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5.xml" ContentType="application/vnd.openxmlformats-officedocument.drawingml.chartshapes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2.xml" ContentType="application/vnd.openxmlformats-officedocument.drawing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3.xml" ContentType="application/vnd.openxmlformats-officedocument.drawing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4.xml" ContentType="application/vnd.openxmlformats-officedocument.drawing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31369d2aeda7fe/Documents/Economia/Millennium/"/>
    </mc:Choice>
  </mc:AlternateContent>
  <xr:revisionPtr revIDLastSave="1701" documentId="13_ncr:1_{DFF79BA9-B5EF-4B05-95D5-AD19D278A679}" xr6:coauthVersionLast="47" xr6:coauthVersionMax="47" xr10:uidLastSave="{A32628E7-B216-4BD6-9144-ACF371D124FD}"/>
  <bookViews>
    <workbookView xWindow="-120" yWindow="-120" windowWidth="29040" windowHeight="15840" tabRatio="651" xr2:uid="{D300BEE1-890E-4848-ACA8-A83CCCA19BC1}"/>
  </bookViews>
  <sheets>
    <sheet name="Sheet1" sheetId="1" r:id="rId1"/>
    <sheet name="ALL COUNTRIES" sheetId="12" r:id="rId2"/>
    <sheet name="MX - Unemp" sheetId="2" r:id="rId3"/>
    <sheet name="MX - GDP" sheetId="6" r:id="rId4"/>
    <sheet name="MX - Holgura" sheetId="9" r:id="rId5"/>
    <sheet name="MX - Raw GDP" sheetId="7" r:id="rId6"/>
    <sheet name="CL - GDP" sheetId="3" r:id="rId7"/>
    <sheet name="CL - YoY BCCh" sheetId="10" r:id="rId8"/>
    <sheet name="CL - Unemp" sheetId="14" r:id="rId9"/>
    <sheet name="BZ - Output Gap" sheetId="4" r:id="rId10"/>
    <sheet name="CO - Output Gap" sheetId="5" r:id="rId11"/>
    <sheet name="CO - Unemp." sheetId="15" r:id="rId12"/>
    <sheet name="SA - Output Gap" sheetId="11" r:id="rId13"/>
    <sheet name="SA - Unemp." sheetId="19" r:id="rId14"/>
    <sheet name="HU - Output Gap" sheetId="17" r:id="rId15"/>
    <sheet name="CZ - Output Gap" sheetId="18" r:id="rId16"/>
    <sheet name="PD - Output Gap" sheetId="16" r:id="rId17"/>
    <sheet name="PD - Unemp." sheetId="21" r:id="rId18"/>
    <sheet name="Others" sheetId="20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_" localSheetId="7" hidden="1">#REF!</definedName>
    <definedName name="_" hidden="1">#REF!</definedName>
    <definedName name="_______h9" localSheetId="7" hidden="1">{"'Inversión Extranjera'!$A$1:$AG$74","'Inversión Extranjera'!$G$7:$AF$61"}</definedName>
    <definedName name="_______h9" hidden="1">{"'Inversión Extranjera'!$A$1:$AG$74","'Inversión Extranjera'!$G$7:$AF$61"}</definedName>
    <definedName name="______g1" localSheetId="7" hidden="1">#REF!</definedName>
    <definedName name="______g1" hidden="1">#REF!</definedName>
    <definedName name="______h9" localSheetId="7" hidden="1">{"'Inversión Extranjera'!$A$1:$AG$74","'Inversión Extranjera'!$G$7:$AF$61"}</definedName>
    <definedName name="______h9" hidden="1">{"'Inversión Extranjera'!$A$1:$AG$74","'Inversión Extranjera'!$G$7:$AF$61"}</definedName>
    <definedName name="_____g1" localSheetId="7" hidden="1">#REF!</definedName>
    <definedName name="_____g1" hidden="1">#REF!</definedName>
    <definedName name="_____h9" localSheetId="7" hidden="1">{"'Inversión Extranjera'!$A$1:$AG$74","'Inversión Extranjera'!$G$7:$AF$61"}</definedName>
    <definedName name="_____h9" hidden="1">{"'Inversión Extranjera'!$A$1:$AG$74","'Inversión Extranjera'!$G$7:$AF$61"}</definedName>
    <definedName name="____g1" localSheetId="7" hidden="1">#REF!</definedName>
    <definedName name="____g1" hidden="1">#REF!</definedName>
    <definedName name="____h9" localSheetId="7" hidden="1">{"'Inversión Extranjera'!$A$1:$AG$74","'Inversión Extranjera'!$G$7:$AF$61"}</definedName>
    <definedName name="____h9" hidden="1">{"'Inversión Extranjera'!$A$1:$AG$74","'Inversión Extranjera'!$G$7:$AF$61"}</definedName>
    <definedName name="___g1" localSheetId="7" hidden="1">#REF!</definedName>
    <definedName name="___g1" hidden="1">#REF!</definedName>
    <definedName name="___h9" localSheetId="7" hidden="1">{"'Inversión Extranjera'!$A$1:$AG$74","'Inversión Extranjera'!$G$7:$AF$61"}</definedName>
    <definedName name="___h9" hidden="1">{"'Inversión Extranjera'!$A$1:$AG$74","'Inversión Extranjera'!$G$7:$AF$61"}</definedName>
    <definedName name="___xlfn.RTD" hidden="1">#NAME?</definedName>
    <definedName name="__1__123Graph_AGRßFICO_1B" localSheetId="7" hidden="1">#REF!</definedName>
    <definedName name="__1__123Graph_AGRßFICO_1B" hidden="1">#REF!</definedName>
    <definedName name="__123Graph_A" localSheetId="7" hidden="1">#REF!</definedName>
    <definedName name="__123Graph_A" hidden="1">#REF!</definedName>
    <definedName name="__123Graph_AChart1" hidden="1">'[1]Chart 6'!$C$26:$AB$26</definedName>
    <definedName name="__123Graph_ACPI" hidden="1">[2]Monthly!$D$5:$BG$5</definedName>
    <definedName name="__123Graph_ACPIWAGES" hidden="1">[2]Monthly!$AB$5:$BN$5</definedName>
    <definedName name="__123Graph_ACURRACCT" hidden="1">[2]Monthly!$AB$10:$BF$10</definedName>
    <definedName name="__123Graph_AEER" hidden="1">[2]Monthly!$D$20:$AS$20</definedName>
    <definedName name="__123Graph_AEXCHRATE" hidden="1">[2]Monthly!$D$20:$AO$20</definedName>
    <definedName name="__123Graph_AEXCHRATE1" hidden="1">[2]Monthly!$AB$55:$BE$55</definedName>
    <definedName name="__123Graph_AEXCHRATE2" hidden="1">[2]Monthly!$D$20:$AX$20</definedName>
    <definedName name="__123Graph_AEXPVOL" localSheetId="7" hidden="1">[2]Monthly!#REF!</definedName>
    <definedName name="__123Graph_AEXPVOL" hidden="1">[2]Monthly!#REF!</definedName>
    <definedName name="__123Graph_AGraph2" hidden="1">[3]Datos!$N$115:$DA$115</definedName>
    <definedName name="__123Graph_AINTRATES" hidden="1">[2]Monthly!$D$24:$AV$24</definedName>
    <definedName name="__123Graph_AIP" hidden="1">[2]Monthly!$D$7:$BN$7</definedName>
    <definedName name="__123Graph_AM2" hidden="1">[2]Monthly!$D$24:$AJ$24</definedName>
    <definedName name="__123Graph_AMONEY" localSheetId="7" hidden="1">'[4]Table 4'!#REF!</definedName>
    <definedName name="__123Graph_AMONEY" hidden="1">'[4]Table 4'!#REF!</definedName>
    <definedName name="__123Graph_ARESERVES" hidden="1">[2]Monthly!$AB$17:$BG$17</definedName>
    <definedName name="__123Graph_Atcr" hidden="1">[3]Datos!$D$165:$K$165</definedName>
    <definedName name="__123Graph_ATRADE" hidden="1">[2]Monthly!$P$14:$BO$14</definedName>
    <definedName name="__123Graph_ATRADECUST" localSheetId="7" hidden="1">[2]Monthly!#REF!</definedName>
    <definedName name="__123Graph_ATRADECUST" hidden="1">[2]Monthly!#REF!</definedName>
    <definedName name="__123Graph_ATRADEQ" hidden="1">[2]Monthly!$BZ$14:$GG$14</definedName>
    <definedName name="__123Graph_ATRADEQCUST" localSheetId="7" hidden="1">[2]Monthly!#REF!</definedName>
    <definedName name="__123Graph_ATRADEQCUST" hidden="1">[2]Monthly!#REF!</definedName>
    <definedName name="__123Graph_B" localSheetId="7" hidden="1">[5]GDEr!#REF!</definedName>
    <definedName name="__123Graph_B" hidden="1">[5]GDEr!#REF!</definedName>
    <definedName name="__123Graph_BCOMPEXP" hidden="1">[6]OUT!#REF!</definedName>
    <definedName name="__123Graph_BCPI" hidden="1">[2]Monthly!$D$6:$BG$6</definedName>
    <definedName name="__123Graph_BCPIWAGES" hidden="1">[2]Monthly!$AB$6:$BN$6</definedName>
    <definedName name="__123Graph_BEXCHRATE" hidden="1">[2]Monthly!$D$37:$AP$37</definedName>
    <definedName name="__123Graph_BEXCHRATE2" hidden="1">[2]Monthly!$D$37:$AY$37</definedName>
    <definedName name="__123Graph_BEXPVOL" localSheetId="7" hidden="1">[2]Monthly!#REF!</definedName>
    <definedName name="__123Graph_BEXPVOL" hidden="1">[2]Monthly!#REF!</definedName>
    <definedName name="__123Graph_BGraph2" hidden="1">[3]Datos!$N$112:$DA$112</definedName>
    <definedName name="__123Graph_BINTRATES" hidden="1">[2]Monthly!$D$26:$AY$26</definedName>
    <definedName name="__123Graph_BINVEST" localSheetId="7" hidden="1">[6]OUT!#REF!</definedName>
    <definedName name="__123Graph_BINVEST" hidden="1">[6]OUT!#REF!</definedName>
    <definedName name="__123Graph_BIP" localSheetId="7" hidden="1">[2]Monthly!#REF!</definedName>
    <definedName name="__123Graph_BIP" hidden="1">[2]Monthly!#REF!</definedName>
    <definedName name="__123Graph_BKUWAIT6" hidden="1">[6]OUT!#REF!</definedName>
    <definedName name="__123Graph_BM2" hidden="1">[2]Monthly!$D$26:$AL$26</definedName>
    <definedName name="__123Graph_BMONEY" localSheetId="7" hidden="1">'[4]Table 4'!#REF!</definedName>
    <definedName name="__123Graph_BMONEY" hidden="1">'[4]Table 4'!#REF!</definedName>
    <definedName name="__123Graph_BTRADCUSTSA" localSheetId="7" hidden="1">[2]Monthly!#REF!</definedName>
    <definedName name="__123Graph_BTRADCUSTSA" hidden="1">[2]Monthly!#REF!</definedName>
    <definedName name="__123Graph_BTRADE" hidden="1">[2]Monthly!$P$12:$BO$12</definedName>
    <definedName name="__123Graph_BTRADECUST" localSheetId="7" hidden="1">[2]Monthly!#REF!</definedName>
    <definedName name="__123Graph_BTRADECUST" hidden="1">[2]Monthly!#REF!</definedName>
    <definedName name="__123Graph_BTRADEDMVOL" localSheetId="7" hidden="1">[2]Monthly!#REF!</definedName>
    <definedName name="__123Graph_BTRADEDMVOL" hidden="1">[2]Monthly!#REF!</definedName>
    <definedName name="__123Graph_BTRADEQ" hidden="1">[2]Monthly!$BZ$12:$GG$12</definedName>
    <definedName name="__123Graph_BTRADEQCUST" localSheetId="7" hidden="1">[2]Monthly!#REF!</definedName>
    <definedName name="__123Graph_BTRADEQCUST" hidden="1">[2]Monthly!#REF!</definedName>
    <definedName name="__123Graph_C" localSheetId="7" hidden="1">#REF!</definedName>
    <definedName name="__123Graph_C" hidden="1">#REF!</definedName>
    <definedName name="__123Graph_CCPIWAGES" localSheetId="7" hidden="1">[2]Monthly!#REF!</definedName>
    <definedName name="__123Graph_CCPIWAGES" hidden="1">[2]Monthly!#REF!</definedName>
    <definedName name="__123Graph_CEXCHRATE2" hidden="1">[2]Monthly!$D$53:$AY$53</definedName>
    <definedName name="__123Graph_CINTRATES" localSheetId="7" hidden="1">[2]Monthly!#REF!</definedName>
    <definedName name="__123Graph_CINTRATES" hidden="1">[2]Monthly!#REF!</definedName>
    <definedName name="__123Graph_CMONEY" localSheetId="7" hidden="1">'[4]Table 4'!#REF!</definedName>
    <definedName name="__123Graph_CMONEY" hidden="1">'[4]Table 4'!#REF!</definedName>
    <definedName name="__123Graph_D" hidden="1">[7]Database!$L$163:$L$163</definedName>
    <definedName name="__123Graph_DEXCHRATE" hidden="1">[2]Monthly!$D$4:$AO$4</definedName>
    <definedName name="__123Graph_DEXCHRATE2" hidden="1">[2]Monthly!$D$55:$AY$55</definedName>
    <definedName name="__123Graph_DEXPVOL" localSheetId="7" hidden="1">[2]Monthly!#REF!</definedName>
    <definedName name="__123Graph_DEXPVOL" hidden="1">[2]Monthly!#REF!</definedName>
    <definedName name="__123Graph_DFISCDEV1" localSheetId="7" hidden="1">[6]OUT!#REF!</definedName>
    <definedName name="__123Graph_DFISCDEV1" hidden="1">[6]OUT!#REF!</definedName>
    <definedName name="__123Graph_DINTRATES" localSheetId="7" hidden="1">[2]Monthly!#REF!</definedName>
    <definedName name="__123Graph_DINTRATES" hidden="1">[2]Monthly!#REF!</definedName>
    <definedName name="__123Graph_DINVEST" hidden="1">[6]OUT!#REF!</definedName>
    <definedName name="__123Graph_DKUWAIT5" hidden="1">[6]OUT!#REF!</definedName>
    <definedName name="__123Graph_DMONEY" hidden="1">'[4]Table 4'!#REF!</definedName>
    <definedName name="__123Graph_DTRADCUSTSA" hidden="1">[2]Monthly!#REF!</definedName>
    <definedName name="__123Graph_DTRADE" hidden="1">[2]Monthly!$P$10:$BO$10</definedName>
    <definedName name="__123Graph_DTRADECUST" localSheetId="7" hidden="1">[2]Monthly!#REF!</definedName>
    <definedName name="__123Graph_DTRADECUST" hidden="1">[2]Monthly!#REF!</definedName>
    <definedName name="__123Graph_DTRADEDMVOL" localSheetId="7" hidden="1">[2]Monthly!#REF!</definedName>
    <definedName name="__123Graph_DTRADEDMVOL" hidden="1">[2]Monthly!#REF!</definedName>
    <definedName name="__123Graph_DTRADEQ" hidden="1">[2]Monthly!$BZ$10:$GG$10</definedName>
    <definedName name="__123Graph_DTRADEQCUST" localSheetId="7" hidden="1">[2]Monthly!#REF!</definedName>
    <definedName name="__123Graph_DTRADEQCUST" hidden="1">[2]Monthly!#REF!</definedName>
    <definedName name="__123Graph_E" hidden="1">[8]Database!$G$59:$G$63</definedName>
    <definedName name="__123Graph_EFISCDEV1" localSheetId="7" hidden="1">[6]OUT!#REF!</definedName>
    <definedName name="__123Graph_EFISCDEV1" hidden="1">[6]OUT!#REF!</definedName>
    <definedName name="__123Graph_EINVEST" localSheetId="7" hidden="1">[6]OUT!#REF!</definedName>
    <definedName name="__123Graph_EINVEST" hidden="1">[6]OUT!#REF!</definedName>
    <definedName name="__123Graph_EKUWAIT5" hidden="1">[6]OUT!#REF!</definedName>
    <definedName name="__123Graph_F" hidden="1">[8]Database!$H$59:$H$63</definedName>
    <definedName name="__123Graph_LBL_Atcr" hidden="1">[3]Datos!$D$165:$K$165</definedName>
    <definedName name="__123Graph_X" localSheetId="7" hidden="1">[9]BOP!#REF!</definedName>
    <definedName name="__123Graph_X" hidden="1">[9]BOP!#REF!</definedName>
    <definedName name="__123Graph_XChart1" hidden="1">'[1]Chart 6'!$C$5:$AA$5</definedName>
    <definedName name="__123Graph_XCPI" hidden="1">[2]Monthly!$D$1:$AR$1</definedName>
    <definedName name="__123Graph_XCPIWAGES" hidden="1">[2]Monthly!$AB$1:$BN$1</definedName>
    <definedName name="__123Graph_XCURRACCT" hidden="1">[2]Monthly!$AB$1:$BF$1</definedName>
    <definedName name="__123Graph_XEER" hidden="1">[2]Monthly!$D$1:$AR$1</definedName>
    <definedName name="__123Graph_XEXCHRATE" hidden="1">[2]Monthly!$D$1:$AM$1</definedName>
    <definedName name="__123Graph_XEXCHRATE1" hidden="1">[2]Monthly!$AB$1:$BE$1</definedName>
    <definedName name="__123Graph_XEXCHRATE2" hidden="1">[2]Monthly!$D$1:$AM$1</definedName>
    <definedName name="__123Graph_XEXPVOL" hidden="1">[2]Monthly!$P$1:$BO$1</definedName>
    <definedName name="__123Graph_XFOODPRICE" hidden="1">[2]Monthly!$D$1:$AM$1</definedName>
    <definedName name="__123Graph_XGRAPH1" hidden="1">[9]BOP!#REF!</definedName>
    <definedName name="__123Graph_XINFLATION" hidden="1">[2]Monthly!$D$1:$AM$1</definedName>
    <definedName name="__123Graph_XINFLATMO" hidden="1">[2]Monthly!$D$1:$AM$1</definedName>
    <definedName name="__123Graph_XINFLATYR" hidden="1">[2]Monthly!$P$1:$AM$1</definedName>
    <definedName name="__123Graph_XINTRATES" hidden="1">[2]Monthly!$D$1:$AY$1</definedName>
    <definedName name="__123Graph_XIP" hidden="1">[2]Monthly!$D$1:$BL$1</definedName>
    <definedName name="__123Graph_XISALES" hidden="1">[2]Monthly!$D$1:$AS$1</definedName>
    <definedName name="__123Graph_XISALESAVG" hidden="1">[2]Monthly!$D$1:$AS$1</definedName>
    <definedName name="__123Graph_XM2" hidden="1">[2]Monthly!$D$1:$AM$1</definedName>
    <definedName name="__123Graph_XRESERVES" hidden="1">[2]Monthly!$AB$1:$BF$1</definedName>
    <definedName name="__123Graph_XTRADCUSTSA" hidden="1">[2]Monthly!$P$1:$BO$1</definedName>
    <definedName name="__123Graph_XTRADE" hidden="1">[2]Monthly!$P$1:$BO$1</definedName>
    <definedName name="__123Graph_XTRADECUST" hidden="1">[2]Monthly!$P$1:$BO$1</definedName>
    <definedName name="__123Graph_XTRADEDMVOL" hidden="1">[2]Monthly!$P$1:$BO$1</definedName>
    <definedName name="__123Graph_XTRADEQ" hidden="1">[2]Monthly!$BZ$1:$DV$1</definedName>
    <definedName name="__123Graph_XTRADEQCUST" hidden="1">[2]Monthly!#REF!</definedName>
    <definedName name="__123Graph_XTRADEVOL" hidden="1">[2]Monthly!$AB$1:$BK$1</definedName>
    <definedName name="__2__123Graph_AGRßFICO_1B" localSheetId="7" hidden="1">#REF!</definedName>
    <definedName name="__2__123Graph_AGRßFICO_1B" hidden="1">#REF!</definedName>
    <definedName name="__2__123Graph_XGRßFICO_1B" localSheetId="7" hidden="1">#REF!</definedName>
    <definedName name="__2__123Graph_XGRßFICO_1B" hidden="1">#REF!</definedName>
    <definedName name="__4__123Graph_XGRßFICO_1B" localSheetId="7" hidden="1">#REF!</definedName>
    <definedName name="__4__123Graph_XGRßFICO_1B" hidden="1">#REF!</definedName>
    <definedName name="__FDS_HYPERLINK_TOGGLE_STATE__" hidden="1">"ON"</definedName>
    <definedName name="__g1" localSheetId="7" hidden="1">#REF!</definedName>
    <definedName name="__g1" hidden="1">#REF!</definedName>
    <definedName name="__xlfn.RTD" hidden="1">#NAME?</definedName>
    <definedName name="_1______123Graph_XGRßFICO_1B" localSheetId="7" hidden="1">#REF!</definedName>
    <definedName name="_1______123Graph_XGRßFICO_1B" hidden="1">#REF!</definedName>
    <definedName name="_1____123Graph_AGRßFICO_1B" localSheetId="7" hidden="1">#REF!</definedName>
    <definedName name="_1____123Graph_AGRßFICO_1B" hidden="1">#REF!</definedName>
    <definedName name="_1__123Graph_ACHART_2" localSheetId="7" hidden="1">#REF!</definedName>
    <definedName name="_1__123Graph_ACHART_2" hidden="1">#REF!</definedName>
    <definedName name="_1__123Graph_AGRßFICO_1B" localSheetId="7" hidden="1">#REF!</definedName>
    <definedName name="_1__123Graph_AGRßFICO_1B" hidden="1">#REF!</definedName>
    <definedName name="_10__123Graph_ECHART_4" localSheetId="7" hidden="1">#REF!</definedName>
    <definedName name="_10__123Graph_ECHART_4" hidden="1">#REF!</definedName>
    <definedName name="_10__123Graph_FCHART_4" localSheetId="7" hidden="1">#REF!</definedName>
    <definedName name="_10__123Graph_FCHART_4" hidden="1">#REF!</definedName>
    <definedName name="_11__123Graph_FCHART_4" localSheetId="7" hidden="1">#REF!</definedName>
    <definedName name="_11__123Graph_FCHART_4" hidden="1">#REF!</definedName>
    <definedName name="_11__123Graph_XCHART_3" localSheetId="7" hidden="1">#REF!</definedName>
    <definedName name="_11__123Graph_XCHART_3" hidden="1">#REF!</definedName>
    <definedName name="_11__123Graph_XGRßFICO_1B" localSheetId="7" hidden="1">#REF!</definedName>
    <definedName name="_11__123Graph_XGRßFICO_1B" hidden="1">#REF!</definedName>
    <definedName name="_12__123Graph_AGRßFICO_1B" localSheetId="7" hidden="1">#REF!</definedName>
    <definedName name="_12__123Graph_AGRßFICO_1B" hidden="1">#REF!</definedName>
    <definedName name="_12__123Graph_XCHART_3" localSheetId="7" hidden="1">#REF!</definedName>
    <definedName name="_12__123Graph_XCHART_3" hidden="1">#REF!</definedName>
    <definedName name="_12__123Graph_XCHART_4" localSheetId="7" hidden="1">#REF!</definedName>
    <definedName name="_12__123Graph_XCHART_4" hidden="1">#REF!</definedName>
    <definedName name="_12__123Graph_XGRßFICO_1B" localSheetId="7" hidden="1">#REF!</definedName>
    <definedName name="_12__123Graph_XGRßFICO_1B" hidden="1">#REF!</definedName>
    <definedName name="_13__123Graph_XCHART_4" localSheetId="7" hidden="1">#REF!</definedName>
    <definedName name="_13__123Graph_XCHART_4" hidden="1">#REF!</definedName>
    <definedName name="_14__123Graph_XGRßFICO_1B" localSheetId="7" hidden="1">#REF!</definedName>
    <definedName name="_14__123Graph_XGRßFICO_1B" hidden="1">#REF!</definedName>
    <definedName name="_17__123Graph_XGRßFICO_1B" localSheetId="7" hidden="1">#REF!</definedName>
    <definedName name="_17__123Graph_XGRßFICO_1B" hidden="1">#REF!</definedName>
    <definedName name="_2_____123Graph_AGRßFICO_1B" localSheetId="7" hidden="1">#REF!</definedName>
    <definedName name="_2_____123Graph_AGRßFICO_1B" hidden="1">#REF!</definedName>
    <definedName name="_2____123Graph_XGRßFICO_1B" localSheetId="7" hidden="1">#REF!</definedName>
    <definedName name="_2____123Graph_XGRßFICO_1B" hidden="1">#REF!</definedName>
    <definedName name="_2__123Graph_ACHART_3" localSheetId="7" hidden="1">#REF!</definedName>
    <definedName name="_2__123Graph_ACHART_3" hidden="1">#REF!</definedName>
    <definedName name="_2__123Graph_AGRßFICO_1B" localSheetId="7" hidden="1">#REF!</definedName>
    <definedName name="_2__123Graph_AGRßFICO_1B" hidden="1">#REF!</definedName>
    <definedName name="_2__123Graph_XGRßFICO_1B" localSheetId="7" hidden="1">#REF!</definedName>
    <definedName name="_2__123Graph_XGRßFICO_1B" hidden="1">#REF!</definedName>
    <definedName name="_3_____123Graph_XGRßFICO_1B" localSheetId="7" hidden="1">#REF!</definedName>
    <definedName name="_3_____123Graph_XGRßFICO_1B" hidden="1">#REF!</definedName>
    <definedName name="_3__123Graph_ACHART_4" localSheetId="7" hidden="1">#REF!</definedName>
    <definedName name="_3__123Graph_ACHART_4" hidden="1">#REF!</definedName>
    <definedName name="_3__123Graph_AGRßFICO_1B" localSheetId="7" hidden="1">#REF!</definedName>
    <definedName name="_3__123Graph_AGRßFICO_1B" hidden="1">#REF!</definedName>
    <definedName name="_4____123Graph_AGRßFICO_1B" localSheetId="7" hidden="1">#REF!</definedName>
    <definedName name="_4____123Graph_AGRßFICO_1B" hidden="1">#REF!</definedName>
    <definedName name="_4__123Graph_AGRßFICO_1B" localSheetId="7" hidden="1">#REF!</definedName>
    <definedName name="_4__123Graph_AGRßFICO_1B" hidden="1">#REF!</definedName>
    <definedName name="_4__123Graph_BCHART_2" localSheetId="7" hidden="1">#REF!</definedName>
    <definedName name="_4__123Graph_BCHART_2" hidden="1">#REF!</definedName>
    <definedName name="_4__123Graph_XGRßFICO_1B" localSheetId="7" hidden="1">#REF!</definedName>
    <definedName name="_4__123Graph_XGRßFICO_1B" hidden="1">#REF!</definedName>
    <definedName name="_5____123Graph_XGRßFICO_1B" localSheetId="7" hidden="1">#REF!</definedName>
    <definedName name="_5____123Graph_XGRßFICO_1B" hidden="1">#REF!</definedName>
    <definedName name="_5__123Graph_BCHART_2" localSheetId="7" hidden="1">#REF!</definedName>
    <definedName name="_5__123Graph_BCHART_2" hidden="1">#REF!</definedName>
    <definedName name="_5__123Graph_BCHART_3" localSheetId="7" hidden="1">#REF!</definedName>
    <definedName name="_5__123Graph_BCHART_3" hidden="1">#REF!</definedName>
    <definedName name="_6___123Graph_AGRßFICO_1B" localSheetId="7" hidden="1">#REF!</definedName>
    <definedName name="_6___123Graph_AGRßFICO_1B" hidden="1">#REF!</definedName>
    <definedName name="_6__123Graph_AGRßFICO_1B" localSheetId="7" hidden="1">#REF!</definedName>
    <definedName name="_6__123Graph_AGRßFICO_1B" hidden="1">#REF!</definedName>
    <definedName name="_6__123Graph_BCHART_3" localSheetId="7" hidden="1">#REF!</definedName>
    <definedName name="_6__123Graph_BCHART_3" hidden="1">#REF!</definedName>
    <definedName name="_6__123Graph_BCHART_4" localSheetId="7" hidden="1">#REF!</definedName>
    <definedName name="_6__123Graph_BCHART_4" hidden="1">#REF!</definedName>
    <definedName name="_6__123Graph_XGRßFICO_1B" localSheetId="7" hidden="1">#REF!</definedName>
    <definedName name="_6__123Graph_XGRßFICO_1B" hidden="1">#REF!</definedName>
    <definedName name="_7___123Graph_XGRßFICO_1B" localSheetId="7" hidden="1">#REF!</definedName>
    <definedName name="_7___123Graph_XGRßFICO_1B" hidden="1">#REF!</definedName>
    <definedName name="_7__123Graph_AGRßFICO_1B" localSheetId="7" hidden="1">#REF!</definedName>
    <definedName name="_7__123Graph_AGRßFICO_1B" hidden="1">#REF!</definedName>
    <definedName name="_7__123Graph_BCHART_4" localSheetId="7" hidden="1">#REF!</definedName>
    <definedName name="_7__123Graph_BCHART_4" hidden="1">#REF!</definedName>
    <definedName name="_7__123Graph_CCHART_2" localSheetId="7" hidden="1">#REF!</definedName>
    <definedName name="_7__123Graph_CCHART_2" hidden="1">#REF!</definedName>
    <definedName name="_8__123Graph_AGRßFICO_1B" localSheetId="7" hidden="1">#REF!</definedName>
    <definedName name="_8__123Graph_AGRßFICO_1B" hidden="1">#REF!</definedName>
    <definedName name="_8__123Graph_CCHART_2" localSheetId="7" hidden="1">#REF!</definedName>
    <definedName name="_8__123Graph_CCHART_2" hidden="1">#REF!</definedName>
    <definedName name="_8__123Graph_CCHART_3" localSheetId="7" hidden="1">#REF!</definedName>
    <definedName name="_8__123Graph_CCHART_3" hidden="1">#REF!</definedName>
    <definedName name="_8__123Graph_XGRßFICO_1B" localSheetId="7" hidden="1">#REF!</definedName>
    <definedName name="_8__123Graph_XGRßFICO_1B" hidden="1">#REF!</definedName>
    <definedName name="_9__123Graph_AGRßFICO_1B" localSheetId="7" hidden="1">#REF!</definedName>
    <definedName name="_9__123Graph_AGRßFICO_1B" hidden="1">#REF!</definedName>
    <definedName name="_9__123Graph_CCHART_3" localSheetId="7" hidden="1">#REF!</definedName>
    <definedName name="_9__123Graph_CCHART_3" hidden="1">#REF!</definedName>
    <definedName name="_9__123Graph_ECHART_4" localSheetId="7" hidden="1">#REF!</definedName>
    <definedName name="_9__123Graph_ECHART_4" hidden="1">#REF!</definedName>
    <definedName name="_9__123Graph_XGRßFICO_1B" localSheetId="7" hidden="1">#REF!</definedName>
    <definedName name="_9__123Graph_XGRßFICO_1B" hidden="1">#REF!</definedName>
    <definedName name="_AMO_UniqueIdentifier" hidden="1">"'6460386b-d916-4464-b7d0-9057cf2ddb2d'"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2</definedName>
    <definedName name="_AtRisk_SimSetting_StdRecalcWithoutRiskStaticPercentile" hidden="1">0.5</definedName>
    <definedName name="_cp10" localSheetId="7" hidden="1">{"'előző év december'!$A$2:$CP$214"}</definedName>
    <definedName name="_cp10" hidden="1">{"'előző év december'!$A$2:$CP$214"}</definedName>
    <definedName name="_cp11" localSheetId="7" hidden="1">{"'előző év december'!$A$2:$CP$214"}</definedName>
    <definedName name="_cp11" hidden="1">{"'előző év december'!$A$2:$CP$214"}</definedName>
    <definedName name="_cp2" localSheetId="7" hidden="1">{"'előző év december'!$A$2:$CP$214"}</definedName>
    <definedName name="_cp2" hidden="1">{"'előző év december'!$A$2:$CP$214"}</definedName>
    <definedName name="_cp3" localSheetId="7" hidden="1">{"'előző év december'!$A$2:$CP$214"}</definedName>
    <definedName name="_cp3" hidden="1">{"'előző év december'!$A$2:$CP$214"}</definedName>
    <definedName name="_cp4" localSheetId="7" hidden="1">{"'előző év december'!$A$2:$CP$214"}</definedName>
    <definedName name="_cp4" hidden="1">{"'előző év december'!$A$2:$CP$214"}</definedName>
    <definedName name="_cp5" localSheetId="7" hidden="1">{"'előző év december'!$A$2:$CP$214"}</definedName>
    <definedName name="_cp5" hidden="1">{"'előző év december'!$A$2:$CP$214"}</definedName>
    <definedName name="_cp6" localSheetId="7" hidden="1">{"'előző év december'!$A$2:$CP$214"}</definedName>
    <definedName name="_cp6" hidden="1">{"'előző év december'!$A$2:$CP$214"}</definedName>
    <definedName name="_cp7" localSheetId="7" hidden="1">{"'előző év december'!$A$2:$CP$214"}</definedName>
    <definedName name="_cp7" hidden="1">{"'előző év december'!$A$2:$CP$214"}</definedName>
    <definedName name="_cp8" localSheetId="7" hidden="1">{"'előző év december'!$A$2:$CP$214"}</definedName>
    <definedName name="_cp8" hidden="1">{"'előző év december'!$A$2:$CP$214"}</definedName>
    <definedName name="_cp9" localSheetId="7" hidden="1">{"'előző év december'!$A$2:$CP$214"}</definedName>
    <definedName name="_cp9" hidden="1">{"'előző év december'!$A$2:$CP$214"}</definedName>
    <definedName name="_cpr2" localSheetId="7" hidden="1">{"'előző év december'!$A$2:$CP$214"}</definedName>
    <definedName name="_cpr2" hidden="1">{"'előző év december'!$A$2:$CP$214"}</definedName>
    <definedName name="_cpr3" localSheetId="7" hidden="1">{"'előző év december'!$A$2:$CP$214"}</definedName>
    <definedName name="_cpr3" hidden="1">{"'előző év december'!$A$2:$CP$214"}</definedName>
    <definedName name="_cpr4" localSheetId="7" hidden="1">{"'előző év december'!$A$2:$CP$214"}</definedName>
    <definedName name="_cpr4" hidden="1">{"'előző év december'!$A$2:$CP$214"}</definedName>
    <definedName name="_f" localSheetId="7" hidden="1">{"'előző év december'!$A$2:$CP$214"}</definedName>
    <definedName name="_f" hidden="1">{"'előző év december'!$A$2:$CP$214"}</definedName>
    <definedName name="_Fill" localSheetId="7" hidden="1">#REF!</definedName>
    <definedName name="_Fill" hidden="1">#REF!</definedName>
    <definedName name="_g1" localSheetId="7" hidden="1">#REF!</definedName>
    <definedName name="_g1" hidden="1">#REF!</definedName>
    <definedName name="_h9" localSheetId="7" hidden="1">{"'Inversión Extranjera'!$A$1:$AG$74","'Inversión Extranjera'!$G$7:$AF$61"}</definedName>
    <definedName name="_h9" hidden="1">{"'Inversión Extranjera'!$A$1:$AG$74","'Inversión Extranjera'!$G$7:$AF$61"}</definedName>
    <definedName name="_Key1" localSheetId="7" hidden="1">#REF!</definedName>
    <definedName name="_Key1" hidden="1">#REF!</definedName>
    <definedName name="_Key2" localSheetId="7" hidden="1">#REF!</definedName>
    <definedName name="_Key2" hidden="1">#REF!</definedName>
    <definedName name="_MatMult_A" hidden="1">[10]Contents!$C$20:$D$28</definedName>
    <definedName name="_MatMult_B" hidden="1">[10]Contents!$C$20:$D$28</definedName>
    <definedName name="_Order1" hidden="1">0</definedName>
    <definedName name="_Order2" hidden="1">255</definedName>
    <definedName name="_Regression_Out" hidden="1">[10]Contents!$A$168</definedName>
    <definedName name="_Regression_X" hidden="1">[10]Contents!$C$157:$D$164</definedName>
    <definedName name="_Regression_Y" hidden="1">[10]Contents!$B$163:$B$170</definedName>
    <definedName name="_Sort" localSheetId="7" hidden="1">#REF!</definedName>
    <definedName name="_Sort" hidden="1">#REF!</definedName>
    <definedName name="a" localSheetId="7" hidden="1">#REF!</definedName>
    <definedName name="a" hidden="1">#REF!</definedName>
    <definedName name="aa" localSheetId="7" hidden="1">#REF!</definedName>
    <definedName name="aa" hidden="1">#REF!</definedName>
    <definedName name="aaaaa" localSheetId="7" hidden="1">{"'Inversión Extranjera'!$A$1:$AG$74","'Inversión Extranjera'!$G$7:$AF$61"}</definedName>
    <definedName name="aaaaa" hidden="1">{"'Inversión Extranjera'!$A$1:$AG$74","'Inversión Extranjera'!$G$7:$AF$61"}</definedName>
    <definedName name="aaaaaaaaaa" localSheetId="7" hidden="1">#REF!</definedName>
    <definedName name="aaaaaaaaaa" hidden="1">#REF!</definedName>
    <definedName name="aaaaaaaaaaaa" localSheetId="7" hidden="1">'[11]Grafico I.5 C. Neg'!#REF!</definedName>
    <definedName name="aaaaaaaaaaaa" hidden="1">'[11]Grafico I.5 C. Neg'!#REF!</definedName>
    <definedName name="aaaaaaaaaaaaaaaaa" localSheetId="7" hidden="1">'[12]Grafico I.5 C. Neg'!#REF!</definedName>
    <definedName name="aaaaaaaaaaaaaaaaa" hidden="1">'[12]Grafico I.5 C. Neg'!#REF!</definedName>
    <definedName name="aaaaaaaaaaaaaaaaaaaaaa" localSheetId="7" hidden="1">#REF!</definedName>
    <definedName name="aaaaaaaaaaaaaaaaaaaaaa" hidden="1">#REF!</definedName>
    <definedName name="aadd" localSheetId="7" hidden="1">#REF!</definedName>
    <definedName name="aadd" hidden="1">#REF!</definedName>
    <definedName name="anscount" hidden="1">2</definedName>
    <definedName name="ar_7" localSheetId="7" hidden="1">{"'Inversión Extranjera'!$A$1:$AG$74","'Inversión Extranjera'!$G$7:$AF$61"}</definedName>
    <definedName name="ar_7" hidden="1">{"'Inversión Extranjera'!$A$1:$AG$74","'Inversión Extranjera'!$G$7:$AF$61"}</definedName>
    <definedName name="arae4rer" localSheetId="7" hidden="1">{"Calculations",#N/A,FALSE,"Sheet1";"Charts 1",#N/A,FALSE,"Sheet1";"Charts 2",#N/A,FALSE,"Sheet1";"Charts 3",#N/A,FALSE,"Sheet1";"Charts 4",#N/A,FALSE,"Sheet1";"Raw Data",#N/A,FALSE,"Sheet1"}</definedName>
    <definedName name="arae4rer" hidden="1">{"Calculations",#N/A,FALSE,"Sheet1";"Charts 1",#N/A,FALSE,"Sheet1";"Charts 2",#N/A,FALSE,"Sheet1";"Charts 3",#N/A,FALSE,"Sheet1";"Charts 4",#N/A,FALSE,"Sheet1";"Raw Data",#N/A,FALSE,"Sheet1"}</definedName>
    <definedName name="asca" localSheetId="7" hidden="1">#REF!</definedName>
    <definedName name="asca" hidden="1">#REF!</definedName>
    <definedName name="ascfa" localSheetId="7" hidden="1">#REF!</definedName>
    <definedName name="ascfa" hidden="1">#REF!</definedName>
    <definedName name="asd" localSheetId="7" hidden="1">#REF!</definedName>
    <definedName name="asd" hidden="1">#REF!</definedName>
    <definedName name="asda" localSheetId="7" hidden="1">#REF!</definedName>
    <definedName name="asda" hidden="1">#REF!</definedName>
    <definedName name="asdad" localSheetId="7" hidden="1">#REF!</definedName>
    <definedName name="asdad" hidden="1">#REF!</definedName>
    <definedName name="asdfasd" localSheetId="7" hidden="1">{"'előző év december'!$A$2:$CP$214"}</definedName>
    <definedName name="asdfasd" hidden="1">{"'előző év december'!$A$2:$CP$214"}</definedName>
    <definedName name="asl" localSheetId="7" hidden="1">#REF!</definedName>
    <definedName name="asl" hidden="1">#REF!</definedName>
    <definedName name="awda" localSheetId="7" hidden="1">{"Calculations",#N/A,FALSE,"Sheet1";"Charts 1",#N/A,FALSE,"Sheet1";"Charts 2",#N/A,FALSE,"Sheet1";"Charts 3",#N/A,FALSE,"Sheet1";"Charts 4",#N/A,FALSE,"Sheet1";"Raw Data",#N/A,FALSE,"Sheet1"}</definedName>
    <definedName name="awda" hidden="1">{"Calculations",#N/A,FALSE,"Sheet1";"Charts 1",#N/A,FALSE,"Sheet1";"Charts 2",#N/A,FALSE,"Sheet1";"Charts 3",#N/A,FALSE,"Sheet1";"Charts 4",#N/A,FALSE,"Sheet1";"Raw Data",#N/A,FALSE,"Sheet1"}</definedName>
    <definedName name="b" localSheetId="7" hidden="1">#REF!</definedName>
    <definedName name="b" hidden="1">#REF!</definedName>
    <definedName name="bb" localSheetId="7" hidden="1">#REF!</definedName>
    <definedName name="bb" hidden="1">#REF!</definedName>
    <definedName name="bgfdg" localSheetId="7" hidden="1">{"'Hoja1'!$A$2:$O$33"}</definedName>
    <definedName name="bgfdg" hidden="1">{"'Hoja1'!$A$2:$O$33"}</definedName>
    <definedName name="bghjsiofhdfjj67776" localSheetId="7" hidden="1">#REF!</definedName>
    <definedName name="bghjsiofhdfjj67776" hidden="1">#REF!</definedName>
    <definedName name="BLPH1" localSheetId="7" hidden="1">#REF!</definedName>
    <definedName name="BLPH1" hidden="1">#REF!</definedName>
    <definedName name="BLPH10" localSheetId="7" hidden="1">'[13]Base Comm'!$E$31</definedName>
    <definedName name="BLPH10" hidden="1">'[14]Base Comm'!$E$31</definedName>
    <definedName name="BLPH11" localSheetId="7" hidden="1">#REF!</definedName>
    <definedName name="BLPH11" hidden="1">#REF!</definedName>
    <definedName name="BLPH12" localSheetId="7" hidden="1">#REF!</definedName>
    <definedName name="BLPH12" hidden="1">#REF!</definedName>
    <definedName name="BLPH13" localSheetId="7" hidden="1">#REF!</definedName>
    <definedName name="BLPH13" hidden="1">#REF!</definedName>
    <definedName name="BLPH14" localSheetId="7" hidden="1">#REF!</definedName>
    <definedName name="BLPH14" hidden="1">#REF!</definedName>
    <definedName name="BLPH15" localSheetId="7" hidden="1">#REF!</definedName>
    <definedName name="BLPH15" hidden="1">#REF!</definedName>
    <definedName name="BLPH16" localSheetId="7" hidden="1">#REF!</definedName>
    <definedName name="BLPH16" hidden="1">#REF!</definedName>
    <definedName name="BLPH17" localSheetId="7" hidden="1">#REF!</definedName>
    <definedName name="BLPH17" hidden="1">#REF!</definedName>
    <definedName name="BLPH18" localSheetId="7" hidden="1">#REF!</definedName>
    <definedName name="BLPH18" hidden="1">#REF!</definedName>
    <definedName name="BLPH19" localSheetId="7" hidden="1">#REF!</definedName>
    <definedName name="BLPH19" hidden="1">#REF!</definedName>
    <definedName name="BLPH2" localSheetId="7" hidden="1">#REF!</definedName>
    <definedName name="BLPH2" hidden="1">#REF!</definedName>
    <definedName name="BLPH20" localSheetId="7" hidden="1">#REF!</definedName>
    <definedName name="BLPH20" hidden="1">#REF!</definedName>
    <definedName name="BLPH21" localSheetId="7" hidden="1">#REF!</definedName>
    <definedName name="BLPH21" hidden="1">#REF!</definedName>
    <definedName name="BLPH22" localSheetId="7" hidden="1">#REF!</definedName>
    <definedName name="BLPH22" hidden="1">#REF!</definedName>
    <definedName name="BLPH23" localSheetId="7" hidden="1">#REF!</definedName>
    <definedName name="BLPH23" hidden="1">#REF!</definedName>
    <definedName name="BLPH24" localSheetId="7" hidden="1">#REF!</definedName>
    <definedName name="BLPH24" hidden="1">#REF!</definedName>
    <definedName name="BLPH25" localSheetId="7" hidden="1">'[15]Grafico I.5 C. Neg'!#REF!</definedName>
    <definedName name="BLPH25" hidden="1">'[16]Grafico I.5 C. Neg'!#REF!</definedName>
    <definedName name="BLPH26" localSheetId="7" hidden="1">'[15]Grafico I.5 C. Neg'!#REF!</definedName>
    <definedName name="BLPH26" hidden="1">'[16]Grafico I.5 C. Neg'!#REF!</definedName>
    <definedName name="BLPH27" localSheetId="7" hidden="1">#REF!</definedName>
    <definedName name="BLPH27" hidden="1">#REF!</definedName>
    <definedName name="BLPH28" localSheetId="7" hidden="1">#REF!</definedName>
    <definedName name="BLPH28" hidden="1">#REF!</definedName>
    <definedName name="BLPH29" localSheetId="7" hidden="1">#REF!</definedName>
    <definedName name="BLPH29" hidden="1">#REF!</definedName>
    <definedName name="BLPH3" localSheetId="7" hidden="1">#REF!</definedName>
    <definedName name="BLPH3" hidden="1">#REF!</definedName>
    <definedName name="BLPH32" localSheetId="7" hidden="1">'[15]Grafico I.5 C. Neg'!#REF!</definedName>
    <definedName name="BLPH32" hidden="1">'[16]Grafico I.5 C. Neg'!#REF!</definedName>
    <definedName name="BLPH33" localSheetId="7" hidden="1">'[15]Grafico I.5 C. Neg'!#REF!</definedName>
    <definedName name="BLPH33" hidden="1">'[16]Grafico I.5 C. Neg'!#REF!</definedName>
    <definedName name="BLPH34" localSheetId="7" hidden="1">'[15]Grafico I.5 C. Neg'!#REF!</definedName>
    <definedName name="BLPH34" hidden="1">'[16]Grafico I.5 C. Neg'!#REF!</definedName>
    <definedName name="BLPH35" localSheetId="7" hidden="1">#REF!</definedName>
    <definedName name="BLPH35" hidden="1">#REF!</definedName>
    <definedName name="BLPH36" localSheetId="7" hidden="1">#REF!</definedName>
    <definedName name="BLPH36" hidden="1">#REF!</definedName>
    <definedName name="BLPH37" localSheetId="7" hidden="1">'[15]Grafico I.5 C. Neg'!#REF!</definedName>
    <definedName name="BLPH37" hidden="1">'[16]Grafico I.5 C. Neg'!#REF!</definedName>
    <definedName name="BLPH38" localSheetId="7" hidden="1">'[15]Grafico I.5 C. Neg'!#REF!</definedName>
    <definedName name="BLPH38" hidden="1">'[16]Grafico I.5 C. Neg'!#REF!</definedName>
    <definedName name="BLPH39" localSheetId="7" hidden="1">'[15]Grafico I.5 C. Neg'!#REF!</definedName>
    <definedName name="BLPH39" hidden="1">'[16]Grafico I.5 C. Neg'!#REF!</definedName>
    <definedName name="BLPH4" localSheetId="7" hidden="1">#REF!</definedName>
    <definedName name="BLPH4" hidden="1">#REF!</definedName>
    <definedName name="BLPH40" localSheetId="7" hidden="1">'[15]Grafico I.5 C. Neg'!#REF!</definedName>
    <definedName name="BLPH40" hidden="1">'[16]Grafico I.5 C. Neg'!#REF!</definedName>
    <definedName name="BLPH41" localSheetId="7" hidden="1">'[15]Grafico I.5 C. Neg'!#REF!</definedName>
    <definedName name="BLPH41" hidden="1">'[16]Grafico I.5 C. Neg'!#REF!</definedName>
    <definedName name="BLPH42" localSheetId="7" hidden="1">'[15]Grafico I.5 C. Neg'!#REF!</definedName>
    <definedName name="BLPH42" hidden="1">'[16]Grafico I.5 C. Neg'!#REF!</definedName>
    <definedName name="BLPH43" localSheetId="7" hidden="1">'[15]Grafico I.5 C. Neg'!#REF!</definedName>
    <definedName name="BLPH43" hidden="1">'[16]Grafico I.5 C. Neg'!#REF!</definedName>
    <definedName name="BLPH44" localSheetId="7" hidden="1">'[15]Grafico I.5 C. Neg'!#REF!</definedName>
    <definedName name="BLPH44" hidden="1">'[16]Grafico I.5 C. Neg'!#REF!</definedName>
    <definedName name="BLPH45" localSheetId="7" hidden="1">'[15]Grafico I.5 C. Neg'!#REF!</definedName>
    <definedName name="BLPH45" hidden="1">'[16]Grafico I.5 C. Neg'!#REF!</definedName>
    <definedName name="BLPH46" localSheetId="7" hidden="1">'[15]Grafico I.5 C. Neg'!#REF!</definedName>
    <definedName name="BLPH46" hidden="1">'[16]Grafico I.5 C. Neg'!#REF!</definedName>
    <definedName name="BLPH47" localSheetId="7" hidden="1">'[15]Grafico I.5 C. Neg'!#REF!</definedName>
    <definedName name="BLPH47" hidden="1">'[16]Grafico I.5 C. Neg'!#REF!</definedName>
    <definedName name="BLPH48" localSheetId="7" hidden="1">'[15]Grafico I.5 C. Neg'!#REF!</definedName>
    <definedName name="BLPH48" hidden="1">'[16]Grafico I.5 C. Neg'!#REF!</definedName>
    <definedName name="BLPH49" localSheetId="7" hidden="1">'[15]Grafico I.5 C. Neg'!#REF!</definedName>
    <definedName name="BLPH49" hidden="1">'[16]Grafico I.5 C. Neg'!#REF!</definedName>
    <definedName name="BLPH5" localSheetId="7" hidden="1">#REF!</definedName>
    <definedName name="BLPH5" hidden="1">#REF!</definedName>
    <definedName name="BLPH50" localSheetId="7" hidden="1">'[15]Grafico I.5 C. Neg'!#REF!</definedName>
    <definedName name="BLPH50" hidden="1">'[16]Grafico I.5 C. Neg'!#REF!</definedName>
    <definedName name="BLPH51" localSheetId="7" hidden="1">'[15]Grafico I.5 C. Neg'!#REF!</definedName>
    <definedName name="BLPH51" hidden="1">'[16]Grafico I.5 C. Neg'!#REF!</definedName>
    <definedName name="BLPH52" localSheetId="7" hidden="1">'[15]Grafico I.5 C. Neg'!$D$5</definedName>
    <definedName name="BLPH52" hidden="1">'[16]Grafico I.5 C. Neg'!$D$5</definedName>
    <definedName name="BLPH53" localSheetId="7" hidden="1">'[15]Grafico I.5 C. Neg'!#REF!</definedName>
    <definedName name="BLPH53" hidden="1">'[16]Grafico I.5 C. Neg'!#REF!</definedName>
    <definedName name="BLPH54" localSheetId="7" hidden="1">'[15]Grafico I.5 C. Neg'!#REF!</definedName>
    <definedName name="BLPH54" hidden="1">'[16]Grafico I.5 C. Neg'!#REF!</definedName>
    <definedName name="BLPH55" localSheetId="7" hidden="1">'[15]Grafico I.5 C. Neg'!#REF!</definedName>
    <definedName name="BLPH55" hidden="1">'[16]Grafico I.5 C. Neg'!#REF!</definedName>
    <definedName name="BLPH56" localSheetId="7" hidden="1">'[15]Grafico I.5 C. Neg'!#REF!</definedName>
    <definedName name="BLPH56" hidden="1">'[16]Grafico I.5 C. Neg'!#REF!</definedName>
    <definedName name="BLPH57" localSheetId="7" hidden="1">'[15]Grafico I.5 C. Neg'!#REF!</definedName>
    <definedName name="BLPH57" hidden="1">'[16]Grafico I.5 C. Neg'!#REF!</definedName>
    <definedName name="BLPH58" localSheetId="7" hidden="1">'[15]Grafico I.5 C. Neg'!#REF!</definedName>
    <definedName name="BLPH58" hidden="1">'[16]Grafico I.5 C. Neg'!#REF!</definedName>
    <definedName name="BLPH59" localSheetId="7" hidden="1">'[15]Grafico I.5 C. Neg'!#REF!</definedName>
    <definedName name="BLPH59" hidden="1">'[16]Grafico I.5 C. Neg'!#REF!</definedName>
    <definedName name="BLPH6" localSheetId="7" hidden="1">#REF!</definedName>
    <definedName name="BLPH6" hidden="1">#REF!</definedName>
    <definedName name="BLPH60" localSheetId="7" hidden="1">'[15]Grafico I.5 C. Neg'!#REF!</definedName>
    <definedName name="BLPH60" hidden="1">'[16]Grafico I.5 C. Neg'!#REF!</definedName>
    <definedName name="BLPH61" localSheetId="7" hidden="1">'[15]Grafico I.5 C. Neg'!#REF!</definedName>
    <definedName name="BLPH61" hidden="1">'[16]Grafico I.5 C. Neg'!#REF!</definedName>
    <definedName name="BLPH62" localSheetId="7" hidden="1">'[15]Grafico I.5 C. Neg'!#REF!</definedName>
    <definedName name="BLPH62" hidden="1">'[16]Grafico I.5 C. Neg'!#REF!</definedName>
    <definedName name="BLPH63" localSheetId="7" hidden="1">'[15]Grafico I.5 C. Neg'!#REF!</definedName>
    <definedName name="BLPH63" hidden="1">'[16]Grafico I.5 C. Neg'!#REF!</definedName>
    <definedName name="BLPH64" localSheetId="7" hidden="1">'[15]Grafico I.5 C. Neg'!#REF!</definedName>
    <definedName name="BLPH64" hidden="1">'[16]Grafico I.5 C. Neg'!#REF!</definedName>
    <definedName name="BLPH66" localSheetId="7" hidden="1">'[15]Grafico I.5 C. Neg'!#REF!</definedName>
    <definedName name="BLPH66" hidden="1">'[16]Grafico I.5 C. Neg'!#REF!</definedName>
    <definedName name="BLPH67" localSheetId="7" hidden="1">'[15]Grafico I.5 C. Neg'!#REF!</definedName>
    <definedName name="BLPH67" hidden="1">'[16]Grafico I.5 C. Neg'!#REF!</definedName>
    <definedName name="BLPH68" localSheetId="7" hidden="1">'[15]Grafico I.5 C. Neg'!#REF!</definedName>
    <definedName name="BLPH68" hidden="1">'[16]Grafico I.5 C. Neg'!#REF!</definedName>
    <definedName name="BLPH69" localSheetId="7" hidden="1">'[15]Grafico I.5 C. Neg'!#REF!</definedName>
    <definedName name="BLPH69" hidden="1">'[16]Grafico I.5 C. Neg'!#REF!</definedName>
    <definedName name="BLPH7" localSheetId="7" hidden="1">#REF!</definedName>
    <definedName name="BLPH7" hidden="1">#REF!</definedName>
    <definedName name="BLPH70" localSheetId="7" hidden="1">'[15]Grafico I.5 C. Neg'!#REF!</definedName>
    <definedName name="BLPH70" hidden="1">'[16]Grafico I.5 C. Neg'!#REF!</definedName>
    <definedName name="BLPH71" localSheetId="7" hidden="1">'[15]Grafico I.5 C. Neg'!#REF!</definedName>
    <definedName name="BLPH71" hidden="1">'[16]Grafico I.5 C. Neg'!#REF!</definedName>
    <definedName name="BLPH72" localSheetId="7" hidden="1">'[15]Grafico I.5 C. Neg'!#REF!</definedName>
    <definedName name="BLPH72" hidden="1">'[16]Grafico I.5 C. Neg'!#REF!</definedName>
    <definedName name="BLPH73" localSheetId="7" hidden="1">'[15]Grafico I.5 C. Neg'!#REF!</definedName>
    <definedName name="BLPH73" hidden="1">'[16]Grafico I.5 C. Neg'!#REF!</definedName>
    <definedName name="BLPH74" localSheetId="7" hidden="1">'[15]Grafico I.5 C. Neg'!#REF!</definedName>
    <definedName name="BLPH74" hidden="1">'[16]Grafico I.5 C. Neg'!#REF!</definedName>
    <definedName name="BLPH8" localSheetId="7" hidden="1">#REF!</definedName>
    <definedName name="BLPH8" hidden="1">#REF!</definedName>
    <definedName name="BLPH9" localSheetId="7" hidden="1">[17]italia!#REF!</definedName>
    <definedName name="BLPH9" hidden="1">'[14]Base Comm'!$S$31</definedName>
    <definedName name="bn" localSheetId="7" hidden="1">{"'előző év december'!$A$2:$CP$214"}</definedName>
    <definedName name="bn" hidden="1">{"'előző év december'!$A$2:$CP$214"}</definedName>
    <definedName name="calamidad" localSheetId="7" hidden="1">#REF!</definedName>
    <definedName name="calamidad" hidden="1">#REF!</definedName>
    <definedName name="cc" localSheetId="7" hidden="1">#REF!</definedName>
    <definedName name="cc" hidden="1">#REF!</definedName>
    <definedName name="ccc" localSheetId="7" hidden="1">#REF!</definedName>
    <definedName name="ccc" hidden="1">#REF!</definedName>
    <definedName name="ccx" localSheetId="7" hidden="1">#REF!</definedName>
    <definedName name="ccx" hidden="1">#REF!</definedName>
    <definedName name="cdbdfb" hidden="1">'[18]Grafico I.5 C. Neg'!#REF!</definedName>
    <definedName name="cpr" localSheetId="7" hidden="1">{"'előző év december'!$A$2:$CP$214"}</definedName>
    <definedName name="cpr" hidden="1">{"'előző év december'!$A$2:$CP$214"}</definedName>
    <definedName name="cprsa" localSheetId="7" hidden="1">{"'előző év december'!$A$2:$CP$214"}</definedName>
    <definedName name="cprsa" hidden="1">{"'előző év december'!$A$2:$CP$214"}</definedName>
    <definedName name="cx" localSheetId="7" hidden="1">{"'előző év december'!$A$2:$CP$214"}</definedName>
    <definedName name="cx" hidden="1">{"'előző év december'!$A$2:$CP$214"}</definedName>
    <definedName name="d" localSheetId="7" hidden="1">#REF!</definedName>
    <definedName name="d" hidden="1">#REF!</definedName>
    <definedName name="dasd3wqeqas" localSheetId="7" hidden="1">#REF!</definedName>
    <definedName name="dasd3wqeqas" hidden="1">#REF!</definedName>
    <definedName name="ddad" localSheetId="7" hidden="1">{"'Inversión Extranjera'!$A$1:$AG$74","'Inversión Extranjera'!$G$7:$AF$61"}</definedName>
    <definedName name="ddad" hidden="1">{"'Inversión Extranjera'!$A$1:$AG$74","'Inversión Extranjera'!$G$7:$AF$61"}</definedName>
    <definedName name="ddda" localSheetId="7" hidden="1">{"'Inversión Extranjera'!$A$1:$AG$74","'Inversión Extranjera'!$G$7:$AF$61"}</definedName>
    <definedName name="ddda" hidden="1">{"'Inversión Extranjera'!$A$1:$AG$74","'Inversión Extranjera'!$G$7:$AF$61"}</definedName>
    <definedName name="de" localSheetId="7" hidden="1">{"Calculations",#N/A,FALSE,"Sheet1";"Charts 1",#N/A,FALSE,"Sheet1";"Charts 2",#N/A,FALSE,"Sheet1";"Charts 3",#N/A,FALSE,"Sheet1";"Charts 4",#N/A,FALSE,"Sheet1";"Raw Data",#N/A,FALSE,"Sheet1"}</definedName>
    <definedName name="de" hidden="1">{"Calculations",#N/A,FALSE,"Sheet1";"Charts 1",#N/A,FALSE,"Sheet1";"Charts 2",#N/A,FALSE,"Sheet1";"Charts 3",#N/A,FALSE,"Sheet1";"Charts 4",#N/A,FALSE,"Sheet1";"Raw Data",#N/A,FALSE,"Sheet1"}</definedName>
    <definedName name="dee" localSheetId="7" hidden="1">{"Calculations",#N/A,FALSE,"Sheet1";"Charts 1",#N/A,FALSE,"Sheet1";"Charts 2",#N/A,FALSE,"Sheet1";"Charts 3",#N/A,FALSE,"Sheet1";"Charts 4",#N/A,FALSE,"Sheet1";"Raw Data",#N/A,FALSE,"Sheet1"}</definedName>
    <definedName name="dee" hidden="1">{"Calculations",#N/A,FALSE,"Sheet1";"Charts 1",#N/A,FALSE,"Sheet1";"Charts 2",#N/A,FALSE,"Sheet1";"Charts 3",#N/A,FALSE,"Sheet1";"Charts 4",#N/A,FALSE,"Sheet1";"Raw Data",#N/A,FALSE,"Sheet1"}</definedName>
    <definedName name="dfFAdfaF" localSheetId="7" hidden="1">#REF!</definedName>
    <definedName name="dfFAdfaF" hidden="1">#REF!</definedName>
    <definedName name="dfhdyjdrtgh" localSheetId="7" hidden="1">#REF!</definedName>
    <definedName name="dfhdyjdrtgh" hidden="1">#REF!</definedName>
    <definedName name="dhjdhjg" localSheetId="7" hidden="1">#REF!</definedName>
    <definedName name="dhjdhjg" hidden="1">#REF!</definedName>
    <definedName name="djd" hidden="1">'[19]Base Comm'!#REF!</definedName>
    <definedName name="dvds" localSheetId="7" hidden="1">{"'Inversión Extranjera'!$A$1:$AG$74","'Inversión Extranjera'!$G$7:$AF$61"}</definedName>
    <definedName name="dvds" hidden="1">{"'Inversión Extranjera'!$A$1:$AG$74","'Inversión Extranjera'!$G$7:$AF$61"}</definedName>
    <definedName name="dyj" localSheetId="7" hidden="1">#REF!</definedName>
    <definedName name="dyj" hidden="1">#REF!</definedName>
    <definedName name="dyjdtjdt" localSheetId="7" hidden="1">#REF!</definedName>
    <definedName name="dyjdtjdt" hidden="1">#REF!</definedName>
    <definedName name="e" localSheetId="7" hidden="1">{"'Inversión Extranjera'!$A$1:$AG$74","'Inversión Extranjera'!$G$7:$AF$61"}</definedName>
    <definedName name="e" hidden="1">#REF!</definedName>
    <definedName name="edr" localSheetId="7" hidden="1">{"'előző év december'!$A$2:$CP$214"}</definedName>
    <definedName name="edr" hidden="1">{"'előző év december'!$A$2:$CP$214"}</definedName>
    <definedName name="eedfsdf" localSheetId="7" hidden="1">#REF!</definedName>
    <definedName name="eedfsdf" hidden="1">#REF!</definedName>
    <definedName name="err" localSheetId="7" hidden="1">#REF!</definedName>
    <definedName name="err" hidden="1">#REF!</definedName>
    <definedName name="errrr" localSheetId="7" hidden="1">#REF!</definedName>
    <definedName name="errrr" hidden="1">#REF!</definedName>
    <definedName name="ert" localSheetId="7" hidden="1">{"'előző év december'!$A$2:$CP$214"}</definedName>
    <definedName name="ert" hidden="1">{"'előző év december'!$A$2:$CP$214"}</definedName>
    <definedName name="ertertwertwert" localSheetId="7" hidden="1">{"'előző év december'!$A$2:$CP$214"}</definedName>
    <definedName name="ertertwertwert" hidden="1">{"'előző év december'!$A$2:$CP$214"}</definedName>
    <definedName name="esfdaqd" localSheetId="7" hidden="1">#REF!</definedName>
    <definedName name="esfdaqd" hidden="1">#REF!</definedName>
    <definedName name="faasd" localSheetId="7" hidden="1">{"Calculations",#N/A,FALSE,"Sheet1";"Charts 1",#N/A,FALSE,"Sheet1";"Charts 2",#N/A,FALSE,"Sheet1";"Charts 3",#N/A,FALSE,"Sheet1";"Charts 4",#N/A,FALSE,"Sheet1";"Raw Data",#N/A,FALSE,"Sheet1"}</definedName>
    <definedName name="faasd" hidden="1">{"Calculations",#N/A,FALSE,"Sheet1";"Charts 1",#N/A,FALSE,"Sheet1";"Charts 2",#N/A,FALSE,"Sheet1";"Charts 3",#N/A,FALSE,"Sheet1";"Charts 4",#N/A,FALSE,"Sheet1";"Raw Data",#N/A,FALSE,"Sheet1"}</definedName>
    <definedName name="fdFsdf" localSheetId="7" hidden="1">#REF!</definedName>
    <definedName name="fdFsdf" hidden="1">#REF!</definedName>
    <definedName name="fdgdgd" localSheetId="7" hidden="1">{"'Inversión Extranjera'!$A$1:$AG$74","'Inversión Extranjera'!$G$7:$AF$61"}</definedName>
    <definedName name="fdgdgd" hidden="1">{"'Inversión Extranjera'!$A$1:$AG$74","'Inversión Extranjera'!$G$7:$AF$61"}</definedName>
    <definedName name="fersdsdf" hidden="1">'[20]Chart 6'!$C$26:$AB$26</definedName>
    <definedName name="ff" localSheetId="7" hidden="1">{"'előző év december'!$A$2:$CP$214"}</definedName>
    <definedName name="ff" hidden="1">#REF!</definedName>
    <definedName name="ffdd" localSheetId="7" hidden="1">#REF!</definedName>
    <definedName name="ffdd" hidden="1">#REF!</definedName>
    <definedName name="fff" localSheetId="7" hidden="1">#REF!</definedName>
    <definedName name="fff" hidden="1">#REF!</definedName>
    <definedName name="fffffd" localSheetId="7" hidden="1">#REF!</definedName>
    <definedName name="fffffd" hidden="1">#REF!</definedName>
    <definedName name="ffg" localSheetId="7" hidden="1">{"'előző év december'!$A$2:$CP$214"}</definedName>
    <definedName name="ffg" hidden="1">{"'előző év december'!$A$2:$CP$214"}</definedName>
    <definedName name="fg" localSheetId="7" hidden="1">{"'előző év december'!$A$2:$CP$214"}</definedName>
    <definedName name="fg" hidden="1">{"'előző év december'!$A$2:$CP$214"}</definedName>
    <definedName name="fi" hidden="1">[3]Datos!$A$205:$A$215</definedName>
    <definedName name="fil" localSheetId="7" hidden="1">#REF!</definedName>
    <definedName name="fil" hidden="1">#REF!</definedName>
    <definedName name="frt" localSheetId="7" hidden="1">{"'előző év december'!$A$2:$CP$214"}</definedName>
    <definedName name="frt" hidden="1">{"'előző év december'!$A$2:$CP$214"}</definedName>
    <definedName name="g" localSheetId="7" hidden="1">#REF!</definedName>
    <definedName name="g" hidden="1">#REF!</definedName>
    <definedName name="g_3_g_A1ab" localSheetId="7" hidden="1">{"'Inversión Extranjera'!$A$1:$AG$74","'Inversión Extranjera'!$G$7:$AF$61"}</definedName>
    <definedName name="g_3_g_A1ab" hidden="1">{"'Inversión Extranjera'!$A$1:$AG$74","'Inversión Extranjera'!$G$7:$AF$61"}</definedName>
    <definedName name="gfzxhsrtywsrtwt" localSheetId="7" hidden="1">#REF!</definedName>
    <definedName name="gfzxhsrtywsrtwt" hidden="1">#REF!</definedName>
    <definedName name="ggg" localSheetId="7" hidden="1">{"'Inversión Extranjera'!$A$1:$AG$74","'Inversión Extranjera'!$G$7:$AF$61"}</definedName>
    <definedName name="ggg" hidden="1">{"'Inversión Extranjera'!$A$1:$AG$74","'Inversión Extranjera'!$G$7:$AF$61"}</definedName>
    <definedName name="gh" localSheetId="7" hidden="1">{"'előző év december'!$A$2:$CP$214"}</definedName>
    <definedName name="gh" hidden="1">{"'előző év december'!$A$2:$CP$214"}</definedName>
    <definedName name="ghdhzhghzdhz" localSheetId="7" hidden="1">#REF!</definedName>
    <definedName name="ghdhzhghzdhz" hidden="1">#REF!</definedName>
    <definedName name="ghj" localSheetId="7" hidden="1">{"'előző év december'!$A$2:$CP$214"}</definedName>
    <definedName name="ghj" hidden="1">{"'előző év december'!$A$2:$CP$214"}</definedName>
    <definedName name="Gráfico_IV.1" localSheetId="7" hidden="1">{"'Hoja1'!$A$2:$O$33"}</definedName>
    <definedName name="Gráfico_IV.1" hidden="1">{"'Hoja1'!$A$2:$O$33"}</definedName>
    <definedName name="grafico2" localSheetId="7" hidden="1">#REF!</definedName>
    <definedName name="grafico2" hidden="1">#REF!</definedName>
    <definedName name="graph1" localSheetId="7" hidden="1">#REF!</definedName>
    <definedName name="graph1" hidden="1">#REF!</definedName>
    <definedName name="Graph31" localSheetId="7" hidden="1">#REF!</definedName>
    <definedName name="Graph31" hidden="1">#REF!</definedName>
    <definedName name="h1b" localSheetId="7" hidden="1">#REF!</definedName>
    <definedName name="h1b" hidden="1">#REF!</definedName>
    <definedName name="h63y34" hidden="1">'[21]Grafico I.5 C. Neg'!#REF!</definedName>
    <definedName name="HF" localSheetId="7" hidden="1">#REF!</definedName>
    <definedName name="HF" hidden="1">#REF!</definedName>
    <definedName name="hgf" localSheetId="7" hidden="1">{"'előző év december'!$A$2:$CP$214"}</definedName>
    <definedName name="hgf" hidden="1">{"'előző év december'!$A$2:$CP$214"}</definedName>
    <definedName name="HTML_CodePage" hidden="1">1252</definedName>
    <definedName name="HTML_Control" localSheetId="7" hidden="1">{"'Inversión Extranjera'!$A$1:$AG$74","'Inversión Extranjera'!$G$7:$AF$61"}</definedName>
    <definedName name="HTML_Control" hidden="1">{"'Internet2'!$A$1:$F$62"}</definedName>
    <definedName name="HTML_Controll2" localSheetId="7" hidden="1">{"'előző év december'!$A$2:$CP$214"}</definedName>
    <definedName name="HTML_Controll2" hidden="1">{"'előző év december'!$A$2:$CP$214"}</definedName>
    <definedName name="HTML_Description" hidden="1">""</definedName>
    <definedName name="HTML_Email" hidden="1">""</definedName>
    <definedName name="html_f" localSheetId="7" hidden="1">{"'előző év december'!$A$2:$CP$214"}</definedName>
    <definedName name="html_f" hidden="1">{"'előző év december'!$A$2:$CP$214"}</definedName>
    <definedName name="HTML_Header" localSheetId="7" hidden="1">"Inversión Extranjera"</definedName>
    <definedName name="HTML_Header" hidden="1">""</definedName>
    <definedName name="HTML_LastUpdate" localSheetId="7" hidden="1">"02-02-2000"</definedName>
    <definedName name="HTML_LastUpdate" hidden="1">"12-07-2000"</definedName>
    <definedName name="HTML_LineAfter" localSheetId="7" hidden="1">TRUE</definedName>
    <definedName name="HTML_LineAfter" hidden="1">FALSE</definedName>
    <definedName name="HTML_LineBefore" localSheetId="7" hidden="1">TRUE</definedName>
    <definedName name="HTML_LineBefore" hidden="1">FALSE</definedName>
    <definedName name="HTML_Name" localSheetId="7" hidden="1">"Carlos Arriagada"</definedName>
    <definedName name="HTML_Name" hidden="1">"Luis Salomó Saavedra"</definedName>
    <definedName name="HTML_OBDlg2" hidden="1">TRUE</definedName>
    <definedName name="HTML_OBDlg4" hidden="1">TRUE</definedName>
    <definedName name="HTML_OS" hidden="1">0</definedName>
    <definedName name="HTML_PathFile" localSheetId="7" hidden="1">"C:\Mis documentos\HTML.htm"</definedName>
    <definedName name="HTML_PathFile" hidden="1">"F:\USR\LSALOMO\trabajo\Expectativas\evolución.htm"</definedName>
    <definedName name="HTML_Title" localSheetId="7" hidden="1">"Inversión extranjera2"</definedName>
    <definedName name="HTML_Title" hidden="1">""</definedName>
    <definedName name="HTML1_1" hidden="1">"[KWDATA.XLS]E!$A$1:$K$68"</definedName>
    <definedName name="HTML1_10" hidden="1">"Akireyev@IMF.ORG"</definedName>
    <definedName name="HTML1_11" hidden="1">1</definedName>
    <definedName name="HTML1_12" hidden="1">"P:\MED\WEB\KWT\TABLE1.HTM"</definedName>
    <definedName name="HTML1_2" hidden="1">1</definedName>
    <definedName name="HTML1_3" hidden="1">"KWDATA"</definedName>
    <definedName name="HTML1_4" hidden="1">"E"</definedName>
    <definedName name="HTML1_5" hidden="1">""</definedName>
    <definedName name="HTML1_6" hidden="1">-4146</definedName>
    <definedName name="HTML1_7" hidden="1">1</definedName>
    <definedName name="HTML1_8" hidden="1">"4/9/97"</definedName>
    <definedName name="HTML1_9" hidden="1">"Alexei Kireyev"</definedName>
    <definedName name="HTMLCount" hidden="1">1</definedName>
    <definedName name="huh" localSheetId="7" hidden="1">{"'Basic'!$A$1:$F$96"}</definedName>
    <definedName name="huh" hidden="1">{"'Basic'!$A$1:$F$96"}</definedName>
    <definedName name="III.0" localSheetId="7" hidden="1">{"'Inversión Extranjera'!$A$1:$AG$74","'Inversión Extranjera'!$G$7:$AF$61"}</definedName>
    <definedName name="III.0" hidden="1">{"'Inversión Extranjera'!$A$1:$AG$74","'Inversión Extranjera'!$G$7:$AF$61"}</definedName>
    <definedName name="ilguilgu" localSheetId="7" hidden="1">#REF!</definedName>
    <definedName name="ilguilgu" hidden="1">#REF!</definedName>
    <definedName name="iooo" localSheetId="7" hidden="1">#REF!</definedName>
    <definedName name="iooo" hidden="1">#REF!</definedName>
    <definedName name="IQ_ADDIN" hidden="1">"AUTO"</definedName>
    <definedName name="IQ_AE_BR" hidden="1">"c10"</definedName>
    <definedName name="IQ_AP_BR" hidden="1">"c34"</definedName>
    <definedName name="IQ_AR_BR" hidden="1">"c41"</definedName>
    <definedName name="IQ_ASSET_WRITEDOWN_BR" hidden="1">"c50"</definedName>
    <definedName name="IQ_ASSET_WRITEDOWN_CF_BR" hidden="1">"c53"</definedName>
    <definedName name="IQ_CAPEX_BR" hidden="1">"c111"</definedName>
    <definedName name="IQ_CH" hidden="1">110000</definedName>
    <definedName name="IQ_CHANGE_AP_BR" hidden="1">"c135"</definedName>
    <definedName name="IQ_CHANGE_AR_BR" hidden="1">"c142"</definedName>
    <definedName name="IQ_CHANGE_OTHER_NET_OPER_ASSETS_BR" hidden="1">"c3595"</definedName>
    <definedName name="IQ_CHANGE_OTHER_WORK_CAP_BR" hidden="1">"c154"</definedName>
    <definedName name="IQ_COMMERCIAL_DOM" hidden="1">"c177"</definedName>
    <definedName name="IQ_COMMERCIAL_MORT" hidden="1">"c179"</definedName>
    <definedName name="IQ_COMMON_APIC_BR" hidden="1">"c185"</definedName>
    <definedName name="IQ_COMMON_ISSUED_BR" hidden="1">"c199"</definedName>
    <definedName name="IQ_COMMON_REP_BR" hidden="1">"c208"</definedName>
    <definedName name="IQ_CQ" hidden="1">5000</definedName>
    <definedName name="IQ_CURRENCY_GAIN_BR" hidden="1">"c236"</definedName>
    <definedName name="IQ_CURRENT_PORT_DEBT_BR" hidden="1">"c1567"</definedName>
    <definedName name="IQ_CY" hidden="1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 hidden="1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ISTRIBUTABLE_CASH_EST_CIQ" hidden="1">"c4802"</definedName>
    <definedName name="IQ_DISTRIBUTABLE_CASH_HIGH_EST_CIQ" hidden="1">"c4805"</definedName>
    <definedName name="IQ_DISTRIBUTABLE_CASH_LOW_EST_CIQ" hidden="1">"c4806"</definedName>
    <definedName name="IQ_DISTRIBUTABLE_CASH_MEDIAN_EST_CIQ" hidden="1">"c4807"</definedName>
    <definedName name="IQ_DISTRIBUTABLE_CASH_NUM_EST_CIQ" hidden="1">"c4808"</definedName>
    <definedName name="IQ_DISTRIBUTABLE_CASH_SHARE_EST_CIQ" hidden="1">"c4810"</definedName>
    <definedName name="IQ_DISTRIBUTABLE_CASH_SHARE_HIGH_EST_CIQ" hidden="1">"c4813"</definedName>
    <definedName name="IQ_DISTRIBUTABLE_CASH_SHARE_LOW_EST_CIQ" hidden="1">"c4814"</definedName>
    <definedName name="IQ_DISTRIBUTABLE_CASH_SHARE_MEDIAN_EST_CIQ" hidden="1">"c4815"</definedName>
    <definedName name="IQ_DISTRIBUTABLE_CASH_SHARE_NUM_EST_CIQ" hidden="1">"c4816"</definedName>
    <definedName name="IQ_DISTRIBUTABLE_CASH_SHARE_STDDEV_EST_CIQ" hidden="1">"c4817"</definedName>
    <definedName name="IQ_DISTRIBUTABLE_CASH_STDDEV_EST_CIQ" hidden="1">"c4819"</definedName>
    <definedName name="IQ_DNTM" hidden="1">700000</definedName>
    <definedName name="IQ_EBT_BR" hidden="1">"c378"</definedName>
    <definedName name="IQ_EBT_EXCL_BR" hidden="1">"c381"</definedName>
    <definedName name="IQ_EXTRA_ACC_ITEMS_BR" hidden="1">"c412"</definedName>
    <definedName name="IQ_FFO_ADJ_EST_CIQ" hidden="1">"c4959"</definedName>
    <definedName name="IQ_FFO_ADJ_HIGH_EST_CIQ" hidden="1">"c4962"</definedName>
    <definedName name="IQ_FFO_ADJ_LOW_EST_CIQ" hidden="1">"c4963"</definedName>
    <definedName name="IQ_FFO_ADJ_MEDIAN_EST_CIQ" hidden="1">"c4964"</definedName>
    <definedName name="IQ_FFO_ADJ_NUM_EST_CIQ" hidden="1">"c4965"</definedName>
    <definedName name="IQ_FFO_ADJ_STDDEV_EST_CIQ" hidden="1">"c4966"</definedName>
    <definedName name="IQ_FFO_EST_CIQ" hidden="1">"c4970"</definedName>
    <definedName name="IQ_FFO_HIGH_EST_CIQ" hidden="1">"c4977"</definedName>
    <definedName name="IQ_FFO_LOW_EST_CIQ" hidden="1">"c4978"</definedName>
    <definedName name="IQ_FFO_MEDIAN_EST_CIQ" hidden="1">"c4979"</definedName>
    <definedName name="IQ_FFO_NUM_EST_CIQ" hidden="1">"c4980"</definedName>
    <definedName name="IQ_FFO_STDDEV_EST_CIQ" hidden="1">"c4981"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W_AMORT_BR" hidden="1">"c532"</definedName>
    <definedName name="IQ_GW_INTAN_AMORT_BR" hidden="1">"c1470"</definedName>
    <definedName name="IQ_GW_INTAN_AMORT_CF_BR" hidden="1">"c1473"</definedName>
    <definedName name="IQ_INC_EQUITY_BR" hidden="1">"c550"</definedName>
    <definedName name="IQ_INS_SETTLE_BR" hidden="1">"c572"</definedName>
    <definedName name="IQ_INT_EXP_BR" hidden="1">"c586"</definedName>
    <definedName name="IQ_INT_INC_BR" hidden="1">"c593"</definedName>
    <definedName name="IQ_INVEST_LOANS_CF_BR" hidden="1">"c630"</definedName>
    <definedName name="IQ_INVEST_SECURITY_CF_BR" hidden="1">"c639"</definedName>
    <definedName name="IQ_LATESTK" hidden="1">1000</definedName>
    <definedName name="IQ_LATESTQ" hidden="1">500</definedName>
    <definedName name="IQ_LEGAL_SETTLE_BR" hidden="1">"c649"</definedName>
    <definedName name="IQ_LOANS_CF_BR" hidden="1">"c661"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 hidden="1">2000</definedName>
    <definedName name="IQ_LTMMONTH" hidden="1">120000</definedName>
    <definedName name="IQ_MERGER_BR" hidden="1">"c715"</definedName>
    <definedName name="IQ_MERGER_RESTRUCTURE_BR" hidden="1">"c721"</definedName>
    <definedName name="IQ_MINORITY_INTEREST_BR" hidden="1">"c729"</definedName>
    <definedName name="IQ_MONTH" hidden="1">15000</definedName>
    <definedName name="IQ_MTD" hidden="1">800000</definedName>
    <definedName name="IQ_NAMES_REVISION_DATE_" hidden="1">41690.3496643519</definedName>
    <definedName name="IQ_NET_DEBT_ISSUED_BR" hidden="1">"c753"</definedName>
    <definedName name="IQ_NET_INT_INC_BR" hidden="1">"c765"</definedName>
    <definedName name="IQ_NTM" hidden="1">6000</definedName>
    <definedName name="IQ_OPER_INC_BR" hidden="1">"c850"</definedName>
    <definedName name="IQ_OTHER_AMORT_BR" hidden="1">"c5566"</definedName>
    <definedName name="IQ_OTHER_ASSETS_BR" hidden="1">"c862"</definedName>
    <definedName name="IQ_OTHER_CA_SUPPL_BR" hidden="1">"c871"</definedName>
    <definedName name="IQ_OTHER_CL_SUPPL_BR" hidden="1">"c880"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TAN_BR" hidden="1">"c909"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T_ASSETS_BR" hidden="1">"c948"</definedName>
    <definedName name="IQ_OTHER_MINING_REVENUE_COAL" hidden="1">"c15931"</definedName>
    <definedName name="IQ_OTHER_NON_OPER_EXP_BR" hidden="1">"c957"</definedName>
    <definedName name="IQ_OTHER_NON_OPER_EXP_SUPPL_BR" hidden="1">"c962"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V_BR" hidden="1">"c1011"</definedName>
    <definedName name="IQ_OTHER_REV_SUPPL_BR" hidden="1">"c1016"</definedName>
    <definedName name="IQ_OTHER_UNUSUAL_BR" hidden="1">"c1561"</definedName>
    <definedName name="IQ_OTHER_UNUSUAL_SUPPL_BR" hidden="1">"c1496"</definedName>
    <definedName name="IQ_PC_WRITTEN" hidden="1">"c1027"</definedName>
    <definedName name="IQ_PREF_ISSUED_BR" hidden="1">"c1047"</definedName>
    <definedName name="IQ_PREF_OTHER_BR" hidden="1">"c1055"</definedName>
    <definedName name="IQ_PREF_REP_BR" hidden="1">"c1062"</definedName>
    <definedName name="IQ_QTD" hidden="1">750000</definedName>
    <definedName name="IQ_RESIDENTIAL_LOANS" hidden="1">"c1102"</definedName>
    <definedName name="IQ_RESTRUCTURE_BR" hidden="1">"c1106"</definedName>
    <definedName name="IQ_RETURN_ASSETS_BROK" hidden="1">"c1115"</definedName>
    <definedName name="IQ_RETURN_EQUITY_BROK" hidden="1">"c1120"</definedName>
    <definedName name="IQ_ROYALTY_REVENUE_COAL" hidden="1">"c15932"</definedName>
    <definedName name="IQ_SALE_INTAN_CF_BR" hidden="1">"c1133"</definedName>
    <definedName name="IQ_SALE_PPE_CF_BR" hidden="1">"c1139"</definedName>
    <definedName name="IQ_SALE_REAL_ESTATE_CF_BR" hidden="1">"c1145"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TODAY" hidden="1">0</definedName>
    <definedName name="IQ_TOTAL_AR_BR" hidden="1">"c1231"</definedName>
    <definedName name="IQ_TOTAL_DEBT_ISSUED_BR" hidden="1">"c1253"</definedName>
    <definedName name="IQ_TOTAL_DEBT_REPAID_BR" hidden="1">"c1260"</definedName>
    <definedName name="IQ_TOTAL_LIAB_BR" hidden="1">"c1278"</definedName>
    <definedName name="IQ_TOTAL_OPER_EXP_BR" hidden="1">"c1284"</definedName>
    <definedName name="IQ_TOTAL_REV_BR" hidden="1">"c1303"</definedName>
    <definedName name="IQ_TOTAL_UNUSUAL_BR" hidden="1">"c5517"</definedName>
    <definedName name="IQ_TREASURY_OTHER_EQUITY_BR" hidden="1">"c1314"</definedName>
    <definedName name="IQ_UNEARN_REV_CURRENT_BR" hidden="1">"c1324"</definedName>
    <definedName name="IQ_WEEK" hidden="1">50000</definedName>
    <definedName name="IQ_YTD" hidden="1">3000</definedName>
    <definedName name="IQ_YTDMONTH" hidden="1">130000</definedName>
    <definedName name="j" localSheetId="7" hidden="1">#REF!</definedName>
    <definedName name="j" hidden="1">#REF!</definedName>
    <definedName name="jdjd" localSheetId="7" hidden="1">#REF!</definedName>
    <definedName name="jdjd" hidden="1">#REF!</definedName>
    <definedName name="jhg" localSheetId="7" hidden="1">#REF!</definedName>
    <definedName name="jhg" hidden="1">#REF!</definedName>
    <definedName name="jkh" localSheetId="7" hidden="1">{"Calculations",#N/A,FALSE,"Sheet1";"Charts 1",#N/A,FALSE,"Sheet1";"Charts 2",#N/A,FALSE,"Sheet1";"Charts 3",#N/A,FALSE,"Sheet1";"Charts 4",#N/A,FALSE,"Sheet1";"Raw Data",#N/A,FALSE,"Sheet1"}</definedName>
    <definedName name="jkh" hidden="1">{"Calculations",#N/A,FALSE,"Sheet1";"Charts 1",#N/A,FALSE,"Sheet1";"Charts 2",#N/A,FALSE,"Sheet1";"Charts 3",#N/A,FALSE,"Sheet1";"Charts 4",#N/A,FALSE,"Sheet1";"Raw Data",#N/A,FALSE,"Sheet1"}</definedName>
    <definedName name="mim" localSheetId="7" hidden="1">{"'Inversión Extranjera'!$A$1:$AG$74","'Inversión Extranjera'!$G$7:$AF$61"}</definedName>
    <definedName name="mim" hidden="1">{"'Inversión Extranjera'!$A$1:$AG$74","'Inversión Extranjera'!$G$7:$AF$61"}</definedName>
    <definedName name="nana" localSheetId="7" hidden="1">#REF!</definedName>
    <definedName name="nana" hidden="1">#REF!</definedName>
    <definedName name="nana2" localSheetId="7" hidden="1">#REF!</definedName>
    <definedName name="nana2" hidden="1">#REF!</definedName>
    <definedName name="nm" localSheetId="7" hidden="1">{"'előző év december'!$A$2:$CP$214"}</definedName>
    <definedName name="nm" hidden="1">{"'előző év december'!$A$2:$CP$214"}</definedName>
    <definedName name="nnnnnnn" localSheetId="7" hidden="1">{"'Inversión Extranjera'!$A$1:$AG$74","'Inversión Extranjera'!$G$7:$AF$61"}</definedName>
    <definedName name="nnnnnnn" hidden="1">{"'Inversión Extranjera'!$A$1:$AG$74","'Inversión Extranjera'!$G$7:$AF$61"}</definedName>
    <definedName name="nombre01" localSheetId="7" hidden="1">#REF!</definedName>
    <definedName name="nombre01" hidden="1">#REF!</definedName>
    <definedName name="nombre02" localSheetId="7" hidden="1">#REF!</definedName>
    <definedName name="nombre02" hidden="1">#REF!</definedName>
    <definedName name="nuevo" localSheetId="7" hidden="1">#REF!</definedName>
    <definedName name="nuevo" hidden="1">#REF!</definedName>
    <definedName name="nuevo1" localSheetId="7" hidden="1">#REF!</definedName>
    <definedName name="nuevo1" hidden="1">#REF!</definedName>
    <definedName name="ouut" localSheetId="7" hidden="1">{"srtot",#N/A,FALSE,"SR";"b2.9095",#N/A,FALSE,"SR"}</definedName>
    <definedName name="ouut" hidden="1">{"srtot",#N/A,FALSE,"SR";"b2.9095",#N/A,FALSE,"SR"}</definedName>
    <definedName name="Pal_Workbook_GUID" hidden="1">"TGUEVEEJ3K85CR2WPL8YJBG8"</definedName>
    <definedName name="piouttiot" localSheetId="7" hidden="1">#REF!</definedName>
    <definedName name="piouttiot" hidden="1">#REF!</definedName>
    <definedName name="pp" hidden="1">'[22]Base Comm'!$G$31</definedName>
    <definedName name="_xlnm.Print_Area" localSheetId="5">'MX - Raw GDP'!$A$2:$DR$32</definedName>
    <definedName name="_xlnm.Print_Titles" localSheetId="5">'MX - Raw GDP'!$A:$B,'MX - Raw GDP'!$2:$6</definedName>
    <definedName name="PRUEBA" localSheetId="7" hidden="1">'[21]Grafico I.5 C. Neg'!#REF!</definedName>
    <definedName name="PRUEBA" hidden="1">'[21]Grafico I.5 C. Neg'!#REF!</definedName>
    <definedName name="qq" localSheetId="7" hidden="1">{"'Internet2'!$A$1:$F$62"}</definedName>
    <definedName name="qq" hidden="1">{"'Internet2'!$A$1:$F$62"}</definedName>
    <definedName name="qw" localSheetId="7" hidden="1">{"'Inversión Extranjera'!$A$1:$AG$74","'Inversión Extranjera'!$G$7:$AF$61"}</definedName>
    <definedName name="qw" hidden="1">{"'Inversión Extranjera'!$A$1:$AG$74","'Inversión Extranjera'!$G$7:$AF$61"}</definedName>
    <definedName name="qwd" localSheetId="7" hidden="1">#REF!</definedName>
    <definedName name="qwd" hidden="1">#REF!</definedName>
    <definedName name="qwerw" localSheetId="7" hidden="1">{"'előző év december'!$A$2:$CP$214"}</definedName>
    <definedName name="qwerw" hidden="1">{"'előző év december'!$A$2:$CP$214"}</definedName>
    <definedName name="rg4tg" localSheetId="7" hidden="1">#REF!</definedName>
    <definedName name="rg4tg" hidden="1">#REF!</definedName>
    <definedName name="rgaegaega" localSheetId="7" hidden="1">#REF!</definedName>
    <definedName name="rgaegaega" hidden="1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TRUE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rrrrr" localSheetId="7" hidden="1">#REF!</definedName>
    <definedName name="rrrrrr" hidden="1">#REF!</definedName>
    <definedName name="rt" localSheetId="7" hidden="1">{"'előző év december'!$A$2:$CP$214"}</definedName>
    <definedName name="rt" hidden="1">{"'előző év december'!$A$2:$CP$214"}</definedName>
    <definedName name="rte" localSheetId="7" hidden="1">{"'előző év december'!$A$2:$CP$214"}</definedName>
    <definedName name="rte" hidden="1">{"'előző év december'!$A$2:$CP$214"}</definedName>
    <definedName name="rtew" localSheetId="7" hidden="1">{"'előző év december'!$A$2:$CP$214"}</definedName>
    <definedName name="rtew" hidden="1">{"'előző év december'!$A$2:$CP$214"}</definedName>
    <definedName name="rtz" localSheetId="7" hidden="1">{"'előző év december'!$A$2:$CP$214"}</definedName>
    <definedName name="rtz" hidden="1">{"'előző év december'!$A$2:$CP$214"}</definedName>
    <definedName name="sa" localSheetId="7" hidden="1">{"'Inversión Extranjera'!$A$1:$AG$74","'Inversión Extranjera'!$G$7:$AF$61"}</definedName>
    <definedName name="sa" hidden="1">{"'Inversión Extranjera'!$A$1:$AG$74","'Inversión Extranjera'!$G$7:$AF$61"}</definedName>
    <definedName name="sadfas" localSheetId="7" hidden="1">#REF!</definedName>
    <definedName name="sadfas" hidden="1">#REF!</definedName>
    <definedName name="sd" localSheetId="7" hidden="1">#REF!</definedName>
    <definedName name="sd" hidden="1">#REF!</definedName>
    <definedName name="sdadf" localSheetId="7" hidden="1">#REF!</definedName>
    <definedName name="sdadf" hidden="1">#REF!</definedName>
    <definedName name="sdas" localSheetId="7" hidden="1">{"'Hoja1'!$A$2:$O$33"}</definedName>
    <definedName name="sdas" hidden="1">{"'Hoja1'!$A$2:$O$33"}</definedName>
    <definedName name="sdfs" localSheetId="7" hidden="1">{"'Hoja1'!$A$2:$O$33"}</definedName>
    <definedName name="sdfs" hidden="1">{"'Hoja1'!$A$2:$O$33"}</definedName>
    <definedName name="sencount" hidden="1">1</definedName>
    <definedName name="sfafa" localSheetId="7" hidden="1">#REF!</definedName>
    <definedName name="sfafa" hidden="1">#REF!</definedName>
    <definedName name="sfs" localSheetId="7" hidden="1">{"'Inversión Extranjera'!$A$1:$AG$74","'Inversión Extranjera'!$G$7:$AF$61"}</definedName>
    <definedName name="sfs" hidden="1">{"'Inversión Extranjera'!$A$1:$AG$74","'Inversión Extranjera'!$G$7:$AF$61"}</definedName>
    <definedName name="SpreadsheetBuilder_1" localSheetId="7" hidden="1">#REF!</definedName>
    <definedName name="SpreadsheetBuilder_1" hidden="1">#REF!</definedName>
    <definedName name="SpreadsheetBuilder_2" localSheetId="7" hidden="1">#REF!</definedName>
    <definedName name="SpreadsheetBuilder_2" hidden="1">#REF!</definedName>
    <definedName name="sq" localSheetId="7" hidden="1">{"'ef'!$A$1:$I$112"}</definedName>
    <definedName name="sq" hidden="1">{"'ef'!$A$1:$I$112"}</definedName>
    <definedName name="ss" localSheetId="7" hidden="1">#REF!</definedName>
    <definedName name="ss" hidden="1">#REF!</definedName>
    <definedName name="szxdfghdryjs" localSheetId="7" hidden="1">#REF!</definedName>
    <definedName name="szxdfghdryjs" hidden="1">#REF!</definedName>
    <definedName name="temo" localSheetId="7" hidden="1">{"'Basic'!$A$1:$F$96"}</definedName>
    <definedName name="temo" hidden="1">{"'Basic'!$A$1:$F$96"}</definedName>
    <definedName name="Test" hidden="1">'[21]Grafico I.5 C. Neg'!#REF!</definedName>
    <definedName name="tgz" localSheetId="7" hidden="1">{"'előző év december'!$A$2:$CP$214"}</definedName>
    <definedName name="tgz" hidden="1">{"'előző év december'!$A$2:$CP$214"}</definedName>
    <definedName name="tre" localSheetId="7" hidden="1">{"'előző év december'!$A$2:$CP$214"}</definedName>
    <definedName name="tre" hidden="1">{"'előző év december'!$A$2:$CP$214"}</definedName>
    <definedName name="trhw" hidden="1">'[21]Grafico I.5 C. Neg'!#REF!</definedName>
    <definedName name="try" localSheetId="7" hidden="1">{"'Inversión Extranjera'!$A$1:$AG$74","'Inversión Extranjera'!$G$7:$AF$61"}</definedName>
    <definedName name="try" hidden="1">{"'Inversión Extranjera'!$A$1:$AG$74","'Inversión Extranjera'!$G$7:$AF$61"}</definedName>
    <definedName name="ui" localSheetId="7" hidden="1">#REF!</definedName>
    <definedName name="ui" hidden="1">#REF!</definedName>
    <definedName name="vadfa" localSheetId="7" hidden="1">{"'Inversión Extranjera'!$A$1:$AG$74","'Inversión Extranjera'!$G$7:$AF$61"}</definedName>
    <definedName name="vadfa" hidden="1">{"'Inversión Extranjera'!$A$1:$AG$74","'Inversión Extranjera'!$G$7:$AF$61"}</definedName>
    <definedName name="vadfe" localSheetId="7" hidden="1">{"'Inversión Extranjera'!$A$1:$AG$74","'Inversión Extranjera'!$G$7:$AF$61"}</definedName>
    <definedName name="vadfe" hidden="1">{"'Inversión Extranjera'!$A$1:$AG$74","'Inversión Extranjera'!$G$7:$AF$61"}</definedName>
    <definedName name="vb" localSheetId="7" hidden="1">{"'előző év december'!$A$2:$CP$214"}</definedName>
    <definedName name="vb" hidden="1">{"'előző év december'!$A$2:$CP$214"}</definedName>
    <definedName name="vc" localSheetId="7" hidden="1">{"'előző év december'!$A$2:$CP$214"}</definedName>
    <definedName name="vc" hidden="1">{"'előző év december'!$A$2:$CP$214"}</definedName>
    <definedName name="vcbvc" localSheetId="7" hidden="1">#REF!</definedName>
    <definedName name="vcbvc" hidden="1">#REF!</definedName>
    <definedName name="vdda" localSheetId="7" hidden="1">{"'Inversión Extranjera'!$A$1:$AG$74","'Inversión Extranjera'!$G$7:$AF$61"}</definedName>
    <definedName name="vdda" hidden="1">{"'Inversión Extranjera'!$A$1:$AG$74","'Inversión Extranjera'!$G$7:$AF$61"}</definedName>
    <definedName name="vv" localSheetId="7" hidden="1">{"'Inversión Extranjera'!$A$1:$AG$74","'Inversión Extranjera'!$G$7:$AF$61"}</definedName>
    <definedName name="vv" hidden="1">{"'Inversión Extranjera'!$A$1:$AG$74","'Inversión Extranjera'!$G$7:$AF$61"}</definedName>
    <definedName name="vvv" localSheetId="7" hidden="1">#REF!</definedName>
    <definedName name="vvv" hidden="1">#REF!</definedName>
    <definedName name="we" localSheetId="7" hidden="1">{"'előző év december'!$A$2:$CP$214"}</definedName>
    <definedName name="we" hidden="1">{"'előző év december'!$A$2:$CP$214"}</definedName>
    <definedName name="wee" localSheetId="7" hidden="1">{"'előző év december'!$A$2:$CP$214"}</definedName>
    <definedName name="wee" hidden="1">{"'előző év december'!$A$2:$CP$214"}</definedName>
    <definedName name="WERT" localSheetId="7" hidden="1">[23]data!$P$5:$P$15</definedName>
    <definedName name="WERT" hidden="1">[24]data!$P$5:$P$15</definedName>
    <definedName name="werwer" localSheetId="7" hidden="1">{"'előző év december'!$A$2:$CP$214"}</definedName>
    <definedName name="werwer" hidden="1">{"'előző év december'!$A$2:$CP$214"}</definedName>
    <definedName name="wfdef" localSheetId="7" hidden="1">#REF!</definedName>
    <definedName name="wfdef" hidden="1">#REF!</definedName>
    <definedName name="wht?" localSheetId="7" hidden="1">{"'Basic'!$A$1:$F$96"}</definedName>
    <definedName name="wht?" hidden="1">{"'Basic'!$A$1:$F$96"}</definedName>
    <definedName name="wre" localSheetId="7" hidden="1">#REF!</definedName>
    <definedName name="wre" hidden="1">#REF!</definedName>
    <definedName name="wrn.Chinese._.customs._.statistics." localSheetId="7" hidden="1">{"Calculations",#N/A,FALSE,"Sheet1";"Charts 1",#N/A,FALSE,"Sheet1";"Charts 2",#N/A,FALSE,"Sheet1";"Charts 3",#N/A,FALSE,"Sheet1";"Charts 4",#N/A,FALSE,"Sheet1";"Raw Data",#N/A,FALSE,"Sheet1"}</definedName>
    <definedName name="wrn.Chinese._.customs._.statistics." hidden="1">{"Calculations",#N/A,FALSE,"Sheet1";"Charts 1",#N/A,FALSE,"Sheet1";"Charts 2",#N/A,FALSE,"Sheet1";"Charts 3",#N/A,FALSE,"Sheet1";"Charts 4",#N/A,FALSE,"Sheet1";"Raw Data",#N/A,FALSE,"Sheet1"}</definedName>
    <definedName name="wrn.Earnings._.Model." localSheetId="7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nvoie." localSheetId="7" hidden="1">{#N/A,#N/A,TRUE,"garde";#N/A,#N/A,TRUE,"Feuil1";#N/A,#N/A,TRUE,"tableau";#N/A,#N/A,TRUE,"annquinz";#N/A,#N/A,TRUE,"graf1";#N/A,#N/A,TRUE,"graf2"}</definedName>
    <definedName name="wrn.envoie." hidden="1">{#N/A,#N/A,TRUE,"garde";#N/A,#N/A,TRUE,"Feuil1";#N/A,#N/A,TRUE,"tableau";#N/A,#N/A,TRUE,"annquinz";#N/A,#N/A,TRUE,"graf1";#N/A,#N/A,TRUE,"graf2"}</definedName>
    <definedName name="wrn.INPUT._.Table." localSheetId="7" hidden="1">{#N/A,#N/A,FALSE,"BOP-input"}</definedName>
    <definedName name="wrn.INPUT._.Table." hidden="1">{#N/A,#N/A,FALSE,"BOP-input"}</definedName>
    <definedName name="wrn.resumen." localSheetId="7" hidden="1">{#N/A,#N/A,FALSE,"Sheet1"}</definedName>
    <definedName name="wrn.resumen." hidden="1">{#N/A,#N/A,FALSE,"Sheet1"}</definedName>
    <definedName name="wrn.test." localSheetId="7" hidden="1">{"srtot",#N/A,FALSE,"SR";"b2.9095",#N/A,FALSE,"SR"}</definedName>
    <definedName name="wrn.test." hidden="1">{"srtot",#N/A,FALSE,"SR";"b2.9095",#N/A,FALSE,"SR"}</definedName>
    <definedName name="www" localSheetId="7" hidden="1">{"'előző év december'!$A$2:$CP$214"}</definedName>
    <definedName name="www" hidden="1">{"'előző év december'!$A$2:$CP$214"}</definedName>
    <definedName name="x" localSheetId="7" hidden="1">{"'Inversión Extranjera'!$A$1:$AG$74","'Inversión Extranjera'!$G$7:$AF$61"}</definedName>
    <definedName name="x" hidden="1">{"'Inversión Extranjera'!$A$1:$AG$74","'Inversión Extranjera'!$G$7:$AF$61"}</definedName>
    <definedName name="xcvcxz" hidden="1">'[18]Grafico I.5 C. Neg'!#REF!</definedName>
    <definedName name="ye" localSheetId="7" hidden="1">#REF!</definedName>
    <definedName name="ye" hidden="1">#REF!</definedName>
    <definedName name="yjdtjdtj" localSheetId="7" hidden="1">#REF!</definedName>
    <definedName name="yjdtjdtj" hidden="1">#REF!</definedName>
    <definedName name="yjhrh" localSheetId="7" hidden="1">#REF!</definedName>
    <definedName name="yjhrh" hidden="1">#REF!</definedName>
    <definedName name="ztr" localSheetId="7" hidden="1">{"'előző év december'!$A$2:$CP$214"}</definedName>
    <definedName name="ztr" hidden="1">{"'előző év december'!$A$2:$CP$214"}</definedName>
    <definedName name="zz" localSheetId="7" hidden="1">'[25]Base G4'!$AP$4</definedName>
    <definedName name="zz" hidden="1">'[26]Base G4'!$AP$4</definedName>
    <definedName name="zzz" localSheetId="7" hidden="1">{"'előző év december'!$A$2:$CP$214"}</definedName>
    <definedName name="zzz" hidden="1">{"'előző év december'!$A$2:$CP$214"}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12" l="1"/>
  <c r="Y7" i="12"/>
  <c r="Y6" i="12"/>
  <c r="AA7" i="12"/>
  <c r="X7" i="12"/>
  <c r="AG7" i="12" s="1"/>
  <c r="AE8" i="12"/>
  <c r="AD8" i="12"/>
  <c r="AC8" i="12"/>
  <c r="AB8" i="12"/>
  <c r="AG8" i="12"/>
  <c r="AF8" i="12"/>
  <c r="AA8" i="12"/>
  <c r="Z8" i="12"/>
  <c r="V113" i="12"/>
  <c r="U113" i="12"/>
  <c r="T113" i="12"/>
  <c r="S113" i="12"/>
  <c r="R113" i="12"/>
  <c r="Q113" i="12"/>
  <c r="P113" i="12"/>
  <c r="O113" i="12"/>
  <c r="V112" i="12"/>
  <c r="U112" i="12"/>
  <c r="T112" i="12"/>
  <c r="S112" i="12"/>
  <c r="R112" i="12"/>
  <c r="Q112" i="12"/>
  <c r="P112" i="12"/>
  <c r="O112" i="12"/>
  <c r="V111" i="12"/>
  <c r="U111" i="12"/>
  <c r="T111" i="12"/>
  <c r="S111" i="12"/>
  <c r="R111" i="12"/>
  <c r="Q111" i="12"/>
  <c r="P111" i="12"/>
  <c r="O111" i="12"/>
  <c r="V110" i="12"/>
  <c r="U110" i="12"/>
  <c r="T110" i="12"/>
  <c r="S110" i="12"/>
  <c r="R110" i="12"/>
  <c r="Q110" i="12"/>
  <c r="P110" i="12"/>
  <c r="O110" i="12"/>
  <c r="V109" i="12"/>
  <c r="U109" i="12"/>
  <c r="T109" i="12"/>
  <c r="S109" i="12"/>
  <c r="R109" i="12"/>
  <c r="Q109" i="12"/>
  <c r="P109" i="12"/>
  <c r="O109" i="12"/>
  <c r="V108" i="12"/>
  <c r="U108" i="12"/>
  <c r="T108" i="12"/>
  <c r="S108" i="12"/>
  <c r="R108" i="12"/>
  <c r="Q108" i="12"/>
  <c r="P108" i="12"/>
  <c r="O108" i="12"/>
  <c r="V107" i="12"/>
  <c r="U107" i="12"/>
  <c r="T107" i="12"/>
  <c r="S107" i="12"/>
  <c r="R107" i="12"/>
  <c r="Q107" i="12"/>
  <c r="P107" i="12"/>
  <c r="O107" i="12"/>
  <c r="V106" i="12"/>
  <c r="U106" i="12"/>
  <c r="T106" i="12"/>
  <c r="S106" i="12"/>
  <c r="R106" i="12"/>
  <c r="Q106" i="12"/>
  <c r="P106" i="12"/>
  <c r="O106" i="12"/>
  <c r="V105" i="12"/>
  <c r="U105" i="12"/>
  <c r="T105" i="12"/>
  <c r="S105" i="12"/>
  <c r="R105" i="12"/>
  <c r="Q105" i="12"/>
  <c r="P105" i="12"/>
  <c r="O105" i="12"/>
  <c r="V104" i="12"/>
  <c r="U104" i="12"/>
  <c r="T104" i="12"/>
  <c r="S104" i="12"/>
  <c r="R104" i="12"/>
  <c r="Q104" i="12"/>
  <c r="P104" i="12"/>
  <c r="O104" i="12"/>
  <c r="V103" i="12"/>
  <c r="U103" i="12"/>
  <c r="T103" i="12"/>
  <c r="S103" i="12"/>
  <c r="R103" i="12"/>
  <c r="Q103" i="12"/>
  <c r="P103" i="12"/>
  <c r="O103" i="12"/>
  <c r="V102" i="12"/>
  <c r="U102" i="12"/>
  <c r="T102" i="12"/>
  <c r="S102" i="12"/>
  <c r="R102" i="12"/>
  <c r="Q102" i="12"/>
  <c r="P102" i="12"/>
  <c r="O102" i="12"/>
  <c r="V101" i="12"/>
  <c r="U101" i="12"/>
  <c r="T101" i="12"/>
  <c r="S101" i="12"/>
  <c r="R101" i="12"/>
  <c r="Q101" i="12"/>
  <c r="P101" i="12"/>
  <c r="O101" i="12"/>
  <c r="V100" i="12"/>
  <c r="U100" i="12"/>
  <c r="T100" i="12"/>
  <c r="S100" i="12"/>
  <c r="R100" i="12"/>
  <c r="Q100" i="12"/>
  <c r="P100" i="12"/>
  <c r="O100" i="12"/>
  <c r="V99" i="12"/>
  <c r="U99" i="12"/>
  <c r="T99" i="12"/>
  <c r="S99" i="12"/>
  <c r="R99" i="12"/>
  <c r="Q99" i="12"/>
  <c r="P99" i="12"/>
  <c r="O99" i="12"/>
  <c r="V98" i="12"/>
  <c r="U98" i="12"/>
  <c r="T98" i="12"/>
  <c r="S98" i="12"/>
  <c r="R98" i="12"/>
  <c r="Q98" i="12"/>
  <c r="P98" i="12"/>
  <c r="O98" i="12"/>
  <c r="V97" i="12"/>
  <c r="U97" i="12"/>
  <c r="T97" i="12"/>
  <c r="S97" i="12"/>
  <c r="R97" i="12"/>
  <c r="Q97" i="12"/>
  <c r="P97" i="12"/>
  <c r="O97" i="12"/>
  <c r="V96" i="12"/>
  <c r="U96" i="12"/>
  <c r="T96" i="12"/>
  <c r="S96" i="12"/>
  <c r="R96" i="12"/>
  <c r="Q96" i="12"/>
  <c r="P96" i="12"/>
  <c r="O96" i="12"/>
  <c r="V95" i="12"/>
  <c r="U95" i="12"/>
  <c r="T95" i="12"/>
  <c r="S95" i="12"/>
  <c r="R95" i="12"/>
  <c r="Q95" i="12"/>
  <c r="P95" i="12"/>
  <c r="O95" i="12"/>
  <c r="V94" i="12"/>
  <c r="U94" i="12"/>
  <c r="T94" i="12"/>
  <c r="S94" i="12"/>
  <c r="R94" i="12"/>
  <c r="Q94" i="12"/>
  <c r="P94" i="12"/>
  <c r="O94" i="12"/>
  <c r="V93" i="12"/>
  <c r="U93" i="12"/>
  <c r="T93" i="12"/>
  <c r="S93" i="12"/>
  <c r="R93" i="12"/>
  <c r="Q93" i="12"/>
  <c r="P93" i="12"/>
  <c r="O93" i="12"/>
  <c r="V92" i="12"/>
  <c r="U92" i="12"/>
  <c r="T92" i="12"/>
  <c r="S92" i="12"/>
  <c r="R92" i="12"/>
  <c r="Q92" i="12"/>
  <c r="P92" i="12"/>
  <c r="O92" i="12"/>
  <c r="V91" i="12"/>
  <c r="U91" i="12"/>
  <c r="T91" i="12"/>
  <c r="S91" i="12"/>
  <c r="R91" i="12"/>
  <c r="Q91" i="12"/>
  <c r="P91" i="12"/>
  <c r="O91" i="12"/>
  <c r="V90" i="12"/>
  <c r="U90" i="12"/>
  <c r="T90" i="12"/>
  <c r="S90" i="12"/>
  <c r="R90" i="12"/>
  <c r="Q90" i="12"/>
  <c r="P90" i="12"/>
  <c r="O90" i="12"/>
  <c r="V89" i="12"/>
  <c r="U89" i="12"/>
  <c r="T89" i="12"/>
  <c r="S89" i="12"/>
  <c r="R89" i="12"/>
  <c r="Q89" i="12"/>
  <c r="P89" i="12"/>
  <c r="O89" i="12"/>
  <c r="V88" i="12"/>
  <c r="U88" i="12"/>
  <c r="T88" i="12"/>
  <c r="S88" i="12"/>
  <c r="R88" i="12"/>
  <c r="Q88" i="12"/>
  <c r="P88" i="12"/>
  <c r="O88" i="12"/>
  <c r="V87" i="12"/>
  <c r="U87" i="12"/>
  <c r="T87" i="12"/>
  <c r="S87" i="12"/>
  <c r="R87" i="12"/>
  <c r="Q87" i="12"/>
  <c r="P87" i="12"/>
  <c r="O87" i="12"/>
  <c r="V86" i="12"/>
  <c r="U86" i="12"/>
  <c r="T86" i="12"/>
  <c r="S86" i="12"/>
  <c r="R86" i="12"/>
  <c r="Q86" i="12"/>
  <c r="P86" i="12"/>
  <c r="O86" i="12"/>
  <c r="V85" i="12"/>
  <c r="U85" i="12"/>
  <c r="T85" i="12"/>
  <c r="S85" i="12"/>
  <c r="R85" i="12"/>
  <c r="Q85" i="12"/>
  <c r="P85" i="12"/>
  <c r="O85" i="12"/>
  <c r="V84" i="12"/>
  <c r="U84" i="12"/>
  <c r="T84" i="12"/>
  <c r="S84" i="12"/>
  <c r="R84" i="12"/>
  <c r="Q84" i="12"/>
  <c r="P84" i="12"/>
  <c r="O84" i="12"/>
  <c r="V83" i="12"/>
  <c r="U83" i="12"/>
  <c r="T83" i="12"/>
  <c r="S83" i="12"/>
  <c r="R83" i="12"/>
  <c r="Q83" i="12"/>
  <c r="P83" i="12"/>
  <c r="O83" i="12"/>
  <c r="V82" i="12"/>
  <c r="U82" i="12"/>
  <c r="T82" i="12"/>
  <c r="S82" i="12"/>
  <c r="R82" i="12"/>
  <c r="Q82" i="12"/>
  <c r="P82" i="12"/>
  <c r="O82" i="12"/>
  <c r="V81" i="12"/>
  <c r="U81" i="12"/>
  <c r="T81" i="12"/>
  <c r="S81" i="12"/>
  <c r="R81" i="12"/>
  <c r="Q81" i="12"/>
  <c r="P81" i="12"/>
  <c r="O81" i="12"/>
  <c r="V80" i="12"/>
  <c r="U80" i="12"/>
  <c r="T80" i="12"/>
  <c r="S80" i="12"/>
  <c r="R80" i="12"/>
  <c r="Q80" i="12"/>
  <c r="P80" i="12"/>
  <c r="O80" i="12"/>
  <c r="V79" i="12"/>
  <c r="U79" i="12"/>
  <c r="T79" i="12"/>
  <c r="S79" i="12"/>
  <c r="R79" i="12"/>
  <c r="Q79" i="12"/>
  <c r="P79" i="12"/>
  <c r="O79" i="12"/>
  <c r="V78" i="12"/>
  <c r="U78" i="12"/>
  <c r="T78" i="12"/>
  <c r="S78" i="12"/>
  <c r="R78" i="12"/>
  <c r="Q78" i="12"/>
  <c r="P78" i="12"/>
  <c r="O78" i="12"/>
  <c r="V77" i="12"/>
  <c r="U77" i="12"/>
  <c r="T77" i="12"/>
  <c r="S77" i="12"/>
  <c r="R77" i="12"/>
  <c r="Q77" i="12"/>
  <c r="P77" i="12"/>
  <c r="O77" i="12"/>
  <c r="V76" i="12"/>
  <c r="U76" i="12"/>
  <c r="T76" i="12"/>
  <c r="S76" i="12"/>
  <c r="R76" i="12"/>
  <c r="Q76" i="12"/>
  <c r="P76" i="12"/>
  <c r="O76" i="12"/>
  <c r="V75" i="12"/>
  <c r="U75" i="12"/>
  <c r="T75" i="12"/>
  <c r="S75" i="12"/>
  <c r="R75" i="12"/>
  <c r="Q75" i="12"/>
  <c r="P75" i="12"/>
  <c r="O75" i="12"/>
  <c r="V74" i="12"/>
  <c r="U74" i="12"/>
  <c r="T74" i="12"/>
  <c r="S74" i="12"/>
  <c r="R74" i="12"/>
  <c r="Q74" i="12"/>
  <c r="P74" i="12"/>
  <c r="O74" i="12"/>
  <c r="V73" i="12"/>
  <c r="U73" i="12"/>
  <c r="T73" i="12"/>
  <c r="S73" i="12"/>
  <c r="R73" i="12"/>
  <c r="Q73" i="12"/>
  <c r="P73" i="12"/>
  <c r="O73" i="12"/>
  <c r="V72" i="12"/>
  <c r="U72" i="12"/>
  <c r="T72" i="12"/>
  <c r="S72" i="12"/>
  <c r="R72" i="12"/>
  <c r="Q72" i="12"/>
  <c r="P72" i="12"/>
  <c r="O72" i="12"/>
  <c r="V71" i="12"/>
  <c r="U71" i="12"/>
  <c r="T71" i="12"/>
  <c r="S71" i="12"/>
  <c r="R71" i="12"/>
  <c r="Q71" i="12"/>
  <c r="P71" i="12"/>
  <c r="O71" i="12"/>
  <c r="V70" i="12"/>
  <c r="U70" i="12"/>
  <c r="T70" i="12"/>
  <c r="S70" i="12"/>
  <c r="R70" i="12"/>
  <c r="Q70" i="12"/>
  <c r="P70" i="12"/>
  <c r="O70" i="12"/>
  <c r="V69" i="12"/>
  <c r="U69" i="12"/>
  <c r="T69" i="12"/>
  <c r="S69" i="12"/>
  <c r="R69" i="12"/>
  <c r="Q69" i="12"/>
  <c r="P69" i="12"/>
  <c r="O69" i="12"/>
  <c r="V68" i="12"/>
  <c r="U68" i="12"/>
  <c r="T68" i="12"/>
  <c r="S68" i="12"/>
  <c r="R68" i="12"/>
  <c r="Q68" i="12"/>
  <c r="P68" i="12"/>
  <c r="O68" i="12"/>
  <c r="V67" i="12"/>
  <c r="U67" i="12"/>
  <c r="T67" i="12"/>
  <c r="S67" i="12"/>
  <c r="R67" i="12"/>
  <c r="Q67" i="12"/>
  <c r="P67" i="12"/>
  <c r="O67" i="12"/>
  <c r="V66" i="12"/>
  <c r="U66" i="12"/>
  <c r="T66" i="12"/>
  <c r="S66" i="12"/>
  <c r="R66" i="12"/>
  <c r="Q66" i="12"/>
  <c r="P66" i="12"/>
  <c r="O66" i="12"/>
  <c r="V65" i="12"/>
  <c r="U65" i="12"/>
  <c r="T65" i="12"/>
  <c r="S65" i="12"/>
  <c r="R65" i="12"/>
  <c r="Q65" i="12"/>
  <c r="P65" i="12"/>
  <c r="O65" i="12"/>
  <c r="V64" i="12"/>
  <c r="U64" i="12"/>
  <c r="T64" i="12"/>
  <c r="S64" i="12"/>
  <c r="R64" i="12"/>
  <c r="Q64" i="12"/>
  <c r="P64" i="12"/>
  <c r="O64" i="12"/>
  <c r="V63" i="12"/>
  <c r="U63" i="12"/>
  <c r="T63" i="12"/>
  <c r="S63" i="12"/>
  <c r="R63" i="12"/>
  <c r="Q63" i="12"/>
  <c r="P63" i="12"/>
  <c r="O63" i="12"/>
  <c r="V62" i="12"/>
  <c r="U62" i="12"/>
  <c r="T62" i="12"/>
  <c r="S62" i="12"/>
  <c r="R62" i="12"/>
  <c r="Q62" i="12"/>
  <c r="P62" i="12"/>
  <c r="O62" i="12"/>
  <c r="V61" i="12"/>
  <c r="U61" i="12"/>
  <c r="T61" i="12"/>
  <c r="S61" i="12"/>
  <c r="R61" i="12"/>
  <c r="Q61" i="12"/>
  <c r="P61" i="12"/>
  <c r="O61" i="12"/>
  <c r="V60" i="12"/>
  <c r="U60" i="12"/>
  <c r="T60" i="12"/>
  <c r="S60" i="12"/>
  <c r="R60" i="12"/>
  <c r="Q60" i="12"/>
  <c r="P60" i="12"/>
  <c r="O60" i="12"/>
  <c r="V59" i="12"/>
  <c r="U59" i="12"/>
  <c r="T59" i="12"/>
  <c r="S59" i="12"/>
  <c r="R59" i="12"/>
  <c r="Q59" i="12"/>
  <c r="P59" i="12"/>
  <c r="O59" i="12"/>
  <c r="V58" i="12"/>
  <c r="U58" i="12"/>
  <c r="T58" i="12"/>
  <c r="S58" i="12"/>
  <c r="R58" i="12"/>
  <c r="Q58" i="12"/>
  <c r="P58" i="12"/>
  <c r="O58" i="12"/>
  <c r="V57" i="12"/>
  <c r="U57" i="12"/>
  <c r="T57" i="12"/>
  <c r="S57" i="12"/>
  <c r="R57" i="12"/>
  <c r="Q57" i="12"/>
  <c r="P57" i="12"/>
  <c r="O57" i="12"/>
  <c r="V56" i="12"/>
  <c r="U56" i="12"/>
  <c r="T56" i="12"/>
  <c r="S56" i="12"/>
  <c r="R56" i="12"/>
  <c r="Q56" i="12"/>
  <c r="P56" i="12"/>
  <c r="O56" i="12"/>
  <c r="V55" i="12"/>
  <c r="U55" i="12"/>
  <c r="T55" i="12"/>
  <c r="S55" i="12"/>
  <c r="R55" i="12"/>
  <c r="Q55" i="12"/>
  <c r="P55" i="12"/>
  <c r="O55" i="12"/>
  <c r="V54" i="12"/>
  <c r="U54" i="12"/>
  <c r="T54" i="12"/>
  <c r="S54" i="12"/>
  <c r="R54" i="12"/>
  <c r="Q54" i="12"/>
  <c r="P54" i="12"/>
  <c r="O54" i="12"/>
  <c r="V53" i="12"/>
  <c r="U53" i="12"/>
  <c r="T53" i="12"/>
  <c r="S53" i="12"/>
  <c r="R53" i="12"/>
  <c r="Q53" i="12"/>
  <c r="P53" i="12"/>
  <c r="O53" i="12"/>
  <c r="V52" i="12"/>
  <c r="U52" i="12"/>
  <c r="T52" i="12"/>
  <c r="S52" i="12"/>
  <c r="R52" i="12"/>
  <c r="Q52" i="12"/>
  <c r="P52" i="12"/>
  <c r="O52" i="12"/>
  <c r="V51" i="12"/>
  <c r="U51" i="12"/>
  <c r="T51" i="12"/>
  <c r="S51" i="12"/>
  <c r="R51" i="12"/>
  <c r="Q51" i="12"/>
  <c r="P51" i="12"/>
  <c r="O51" i="12"/>
  <c r="V50" i="12"/>
  <c r="U50" i="12"/>
  <c r="T50" i="12"/>
  <c r="S50" i="12"/>
  <c r="R50" i="12"/>
  <c r="Q50" i="12"/>
  <c r="P50" i="12"/>
  <c r="O50" i="12"/>
  <c r="V49" i="12"/>
  <c r="U49" i="12"/>
  <c r="T49" i="12"/>
  <c r="S49" i="12"/>
  <c r="Q49" i="12"/>
  <c r="P49" i="12"/>
  <c r="O49" i="12"/>
  <c r="V48" i="12"/>
  <c r="U48" i="12"/>
  <c r="T48" i="12"/>
  <c r="S48" i="12"/>
  <c r="Q48" i="12"/>
  <c r="P48" i="12"/>
  <c r="O48" i="12"/>
  <c r="V47" i="12"/>
  <c r="U47" i="12"/>
  <c r="T47" i="12"/>
  <c r="S47" i="12"/>
  <c r="Q47" i="12"/>
  <c r="P47" i="12"/>
  <c r="O47" i="12"/>
  <c r="V46" i="12"/>
  <c r="U46" i="12"/>
  <c r="T46" i="12"/>
  <c r="S46" i="12"/>
  <c r="Q46" i="12"/>
  <c r="P46" i="12"/>
  <c r="O46" i="12"/>
  <c r="V45" i="12"/>
  <c r="U45" i="12"/>
  <c r="T45" i="12"/>
  <c r="S45" i="12"/>
  <c r="Q45" i="12"/>
  <c r="P45" i="12"/>
  <c r="O45" i="12"/>
  <c r="V44" i="12"/>
  <c r="U44" i="12"/>
  <c r="T44" i="12"/>
  <c r="S44" i="12"/>
  <c r="Q44" i="12"/>
  <c r="P44" i="12"/>
  <c r="O44" i="12"/>
  <c r="V43" i="12"/>
  <c r="U43" i="12"/>
  <c r="T43" i="12"/>
  <c r="S43" i="12"/>
  <c r="Q43" i="12"/>
  <c r="P43" i="12"/>
  <c r="O43" i="12"/>
  <c r="V42" i="12"/>
  <c r="U42" i="12"/>
  <c r="T42" i="12"/>
  <c r="S42" i="12"/>
  <c r="Q42" i="12"/>
  <c r="P42" i="12"/>
  <c r="O42" i="12"/>
  <c r="V41" i="12"/>
  <c r="U41" i="12"/>
  <c r="T41" i="12"/>
  <c r="S41" i="12"/>
  <c r="Q41" i="12"/>
  <c r="P41" i="12"/>
  <c r="O41" i="12"/>
  <c r="V40" i="12"/>
  <c r="U40" i="12"/>
  <c r="T40" i="12"/>
  <c r="S40" i="12"/>
  <c r="Q40" i="12"/>
  <c r="P40" i="12"/>
  <c r="O40" i="12"/>
  <c r="V39" i="12"/>
  <c r="U39" i="12"/>
  <c r="T39" i="12"/>
  <c r="S39" i="12"/>
  <c r="Q39" i="12"/>
  <c r="P39" i="12"/>
  <c r="O39" i="12"/>
  <c r="V38" i="12"/>
  <c r="U38" i="12"/>
  <c r="T38" i="12"/>
  <c r="S38" i="12"/>
  <c r="Q38" i="12"/>
  <c r="P38" i="12"/>
  <c r="O38" i="12"/>
  <c r="V37" i="12"/>
  <c r="U37" i="12"/>
  <c r="T37" i="12"/>
  <c r="S37" i="12"/>
  <c r="Q37" i="12"/>
  <c r="P37" i="12"/>
  <c r="O37" i="12"/>
  <c r="V36" i="12"/>
  <c r="U36" i="12"/>
  <c r="T36" i="12"/>
  <c r="S36" i="12"/>
  <c r="Q36" i="12"/>
  <c r="O36" i="12"/>
  <c r="V35" i="12"/>
  <c r="U35" i="12"/>
  <c r="T35" i="12"/>
  <c r="S35" i="12"/>
  <c r="Q35" i="12"/>
  <c r="O35" i="12"/>
  <c r="V34" i="12"/>
  <c r="U34" i="12"/>
  <c r="T34" i="12"/>
  <c r="S34" i="12"/>
  <c r="Q34" i="12"/>
  <c r="O34" i="12"/>
  <c r="V33" i="12"/>
  <c r="U33" i="12"/>
  <c r="T33" i="12"/>
  <c r="S33" i="12"/>
  <c r="Q33" i="12"/>
  <c r="O33" i="12"/>
  <c r="V32" i="12"/>
  <c r="U32" i="12"/>
  <c r="T32" i="12"/>
  <c r="S32" i="12"/>
  <c r="Q32" i="12"/>
  <c r="O32" i="12"/>
  <c r="V31" i="12"/>
  <c r="U31" i="12"/>
  <c r="T31" i="12"/>
  <c r="S31" i="12"/>
  <c r="Q31" i="12"/>
  <c r="O31" i="12"/>
  <c r="V30" i="12"/>
  <c r="U30" i="12"/>
  <c r="T30" i="12"/>
  <c r="S30" i="12"/>
  <c r="Q30" i="12"/>
  <c r="O30" i="12"/>
  <c r="V29" i="12"/>
  <c r="U29" i="12"/>
  <c r="T29" i="12"/>
  <c r="S29" i="12"/>
  <c r="Q29" i="12"/>
  <c r="O29" i="12"/>
  <c r="V28" i="12"/>
  <c r="U28" i="12"/>
  <c r="T28" i="12"/>
  <c r="S28" i="12"/>
  <c r="Q28" i="12"/>
  <c r="O28" i="12"/>
  <c r="V27" i="12"/>
  <c r="U27" i="12"/>
  <c r="T27" i="12"/>
  <c r="S27" i="12"/>
  <c r="O27" i="12"/>
  <c r="V26" i="12"/>
  <c r="U26" i="12"/>
  <c r="S26" i="12"/>
  <c r="O26" i="12"/>
  <c r="V25" i="12"/>
  <c r="U25" i="12"/>
  <c r="S25" i="12"/>
  <c r="O25" i="12"/>
  <c r="V24" i="12"/>
  <c r="U24" i="12"/>
  <c r="S24" i="12"/>
  <c r="O24" i="12"/>
  <c r="V23" i="12"/>
  <c r="U23" i="12"/>
  <c r="S23" i="12"/>
  <c r="O23" i="12"/>
  <c r="V22" i="12"/>
  <c r="U22" i="12"/>
  <c r="S22" i="12"/>
  <c r="O22" i="12"/>
  <c r="V21" i="12"/>
  <c r="U21" i="12"/>
  <c r="S21" i="12"/>
  <c r="O21" i="12"/>
  <c r="V20" i="12"/>
  <c r="U20" i="12"/>
  <c r="S20" i="12"/>
  <c r="O20" i="12"/>
  <c r="V19" i="12"/>
  <c r="U19" i="12"/>
  <c r="S19" i="12"/>
  <c r="O19" i="12"/>
  <c r="V18" i="12"/>
  <c r="U18" i="12"/>
  <c r="S18" i="12"/>
  <c r="O18" i="12"/>
  <c r="V17" i="12"/>
  <c r="U17" i="12"/>
  <c r="S17" i="12"/>
  <c r="O17" i="12"/>
  <c r="V16" i="12"/>
  <c r="U16" i="12"/>
  <c r="S16" i="12"/>
  <c r="O16" i="12"/>
  <c r="V15" i="12"/>
  <c r="U15" i="12"/>
  <c r="S15" i="12"/>
  <c r="O15" i="12"/>
  <c r="V14" i="12"/>
  <c r="U14" i="12"/>
  <c r="S14" i="12"/>
  <c r="O14" i="12"/>
  <c r="V13" i="12"/>
  <c r="U13" i="12"/>
  <c r="S13" i="12"/>
  <c r="O13" i="12"/>
  <c r="V12" i="12"/>
  <c r="U12" i="12"/>
  <c r="S12" i="12"/>
  <c r="O12" i="12"/>
  <c r="V11" i="12"/>
  <c r="U11" i="12"/>
  <c r="S11" i="12"/>
  <c r="O11" i="12"/>
  <c r="V10" i="12"/>
  <c r="U10" i="12"/>
  <c r="S10" i="12"/>
  <c r="O10" i="12"/>
  <c r="V9" i="12"/>
  <c r="U9" i="12"/>
  <c r="S9" i="12"/>
  <c r="O9" i="12"/>
  <c r="V8" i="12"/>
  <c r="U8" i="12"/>
  <c r="S8" i="12"/>
  <c r="O8" i="12"/>
  <c r="V7" i="12"/>
  <c r="U7" i="12"/>
  <c r="S7" i="12"/>
  <c r="O7" i="12"/>
  <c r="V6" i="12"/>
  <c r="U6" i="12"/>
  <c r="S6" i="12"/>
  <c r="O6" i="12"/>
  <c r="V4" i="12"/>
  <c r="U4" i="12"/>
  <c r="T4" i="12"/>
  <c r="S4" i="12"/>
  <c r="R4" i="12"/>
  <c r="Q4" i="12"/>
  <c r="P4" i="12"/>
  <c r="V3" i="12"/>
  <c r="U3" i="12"/>
  <c r="T3" i="12"/>
  <c r="S3" i="12"/>
  <c r="R3" i="12"/>
  <c r="Q3" i="12"/>
  <c r="P3" i="12"/>
  <c r="O4" i="12"/>
  <c r="O3" i="12"/>
  <c r="K6" i="12"/>
  <c r="J6" i="12"/>
  <c r="H6" i="12"/>
  <c r="C7" i="12"/>
  <c r="C8" i="12" s="1"/>
  <c r="D6" i="12"/>
  <c r="W6" i="18"/>
  <c r="X6" i="18"/>
  <c r="Y6" i="18"/>
  <c r="W7" i="18"/>
  <c r="X7" i="18"/>
  <c r="Y7" i="18"/>
  <c r="W8" i="18"/>
  <c r="X8" i="18"/>
  <c r="Y8" i="18"/>
  <c r="W9" i="18"/>
  <c r="X9" i="18"/>
  <c r="Y9" i="18"/>
  <c r="W10" i="18"/>
  <c r="X10" i="18"/>
  <c r="Y10" i="18"/>
  <c r="W11" i="18"/>
  <c r="X11" i="18"/>
  <c r="Y11" i="18"/>
  <c r="W12" i="18"/>
  <c r="X12" i="18"/>
  <c r="Y12" i="18"/>
  <c r="W13" i="18"/>
  <c r="X13" i="18"/>
  <c r="Y13" i="18"/>
  <c r="W14" i="18"/>
  <c r="X14" i="18"/>
  <c r="Y14" i="18"/>
  <c r="W15" i="18"/>
  <c r="X15" i="18"/>
  <c r="Y15" i="18"/>
  <c r="W16" i="18"/>
  <c r="X16" i="18"/>
  <c r="Y16" i="18"/>
  <c r="W17" i="18"/>
  <c r="X17" i="18"/>
  <c r="Y17" i="18"/>
  <c r="W18" i="18"/>
  <c r="X18" i="18"/>
  <c r="Y18" i="18"/>
  <c r="W19" i="18"/>
  <c r="X19" i="18"/>
  <c r="Y19" i="18"/>
  <c r="W20" i="18"/>
  <c r="X20" i="18"/>
  <c r="Y20" i="18"/>
  <c r="W21" i="18"/>
  <c r="X21" i="18"/>
  <c r="Y21" i="18"/>
  <c r="W22" i="18"/>
  <c r="X22" i="18"/>
  <c r="Y22" i="18"/>
  <c r="W23" i="18"/>
  <c r="X23" i="18"/>
  <c r="Y23" i="18"/>
  <c r="W24" i="18"/>
  <c r="X24" i="18"/>
  <c r="Y24" i="18"/>
  <c r="W25" i="18"/>
  <c r="X25" i="18"/>
  <c r="Y25" i="18"/>
  <c r="W26" i="18"/>
  <c r="X26" i="18"/>
  <c r="Y26" i="18"/>
  <c r="W27" i="18"/>
  <c r="X27" i="18"/>
  <c r="Y27" i="18"/>
  <c r="W28" i="18"/>
  <c r="X28" i="18"/>
  <c r="Y28" i="18"/>
  <c r="W29" i="18"/>
  <c r="X29" i="18"/>
  <c r="Y29" i="18"/>
  <c r="W30" i="18"/>
  <c r="X30" i="18"/>
  <c r="Y30" i="18"/>
  <c r="W31" i="18"/>
  <c r="X31" i="18"/>
  <c r="Y31" i="18"/>
  <c r="W32" i="18"/>
  <c r="X32" i="18"/>
  <c r="Y32" i="18"/>
  <c r="W33" i="18"/>
  <c r="X33" i="18"/>
  <c r="Y33" i="18"/>
  <c r="W34" i="18"/>
  <c r="X34" i="18"/>
  <c r="Y34" i="18"/>
  <c r="W35" i="18"/>
  <c r="X35" i="18"/>
  <c r="Y35" i="18"/>
  <c r="W36" i="18"/>
  <c r="X36" i="18"/>
  <c r="Y36" i="18"/>
  <c r="W37" i="18"/>
  <c r="X37" i="18"/>
  <c r="Y37" i="18"/>
  <c r="W38" i="18"/>
  <c r="X38" i="18"/>
  <c r="Y38" i="18"/>
  <c r="W39" i="18"/>
  <c r="X39" i="18"/>
  <c r="Y39" i="18"/>
  <c r="W40" i="18"/>
  <c r="X40" i="18"/>
  <c r="Y40" i="18"/>
  <c r="W41" i="18"/>
  <c r="X41" i="18"/>
  <c r="Y41" i="18"/>
  <c r="W42" i="18"/>
  <c r="X42" i="18"/>
  <c r="Y42" i="18"/>
  <c r="W43" i="18"/>
  <c r="X43" i="18"/>
  <c r="Y43" i="18"/>
  <c r="W44" i="18"/>
  <c r="X44" i="18"/>
  <c r="Y44" i="18"/>
  <c r="W45" i="18"/>
  <c r="X45" i="18"/>
  <c r="Y45" i="18"/>
  <c r="W46" i="18"/>
  <c r="X46" i="18"/>
  <c r="Y46" i="18"/>
  <c r="W47" i="18"/>
  <c r="X47" i="18"/>
  <c r="Y47" i="18"/>
  <c r="W48" i="18"/>
  <c r="X48" i="18"/>
  <c r="Y48" i="18"/>
  <c r="W49" i="18"/>
  <c r="X49" i="18"/>
  <c r="Y49" i="18"/>
  <c r="W50" i="18"/>
  <c r="X50" i="18"/>
  <c r="Y50" i="18"/>
  <c r="W51" i="18"/>
  <c r="X51" i="18"/>
  <c r="Y51" i="18"/>
  <c r="W52" i="18"/>
  <c r="X52" i="18"/>
  <c r="Y52" i="18"/>
  <c r="W53" i="18"/>
  <c r="X53" i="18"/>
  <c r="Y53" i="18"/>
  <c r="W54" i="18"/>
  <c r="X54" i="18"/>
  <c r="Y54" i="18"/>
  <c r="W55" i="18"/>
  <c r="X55" i="18"/>
  <c r="Y55" i="18"/>
  <c r="W56" i="18"/>
  <c r="X56" i="18"/>
  <c r="Y56" i="18"/>
  <c r="W57" i="18"/>
  <c r="X57" i="18"/>
  <c r="Y57" i="18"/>
  <c r="W58" i="18"/>
  <c r="X58" i="18"/>
  <c r="Y58" i="18"/>
  <c r="W59" i="18"/>
  <c r="X59" i="18"/>
  <c r="Y59" i="18"/>
  <c r="W60" i="18"/>
  <c r="X60" i="18"/>
  <c r="Y60" i="18"/>
  <c r="W61" i="18"/>
  <c r="X61" i="18"/>
  <c r="Y61" i="18"/>
  <c r="W62" i="18"/>
  <c r="X62" i="18"/>
  <c r="Y62" i="18"/>
  <c r="W63" i="18"/>
  <c r="X63" i="18"/>
  <c r="Y63" i="18"/>
  <c r="W64" i="18"/>
  <c r="X64" i="18"/>
  <c r="Y64" i="18"/>
  <c r="W65" i="18"/>
  <c r="X65" i="18"/>
  <c r="Y65" i="18"/>
  <c r="W66" i="18"/>
  <c r="X66" i="18"/>
  <c r="Y66" i="18"/>
  <c r="W67" i="18"/>
  <c r="X67" i="18"/>
  <c r="Y67" i="18"/>
  <c r="W68" i="18"/>
  <c r="X68" i="18"/>
  <c r="Y68" i="18"/>
  <c r="W69" i="18"/>
  <c r="X69" i="18"/>
  <c r="Y69" i="18"/>
  <c r="W70" i="18"/>
  <c r="X70" i="18"/>
  <c r="Y70" i="18"/>
  <c r="W71" i="18"/>
  <c r="X71" i="18"/>
  <c r="Y71" i="18"/>
  <c r="W72" i="18"/>
  <c r="X72" i="18"/>
  <c r="Y72" i="18"/>
  <c r="W73" i="18"/>
  <c r="X73" i="18"/>
  <c r="Y73" i="18"/>
  <c r="W74" i="18"/>
  <c r="X74" i="18"/>
  <c r="Y74" i="18"/>
  <c r="W75" i="18"/>
  <c r="X75" i="18"/>
  <c r="Y75" i="18"/>
  <c r="W76" i="18"/>
  <c r="X76" i="18"/>
  <c r="Y76" i="18"/>
  <c r="W77" i="18"/>
  <c r="X77" i="18"/>
  <c r="Y77" i="18"/>
  <c r="W78" i="18"/>
  <c r="X78" i="18"/>
  <c r="Y78" i="18"/>
  <c r="W79" i="18"/>
  <c r="X79" i="18"/>
  <c r="Y79" i="18"/>
  <c r="W80" i="18"/>
  <c r="X80" i="18"/>
  <c r="Y80" i="18"/>
  <c r="W81" i="18"/>
  <c r="X81" i="18"/>
  <c r="Y81" i="18"/>
  <c r="W82" i="18"/>
  <c r="X82" i="18"/>
  <c r="Y82" i="18"/>
  <c r="W83" i="18"/>
  <c r="X83" i="18"/>
  <c r="Y83" i="18"/>
  <c r="W84" i="18"/>
  <c r="X84" i="18"/>
  <c r="Y84" i="18"/>
  <c r="W85" i="18"/>
  <c r="X85" i="18"/>
  <c r="Y85" i="18"/>
  <c r="W86" i="18"/>
  <c r="X86" i="18"/>
  <c r="Y86" i="18"/>
  <c r="W87" i="18"/>
  <c r="X87" i="18"/>
  <c r="Y87" i="18"/>
  <c r="W88" i="18"/>
  <c r="X88" i="18"/>
  <c r="Y88" i="18"/>
  <c r="W89" i="18"/>
  <c r="X89" i="18"/>
  <c r="Y89" i="18"/>
  <c r="W90" i="18"/>
  <c r="X90" i="18"/>
  <c r="Y90" i="18"/>
  <c r="W91" i="18"/>
  <c r="X91" i="18"/>
  <c r="Y91" i="18"/>
  <c r="W92" i="18"/>
  <c r="X92" i="18"/>
  <c r="Y92" i="18"/>
  <c r="W93" i="18"/>
  <c r="X93" i="18"/>
  <c r="Y93" i="18"/>
  <c r="W94" i="18"/>
  <c r="X94" i="18"/>
  <c r="Y94" i="18"/>
  <c r="W95" i="18"/>
  <c r="X95" i="18"/>
  <c r="Y95" i="18"/>
  <c r="W96" i="18"/>
  <c r="X96" i="18"/>
  <c r="Y96" i="18"/>
  <c r="W97" i="18"/>
  <c r="X97" i="18"/>
  <c r="Y97" i="18"/>
  <c r="W98" i="18"/>
  <c r="X98" i="18"/>
  <c r="Y98" i="18"/>
  <c r="W99" i="18"/>
  <c r="X99" i="18"/>
  <c r="Y99" i="18"/>
  <c r="W100" i="18"/>
  <c r="X100" i="18"/>
  <c r="Y100" i="18"/>
  <c r="W101" i="18"/>
  <c r="X101" i="18"/>
  <c r="Y101" i="18"/>
  <c r="W102" i="18"/>
  <c r="X102" i="18"/>
  <c r="Y102" i="18"/>
  <c r="W103" i="18"/>
  <c r="X103" i="18"/>
  <c r="Y103" i="18"/>
  <c r="W104" i="18"/>
  <c r="X104" i="18"/>
  <c r="Y104" i="18"/>
  <c r="W105" i="18"/>
  <c r="X105" i="18"/>
  <c r="Y105" i="18"/>
  <c r="W106" i="18"/>
  <c r="X106" i="18"/>
  <c r="Y106" i="18"/>
  <c r="W107" i="18"/>
  <c r="X107" i="18"/>
  <c r="Y107" i="18"/>
  <c r="W108" i="18"/>
  <c r="X108" i="18"/>
  <c r="Y108" i="18"/>
  <c r="W109" i="18"/>
  <c r="X109" i="18"/>
  <c r="Y109" i="18"/>
  <c r="W110" i="18"/>
  <c r="X110" i="18"/>
  <c r="Y110" i="18"/>
  <c r="W111" i="18"/>
  <c r="X111" i="18"/>
  <c r="Y111" i="18"/>
  <c r="W112" i="18"/>
  <c r="X112" i="18"/>
  <c r="Y112" i="18"/>
  <c r="W113" i="18"/>
  <c r="X113" i="18"/>
  <c r="Y113" i="18"/>
  <c r="W114" i="18"/>
  <c r="X114" i="18"/>
  <c r="Y114" i="18"/>
  <c r="W115" i="18"/>
  <c r="X115" i="18"/>
  <c r="Y115" i="18"/>
  <c r="W116" i="18"/>
  <c r="X116" i="18"/>
  <c r="Y116" i="18"/>
  <c r="W117" i="18"/>
  <c r="X117" i="18"/>
  <c r="Y117" i="18"/>
  <c r="W118" i="18"/>
  <c r="X118" i="18"/>
  <c r="Y118" i="18"/>
  <c r="W119" i="18"/>
  <c r="X119" i="18"/>
  <c r="Y119" i="18"/>
  <c r="W120" i="18"/>
  <c r="X120" i="18"/>
  <c r="Y120" i="18"/>
  <c r="W121" i="18"/>
  <c r="X121" i="18"/>
  <c r="Y121" i="18"/>
  <c r="W122" i="18"/>
  <c r="X122" i="18"/>
  <c r="Y122" i="18"/>
  <c r="W123" i="18"/>
  <c r="X123" i="18"/>
  <c r="Y123" i="18"/>
  <c r="W124" i="18"/>
  <c r="X124" i="18"/>
  <c r="Y124" i="18"/>
  <c r="Y5" i="18"/>
  <c r="X5" i="18"/>
  <c r="W5" i="18"/>
  <c r="E113" i="18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J111" i="18"/>
  <c r="J110" i="18"/>
  <c r="J109" i="18"/>
  <c r="J108" i="18"/>
  <c r="J107" i="18"/>
  <c r="J106" i="18"/>
  <c r="J105" i="18"/>
  <c r="J104" i="18"/>
  <c r="J103" i="18"/>
  <c r="J102" i="18"/>
  <c r="J101" i="18"/>
  <c r="J100" i="18"/>
  <c r="J99" i="18"/>
  <c r="J98" i="18"/>
  <c r="J97" i="18"/>
  <c r="J96" i="18"/>
  <c r="J95" i="18"/>
  <c r="J94" i="18"/>
  <c r="J93" i="18"/>
  <c r="J92" i="18"/>
  <c r="J91" i="18"/>
  <c r="J90" i="18"/>
  <c r="J89" i="18"/>
  <c r="J88" i="18"/>
  <c r="J87" i="18"/>
  <c r="J86" i="18"/>
  <c r="J85" i="18"/>
  <c r="J84" i="18"/>
  <c r="J83" i="18"/>
  <c r="J82" i="18"/>
  <c r="J81" i="18"/>
  <c r="J80" i="18"/>
  <c r="J79" i="18"/>
  <c r="J78" i="18"/>
  <c r="J77" i="18"/>
  <c r="J76" i="18"/>
  <c r="J75" i="18"/>
  <c r="J74" i="18"/>
  <c r="J73" i="18"/>
  <c r="J72" i="18"/>
  <c r="J71" i="18"/>
  <c r="J70" i="18"/>
  <c r="J69" i="18"/>
  <c r="J68" i="18"/>
  <c r="J67" i="18"/>
  <c r="J66" i="18"/>
  <c r="J65" i="18"/>
  <c r="J64" i="18"/>
  <c r="J63" i="18"/>
  <c r="J62" i="18"/>
  <c r="J61" i="18"/>
  <c r="J60" i="18"/>
  <c r="J59" i="18"/>
  <c r="J58" i="18"/>
  <c r="J57" i="18"/>
  <c r="J56" i="18"/>
  <c r="J55" i="18"/>
  <c r="J54" i="18"/>
  <c r="J53" i="18"/>
  <c r="J52" i="18"/>
  <c r="J51" i="18"/>
  <c r="J50" i="18"/>
  <c r="J49" i="18"/>
  <c r="J48" i="18"/>
  <c r="J47" i="18"/>
  <c r="J46" i="18"/>
  <c r="J45" i="18"/>
  <c r="J44" i="18"/>
  <c r="J43" i="18"/>
  <c r="J42" i="18"/>
  <c r="J41" i="18"/>
  <c r="J40" i="18"/>
  <c r="J39" i="18"/>
  <c r="J38" i="18"/>
  <c r="J37" i="18"/>
  <c r="J36" i="18"/>
  <c r="J35" i="18"/>
  <c r="J34" i="18"/>
  <c r="J33" i="18"/>
  <c r="J32" i="18"/>
  <c r="J31" i="18"/>
  <c r="J30" i="18"/>
  <c r="J29" i="18"/>
  <c r="J28" i="18"/>
  <c r="J27" i="18"/>
  <c r="J26" i="18"/>
  <c r="J25" i="18"/>
  <c r="J24" i="18"/>
  <c r="J23" i="18"/>
  <c r="J22" i="18"/>
  <c r="J21" i="18"/>
  <c r="J20" i="18"/>
  <c r="J19" i="18"/>
  <c r="J18" i="18"/>
  <c r="J17" i="18"/>
  <c r="J16" i="18"/>
  <c r="J15" i="18"/>
  <c r="J14" i="18"/>
  <c r="J13" i="18"/>
  <c r="J12" i="18"/>
  <c r="I111" i="18"/>
  <c r="I110" i="18"/>
  <c r="I109" i="18"/>
  <c r="I108" i="18"/>
  <c r="I107" i="18"/>
  <c r="I106" i="18"/>
  <c r="I105" i="18"/>
  <c r="I104" i="18"/>
  <c r="I103" i="18"/>
  <c r="I102" i="18"/>
  <c r="I101" i="18"/>
  <c r="I100" i="18"/>
  <c r="I99" i="18"/>
  <c r="I98" i="18"/>
  <c r="I97" i="18"/>
  <c r="I96" i="18"/>
  <c r="I95" i="18"/>
  <c r="I94" i="18"/>
  <c r="I93" i="18"/>
  <c r="I92" i="18"/>
  <c r="I91" i="18"/>
  <c r="I90" i="18"/>
  <c r="I89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J112" i="18"/>
  <c r="I112" i="18"/>
  <c r="H112" i="18"/>
  <c r="H111" i="18"/>
  <c r="H110" i="18"/>
  <c r="H109" i="18"/>
  <c r="H108" i="18"/>
  <c r="H107" i="18"/>
  <c r="H106" i="18"/>
  <c r="H105" i="18"/>
  <c r="H104" i="18"/>
  <c r="H103" i="18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D6" i="18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D63" i="18" s="1"/>
  <c r="D64" i="18" s="1"/>
  <c r="D65" i="18" s="1"/>
  <c r="D66" i="18" s="1"/>
  <c r="D67" i="18" s="1"/>
  <c r="D68" i="18" s="1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D79" i="18" s="1"/>
  <c r="D80" i="18" s="1"/>
  <c r="D81" i="18" s="1"/>
  <c r="D82" i="18" s="1"/>
  <c r="D83" i="18" s="1"/>
  <c r="D84" i="18" s="1"/>
  <c r="D85" i="18" s="1"/>
  <c r="D86" i="18" s="1"/>
  <c r="D87" i="18" s="1"/>
  <c r="D88" i="18" s="1"/>
  <c r="D89" i="18" s="1"/>
  <c r="D90" i="18" s="1"/>
  <c r="D91" i="18" s="1"/>
  <c r="D92" i="18" s="1"/>
  <c r="D93" i="18" s="1"/>
  <c r="D94" i="18" s="1"/>
  <c r="D95" i="18" s="1"/>
  <c r="D96" i="18" s="1"/>
  <c r="D97" i="18" s="1"/>
  <c r="D98" i="18" s="1"/>
  <c r="D99" i="18" s="1"/>
  <c r="D100" i="18" s="1"/>
  <c r="D101" i="18" s="1"/>
  <c r="D102" i="18" s="1"/>
  <c r="D103" i="18" s="1"/>
  <c r="D104" i="18" s="1"/>
  <c r="D105" i="18" s="1"/>
  <c r="D106" i="18" s="1"/>
  <c r="D107" i="18" s="1"/>
  <c r="D108" i="18" s="1"/>
  <c r="D109" i="18" s="1"/>
  <c r="D110" i="18" s="1"/>
  <c r="D111" i="18" s="1"/>
  <c r="D112" i="18" s="1"/>
  <c r="D113" i="18" s="1"/>
  <c r="D114" i="18" s="1"/>
  <c r="D115" i="18" s="1"/>
  <c r="D116" i="18" s="1"/>
  <c r="D117" i="18" s="1"/>
  <c r="D118" i="18" s="1"/>
  <c r="D119" i="18" s="1"/>
  <c r="D120" i="18" s="1"/>
  <c r="D121" i="18" s="1"/>
  <c r="D122" i="18" s="1"/>
  <c r="D123" i="18" s="1"/>
  <c r="D124" i="18" s="1"/>
  <c r="AA130" i="17"/>
  <c r="AA129" i="17"/>
  <c r="AA128" i="17"/>
  <c r="AA127" i="17"/>
  <c r="AA126" i="17"/>
  <c r="AA125" i="17"/>
  <c r="AA124" i="17"/>
  <c r="AA123" i="17"/>
  <c r="AA122" i="17"/>
  <c r="AA121" i="17"/>
  <c r="AA120" i="17"/>
  <c r="AA119" i="17"/>
  <c r="AA118" i="17"/>
  <c r="AA117" i="17"/>
  <c r="AA116" i="17"/>
  <c r="AA115" i="17"/>
  <c r="AA114" i="17"/>
  <c r="AA113" i="17"/>
  <c r="AA112" i="17"/>
  <c r="AA111" i="17"/>
  <c r="AA110" i="17"/>
  <c r="AA109" i="17"/>
  <c r="AA108" i="17"/>
  <c r="AA107" i="17"/>
  <c r="AA106" i="17"/>
  <c r="AA105" i="17"/>
  <c r="AA104" i="17"/>
  <c r="AA103" i="17"/>
  <c r="AA102" i="17"/>
  <c r="AA101" i="17"/>
  <c r="AA100" i="17"/>
  <c r="AA99" i="17"/>
  <c r="AA98" i="17"/>
  <c r="AA97" i="17"/>
  <c r="AA96" i="17"/>
  <c r="AA95" i="17"/>
  <c r="AA94" i="17"/>
  <c r="AA93" i="17"/>
  <c r="AA92" i="17"/>
  <c r="AA91" i="17"/>
  <c r="AA90" i="17"/>
  <c r="AA89" i="17"/>
  <c r="AA88" i="17"/>
  <c r="AA87" i="17"/>
  <c r="AA86" i="17"/>
  <c r="AA85" i="17"/>
  <c r="AA84" i="17"/>
  <c r="AA83" i="17"/>
  <c r="AA82" i="17"/>
  <c r="AA81" i="17"/>
  <c r="AA80" i="17"/>
  <c r="AA79" i="17"/>
  <c r="AA78" i="17"/>
  <c r="AA77" i="17"/>
  <c r="AA76" i="17"/>
  <c r="AA75" i="17"/>
  <c r="AA74" i="17"/>
  <c r="AA73" i="17"/>
  <c r="AA72" i="17"/>
  <c r="AA71" i="17"/>
  <c r="AA70" i="17"/>
  <c r="AA69" i="17"/>
  <c r="AA68" i="17"/>
  <c r="AA67" i="17"/>
  <c r="AA66" i="17"/>
  <c r="AA65" i="17"/>
  <c r="AA64" i="17"/>
  <c r="AA63" i="17"/>
  <c r="AA62" i="17"/>
  <c r="AA61" i="17"/>
  <c r="AA60" i="17"/>
  <c r="AA59" i="17"/>
  <c r="AA58" i="17"/>
  <c r="AA57" i="17"/>
  <c r="AA56" i="17"/>
  <c r="AA55" i="17"/>
  <c r="AA54" i="17"/>
  <c r="AA53" i="17"/>
  <c r="AA52" i="17"/>
  <c r="AA51" i="17"/>
  <c r="AA50" i="17"/>
  <c r="AA49" i="17"/>
  <c r="AA48" i="17"/>
  <c r="AA47" i="17"/>
  <c r="AA46" i="17"/>
  <c r="AA45" i="17"/>
  <c r="AA44" i="17"/>
  <c r="AA43" i="17"/>
  <c r="AA42" i="17"/>
  <c r="AA41" i="17"/>
  <c r="AA40" i="17"/>
  <c r="AA39" i="17"/>
  <c r="AA38" i="17"/>
  <c r="AA37" i="17"/>
  <c r="AA36" i="17"/>
  <c r="AA35" i="17"/>
  <c r="AA34" i="17"/>
  <c r="AA33" i="17"/>
  <c r="AA32" i="17"/>
  <c r="AA31" i="17"/>
  <c r="AA30" i="17"/>
  <c r="AA29" i="17"/>
  <c r="AA28" i="17"/>
  <c r="AA27" i="17"/>
  <c r="AA26" i="17"/>
  <c r="AA25" i="17"/>
  <c r="AA24" i="17"/>
  <c r="AA23" i="17"/>
  <c r="AA22" i="17"/>
  <c r="AA21" i="17"/>
  <c r="AA20" i="17"/>
  <c r="AA19" i="17"/>
  <c r="AA18" i="17"/>
  <c r="AA17" i="17"/>
  <c r="AA16" i="17"/>
  <c r="AA15" i="17"/>
  <c r="AA14" i="17"/>
  <c r="AA13" i="17"/>
  <c r="AA12" i="17"/>
  <c r="AA11" i="17"/>
  <c r="AA10" i="17"/>
  <c r="AA9" i="17"/>
  <c r="AA8" i="17"/>
  <c r="AA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Z35" i="17"/>
  <c r="Z36" i="17"/>
  <c r="Z37" i="17"/>
  <c r="Z38" i="17"/>
  <c r="Z39" i="17"/>
  <c r="Z40" i="17"/>
  <c r="Z41" i="17"/>
  <c r="Z42" i="17"/>
  <c r="Z43" i="17"/>
  <c r="Z44" i="17"/>
  <c r="Z45" i="17"/>
  <c r="Z46" i="17"/>
  <c r="Z47" i="17"/>
  <c r="Z48" i="17"/>
  <c r="Z49" i="17"/>
  <c r="Z50" i="17"/>
  <c r="Z51" i="17"/>
  <c r="Z52" i="17"/>
  <c r="Z53" i="17"/>
  <c r="Z54" i="17"/>
  <c r="Z55" i="17"/>
  <c r="Z56" i="17"/>
  <c r="Z57" i="17"/>
  <c r="Z58" i="17"/>
  <c r="Z59" i="17"/>
  <c r="Z60" i="17"/>
  <c r="Z61" i="17"/>
  <c r="Z62" i="17"/>
  <c r="Z63" i="17"/>
  <c r="Z64" i="17"/>
  <c r="Z65" i="17"/>
  <c r="Z66" i="17"/>
  <c r="Z67" i="17"/>
  <c r="Z68" i="17"/>
  <c r="Z69" i="17"/>
  <c r="Z70" i="17"/>
  <c r="Z71" i="17"/>
  <c r="Z72" i="17"/>
  <c r="Z73" i="17"/>
  <c r="Z74" i="17"/>
  <c r="Z75" i="17"/>
  <c r="Z76" i="17"/>
  <c r="Z77" i="17"/>
  <c r="Z78" i="17"/>
  <c r="Z79" i="17"/>
  <c r="Z80" i="17"/>
  <c r="Z81" i="17"/>
  <c r="Z82" i="17"/>
  <c r="Z83" i="17"/>
  <c r="Z84" i="17"/>
  <c r="Z85" i="17"/>
  <c r="Z86" i="17"/>
  <c r="Z87" i="17"/>
  <c r="Z88" i="17"/>
  <c r="Z89" i="17"/>
  <c r="Z90" i="17"/>
  <c r="Z91" i="17"/>
  <c r="Z92" i="17"/>
  <c r="Z93" i="17"/>
  <c r="Z94" i="17"/>
  <c r="Z95" i="17"/>
  <c r="Z96" i="17"/>
  <c r="Z97" i="17"/>
  <c r="Z98" i="17"/>
  <c r="Z99" i="17"/>
  <c r="Z100" i="17"/>
  <c r="Z101" i="17"/>
  <c r="Z102" i="17"/>
  <c r="Z103" i="17"/>
  <c r="Z104" i="17"/>
  <c r="Z105" i="17"/>
  <c r="Z106" i="17"/>
  <c r="Z107" i="17"/>
  <c r="Z108" i="17"/>
  <c r="Z109" i="17"/>
  <c r="Z110" i="17"/>
  <c r="Z111" i="17"/>
  <c r="Z112" i="17"/>
  <c r="Z113" i="17"/>
  <c r="Z114" i="17"/>
  <c r="Z115" i="17"/>
  <c r="Z116" i="17"/>
  <c r="Z117" i="17"/>
  <c r="Z118" i="17"/>
  <c r="Z119" i="17"/>
  <c r="Z120" i="17"/>
  <c r="Z121" i="17"/>
  <c r="Z122" i="17"/>
  <c r="Z123" i="17"/>
  <c r="Z124" i="17"/>
  <c r="Z125" i="17"/>
  <c r="Z126" i="17"/>
  <c r="Z127" i="17"/>
  <c r="Z128" i="17"/>
  <c r="Z129" i="17"/>
  <c r="Z130" i="17"/>
  <c r="Z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Y24" i="17"/>
  <c r="Y25" i="17"/>
  <c r="Y26" i="17"/>
  <c r="Y27" i="17"/>
  <c r="Y28" i="17"/>
  <c r="Y29" i="17"/>
  <c r="Y30" i="17"/>
  <c r="Y31" i="17"/>
  <c r="Y32" i="17"/>
  <c r="Y33" i="17"/>
  <c r="Y34" i="17"/>
  <c r="Y35" i="17"/>
  <c r="Y36" i="17"/>
  <c r="Y37" i="17"/>
  <c r="Y38" i="17"/>
  <c r="Y39" i="17"/>
  <c r="Y40" i="17"/>
  <c r="Y41" i="17"/>
  <c r="Y42" i="17"/>
  <c r="Y43" i="17"/>
  <c r="Y44" i="17"/>
  <c r="Y45" i="17"/>
  <c r="Y46" i="17"/>
  <c r="Y47" i="17"/>
  <c r="Y48" i="17"/>
  <c r="Y49" i="17"/>
  <c r="Y50" i="17"/>
  <c r="Y51" i="17"/>
  <c r="Y52" i="17"/>
  <c r="Y53" i="17"/>
  <c r="Y54" i="17"/>
  <c r="Y55" i="17"/>
  <c r="Y56" i="17"/>
  <c r="Y57" i="17"/>
  <c r="Y58" i="17"/>
  <c r="Y59" i="17"/>
  <c r="Y60" i="17"/>
  <c r="Y61" i="17"/>
  <c r="Y62" i="17"/>
  <c r="Y63" i="17"/>
  <c r="Y64" i="17"/>
  <c r="Y65" i="17"/>
  <c r="Y66" i="17"/>
  <c r="Y67" i="17"/>
  <c r="Y68" i="17"/>
  <c r="Y69" i="17"/>
  <c r="Y70" i="17"/>
  <c r="Y71" i="17"/>
  <c r="Y72" i="17"/>
  <c r="Y73" i="17"/>
  <c r="Y74" i="17"/>
  <c r="Y75" i="17"/>
  <c r="Y76" i="17"/>
  <c r="Y77" i="17"/>
  <c r="Y78" i="17"/>
  <c r="Y79" i="17"/>
  <c r="Y80" i="17"/>
  <c r="Y81" i="17"/>
  <c r="Y82" i="17"/>
  <c r="Y83" i="17"/>
  <c r="Y84" i="17"/>
  <c r="Y85" i="17"/>
  <c r="Y86" i="17"/>
  <c r="Y87" i="17"/>
  <c r="Y88" i="17"/>
  <c r="Y89" i="17"/>
  <c r="Y90" i="17"/>
  <c r="Y91" i="17"/>
  <c r="Y92" i="17"/>
  <c r="Y93" i="17"/>
  <c r="Y94" i="17"/>
  <c r="Y95" i="17"/>
  <c r="Y96" i="17"/>
  <c r="Y97" i="17"/>
  <c r="Y98" i="17"/>
  <c r="Y99" i="17"/>
  <c r="Y100" i="17"/>
  <c r="Y101" i="17"/>
  <c r="Y102" i="17"/>
  <c r="Y103" i="17"/>
  <c r="Y104" i="17"/>
  <c r="Y105" i="17"/>
  <c r="Y106" i="17"/>
  <c r="Y107" i="17"/>
  <c r="Y108" i="17"/>
  <c r="Y109" i="17"/>
  <c r="Y110" i="17"/>
  <c r="Y111" i="17"/>
  <c r="Y112" i="17"/>
  <c r="Y113" i="17"/>
  <c r="Y114" i="17"/>
  <c r="Y115" i="17"/>
  <c r="Y116" i="17"/>
  <c r="Y117" i="17"/>
  <c r="Y118" i="17"/>
  <c r="Y119" i="17"/>
  <c r="Y120" i="17"/>
  <c r="Y121" i="17"/>
  <c r="Y122" i="17"/>
  <c r="Y123" i="17"/>
  <c r="Y124" i="17"/>
  <c r="Y125" i="17"/>
  <c r="Y126" i="17"/>
  <c r="Y127" i="17"/>
  <c r="Y128" i="17"/>
  <c r="Y129" i="17"/>
  <c r="Y130" i="17"/>
  <c r="Y7" i="17"/>
  <c r="F119" i="17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I108" i="17"/>
  <c r="I109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I9" i="17"/>
  <c r="J9" i="17"/>
  <c r="I10" i="17"/>
  <c r="J10" i="17"/>
  <c r="I11" i="17"/>
  <c r="J11" i="17"/>
  <c r="I12" i="17"/>
  <c r="J12" i="17"/>
  <c r="I13" i="17"/>
  <c r="J13" i="17"/>
  <c r="I14" i="17"/>
  <c r="J14" i="17"/>
  <c r="I15" i="17"/>
  <c r="N18" i="17" s="1"/>
  <c r="J15" i="17"/>
  <c r="I16" i="17"/>
  <c r="J16" i="17"/>
  <c r="I17" i="17"/>
  <c r="J17" i="17"/>
  <c r="I18" i="17"/>
  <c r="J18" i="17"/>
  <c r="I19" i="17"/>
  <c r="J19" i="17"/>
  <c r="I20" i="17"/>
  <c r="J20" i="17"/>
  <c r="I21" i="17"/>
  <c r="J21" i="17"/>
  <c r="I22" i="17"/>
  <c r="J22" i="17"/>
  <c r="I23" i="17"/>
  <c r="J23" i="17"/>
  <c r="I24" i="17"/>
  <c r="J24" i="17"/>
  <c r="I25" i="17"/>
  <c r="J25" i="17"/>
  <c r="I26" i="17"/>
  <c r="J26" i="17"/>
  <c r="I27" i="17"/>
  <c r="J27" i="17"/>
  <c r="I28" i="17"/>
  <c r="J28" i="17"/>
  <c r="I29" i="17"/>
  <c r="J29" i="17"/>
  <c r="I30" i="17"/>
  <c r="J30" i="17"/>
  <c r="I31" i="17"/>
  <c r="J31" i="17"/>
  <c r="I32" i="17"/>
  <c r="J32" i="17"/>
  <c r="I33" i="17"/>
  <c r="J33" i="17"/>
  <c r="I34" i="17"/>
  <c r="J34" i="17"/>
  <c r="I35" i="17"/>
  <c r="J35" i="17"/>
  <c r="I36" i="17"/>
  <c r="J36" i="17"/>
  <c r="I37" i="17"/>
  <c r="J37" i="17"/>
  <c r="I38" i="17"/>
  <c r="J38" i="17"/>
  <c r="I39" i="17"/>
  <c r="J39" i="17"/>
  <c r="I40" i="17"/>
  <c r="J40" i="17"/>
  <c r="I41" i="17"/>
  <c r="J41" i="17"/>
  <c r="I42" i="17"/>
  <c r="J42" i="17"/>
  <c r="I43" i="17"/>
  <c r="J43" i="17"/>
  <c r="I44" i="17"/>
  <c r="J44" i="17"/>
  <c r="I45" i="17"/>
  <c r="J45" i="17"/>
  <c r="I46" i="17"/>
  <c r="J46" i="17"/>
  <c r="I47" i="17"/>
  <c r="J47" i="17"/>
  <c r="I48" i="17"/>
  <c r="J48" i="17"/>
  <c r="I49" i="17"/>
  <c r="J49" i="17"/>
  <c r="I50" i="17"/>
  <c r="J50" i="17"/>
  <c r="I51" i="17"/>
  <c r="J51" i="17"/>
  <c r="I52" i="17"/>
  <c r="J52" i="17"/>
  <c r="I53" i="17"/>
  <c r="J53" i="17"/>
  <c r="I54" i="17"/>
  <c r="J54" i="17"/>
  <c r="I55" i="17"/>
  <c r="J55" i="17"/>
  <c r="I56" i="17"/>
  <c r="J56" i="17"/>
  <c r="I57" i="17"/>
  <c r="J57" i="17"/>
  <c r="I58" i="17"/>
  <c r="J58" i="17"/>
  <c r="I59" i="17"/>
  <c r="J59" i="17"/>
  <c r="I60" i="17"/>
  <c r="J60" i="17"/>
  <c r="I61" i="17"/>
  <c r="J61" i="17"/>
  <c r="I62" i="17"/>
  <c r="J62" i="17"/>
  <c r="I63" i="17"/>
  <c r="J63" i="17"/>
  <c r="I64" i="17"/>
  <c r="J64" i="17"/>
  <c r="I65" i="17"/>
  <c r="J65" i="17"/>
  <c r="I66" i="17"/>
  <c r="J66" i="17"/>
  <c r="I67" i="17"/>
  <c r="J67" i="17"/>
  <c r="I68" i="17"/>
  <c r="J68" i="17"/>
  <c r="I69" i="17"/>
  <c r="J69" i="17"/>
  <c r="I70" i="17"/>
  <c r="J70" i="17"/>
  <c r="I71" i="17"/>
  <c r="J71" i="17"/>
  <c r="I72" i="17"/>
  <c r="J72" i="17"/>
  <c r="I73" i="17"/>
  <c r="J73" i="17"/>
  <c r="I74" i="17"/>
  <c r="J74" i="17"/>
  <c r="I75" i="17"/>
  <c r="J75" i="17"/>
  <c r="I76" i="17"/>
  <c r="J76" i="17"/>
  <c r="I77" i="17"/>
  <c r="J77" i="17"/>
  <c r="I78" i="17"/>
  <c r="J78" i="17"/>
  <c r="I79" i="17"/>
  <c r="J79" i="17"/>
  <c r="I80" i="17"/>
  <c r="J80" i="17"/>
  <c r="I81" i="17"/>
  <c r="J81" i="17"/>
  <c r="I82" i="17"/>
  <c r="J82" i="17"/>
  <c r="I83" i="17"/>
  <c r="J83" i="17"/>
  <c r="I84" i="17"/>
  <c r="J84" i="17"/>
  <c r="I85" i="17"/>
  <c r="J85" i="17"/>
  <c r="I86" i="17"/>
  <c r="J86" i="17"/>
  <c r="I87" i="17"/>
  <c r="J87" i="17"/>
  <c r="I88" i="17"/>
  <c r="J88" i="17"/>
  <c r="I89" i="17"/>
  <c r="J89" i="17"/>
  <c r="I90" i="17"/>
  <c r="J90" i="17"/>
  <c r="I91" i="17"/>
  <c r="J91" i="17"/>
  <c r="I92" i="17"/>
  <c r="J92" i="17"/>
  <c r="I93" i="17"/>
  <c r="J93" i="17"/>
  <c r="I94" i="17"/>
  <c r="J94" i="17"/>
  <c r="I95" i="17"/>
  <c r="J95" i="17"/>
  <c r="I96" i="17"/>
  <c r="J96" i="17"/>
  <c r="I97" i="17"/>
  <c r="J97" i="17"/>
  <c r="I98" i="17"/>
  <c r="J98" i="17"/>
  <c r="I99" i="17"/>
  <c r="J99" i="17"/>
  <c r="I100" i="17"/>
  <c r="J100" i="17"/>
  <c r="I101" i="17"/>
  <c r="J101" i="17"/>
  <c r="I102" i="17"/>
  <c r="J102" i="17"/>
  <c r="I103" i="17"/>
  <c r="J103" i="17"/>
  <c r="I104" i="17"/>
  <c r="J104" i="17"/>
  <c r="I105" i="17"/>
  <c r="J105" i="17"/>
  <c r="I106" i="17"/>
  <c r="J106" i="17"/>
  <c r="I107" i="17"/>
  <c r="J107" i="17"/>
  <c r="J108" i="17"/>
  <c r="J109" i="17"/>
  <c r="I110" i="17"/>
  <c r="J110" i="17"/>
  <c r="I111" i="17"/>
  <c r="J111" i="17"/>
  <c r="I112" i="17"/>
  <c r="J112" i="17"/>
  <c r="I113" i="17"/>
  <c r="J113" i="17"/>
  <c r="I114" i="17"/>
  <c r="J114" i="17"/>
  <c r="I115" i="17"/>
  <c r="J115" i="17"/>
  <c r="I116" i="17"/>
  <c r="J116" i="17"/>
  <c r="I117" i="17"/>
  <c r="J117" i="17"/>
  <c r="I118" i="17"/>
  <c r="J118" i="17"/>
  <c r="L14" i="17"/>
  <c r="J8" i="17"/>
  <c r="I8" i="17"/>
  <c r="K11" i="17"/>
  <c r="D8" i="17"/>
  <c r="D9" i="17" s="1"/>
  <c r="D10" i="17" s="1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D64" i="17" s="1"/>
  <c r="D65" i="17" s="1"/>
  <c r="D66" i="17" s="1"/>
  <c r="D67" i="17" s="1"/>
  <c r="D68" i="17" s="1"/>
  <c r="D69" i="17" s="1"/>
  <c r="D70" i="17" s="1"/>
  <c r="D71" i="17" s="1"/>
  <c r="D72" i="17" s="1"/>
  <c r="D73" i="17" s="1"/>
  <c r="D74" i="17" s="1"/>
  <c r="D75" i="17" s="1"/>
  <c r="D76" i="17" s="1"/>
  <c r="D77" i="17" s="1"/>
  <c r="D78" i="17" s="1"/>
  <c r="D79" i="17" s="1"/>
  <c r="D80" i="17" s="1"/>
  <c r="D81" i="17" s="1"/>
  <c r="D82" i="17" s="1"/>
  <c r="D83" i="17" s="1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D95" i="17" s="1"/>
  <c r="D96" i="17" s="1"/>
  <c r="D97" i="17" s="1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D108" i="17" s="1"/>
  <c r="D109" i="17" s="1"/>
  <c r="D110" i="17" s="1"/>
  <c r="D111" i="17" s="1"/>
  <c r="D112" i="17" s="1"/>
  <c r="D113" i="17" s="1"/>
  <c r="D114" i="17" s="1"/>
  <c r="D115" i="17" s="1"/>
  <c r="D116" i="17" s="1"/>
  <c r="D117" i="17" s="1"/>
  <c r="D118" i="17" s="1"/>
  <c r="D119" i="17" s="1"/>
  <c r="D120" i="17" s="1"/>
  <c r="D121" i="17" s="1"/>
  <c r="D122" i="17" s="1"/>
  <c r="D123" i="17" s="1"/>
  <c r="D124" i="17" s="1"/>
  <c r="D125" i="17" s="1"/>
  <c r="D126" i="17" s="1"/>
  <c r="D127" i="17" s="1"/>
  <c r="D128" i="17" s="1"/>
  <c r="D129" i="17" s="1"/>
  <c r="D130" i="17" s="1"/>
  <c r="T31" i="16"/>
  <c r="T32" i="16" s="1"/>
  <c r="S29" i="16"/>
  <c r="S28" i="16" s="1"/>
  <c r="S27" i="16" s="1"/>
  <c r="S26" i="16" s="1"/>
  <c r="S25" i="16" s="1"/>
  <c r="S24" i="16" s="1"/>
  <c r="S23" i="16" s="1"/>
  <c r="S22" i="16" s="1"/>
  <c r="S21" i="16" s="1"/>
  <c r="S20" i="16" s="1"/>
  <c r="S19" i="16" s="1"/>
  <c r="S18" i="16" s="1"/>
  <c r="S17" i="16" s="1"/>
  <c r="S16" i="16" s="1"/>
  <c r="S15" i="16" s="1"/>
  <c r="S14" i="16" s="1"/>
  <c r="S13" i="16" s="1"/>
  <c r="S12" i="16" s="1"/>
  <c r="S11" i="16" s="1"/>
  <c r="S10" i="16" s="1"/>
  <c r="S9" i="16" s="1"/>
  <c r="S8" i="16" s="1"/>
  <c r="S7" i="16" s="1"/>
  <c r="S31" i="16"/>
  <c r="S32" i="16" s="1"/>
  <c r="S33" i="16" s="1"/>
  <c r="S34" i="16" s="1"/>
  <c r="S35" i="16" s="1"/>
  <c r="S36" i="16" s="1"/>
  <c r="S37" i="16" s="1"/>
  <c r="S38" i="16" s="1"/>
  <c r="S39" i="16" s="1"/>
  <c r="S40" i="16" s="1"/>
  <c r="S41" i="16" s="1"/>
  <c r="S42" i="16" s="1"/>
  <c r="S43" i="16" s="1"/>
  <c r="S44" i="16" s="1"/>
  <c r="S45" i="16" s="1"/>
  <c r="S46" i="16" s="1"/>
  <c r="S47" i="16" s="1"/>
  <c r="S48" i="16" s="1"/>
  <c r="S49" i="16" s="1"/>
  <c r="S50" i="16" s="1"/>
  <c r="S51" i="16" s="1"/>
  <c r="S52" i="16" s="1"/>
  <c r="S53" i="16" s="1"/>
  <c r="S54" i="16" s="1"/>
  <c r="S55" i="16" s="1"/>
  <c r="S56" i="16" s="1"/>
  <c r="S57" i="16" s="1"/>
  <c r="S58" i="16" s="1"/>
  <c r="S59" i="16" s="1"/>
  <c r="S60" i="16" s="1"/>
  <c r="S61" i="16" s="1"/>
  <c r="S62" i="16" s="1"/>
  <c r="S63" i="16" s="1"/>
  <c r="S64" i="16" s="1"/>
  <c r="S65" i="16" s="1"/>
  <c r="S66" i="16" s="1"/>
  <c r="S67" i="16" s="1"/>
  <c r="S68" i="16" s="1"/>
  <c r="S69" i="16" s="1"/>
  <c r="S70" i="16" s="1"/>
  <c r="S71" i="16" s="1"/>
  <c r="S72" i="16" s="1"/>
  <c r="S73" i="16" s="1"/>
  <c r="S74" i="16" s="1"/>
  <c r="S75" i="16" s="1"/>
  <c r="S76" i="16" s="1"/>
  <c r="S77" i="16" s="1"/>
  <c r="S78" i="16" s="1"/>
  <c r="S79" i="16" s="1"/>
  <c r="S80" i="16" s="1"/>
  <c r="S81" i="16" s="1"/>
  <c r="S82" i="16" s="1"/>
  <c r="S83" i="16" s="1"/>
  <c r="S84" i="16" s="1"/>
  <c r="S85" i="16" s="1"/>
  <c r="S86" i="16" s="1"/>
  <c r="S87" i="16" s="1"/>
  <c r="S88" i="16" s="1"/>
  <c r="S89" i="16" s="1"/>
  <c r="S90" i="16" s="1"/>
  <c r="S91" i="16" s="1"/>
  <c r="S92" i="16" s="1"/>
  <c r="S93" i="16" s="1"/>
  <c r="S94" i="16" s="1"/>
  <c r="S95" i="16" s="1"/>
  <c r="S96" i="16" s="1"/>
  <c r="S97" i="16" s="1"/>
  <c r="S98" i="16" s="1"/>
  <c r="S99" i="16" s="1"/>
  <c r="S100" i="16" s="1"/>
  <c r="S101" i="16" s="1"/>
  <c r="S102" i="16" s="1"/>
  <c r="S103" i="16" s="1"/>
  <c r="S104" i="16" s="1"/>
  <c r="S105" i="16" s="1"/>
  <c r="S106" i="16" s="1"/>
  <c r="S107" i="16" s="1"/>
  <c r="S108" i="16" s="1"/>
  <c r="S109" i="16" s="1"/>
  <c r="S110" i="16" s="1"/>
  <c r="S111" i="16" s="1"/>
  <c r="S112" i="16" s="1"/>
  <c r="S113" i="16" s="1"/>
  <c r="P94" i="16"/>
  <c r="P95" i="16"/>
  <c r="P96" i="16"/>
  <c r="P97" i="16"/>
  <c r="P98" i="16"/>
  <c r="P99" i="16"/>
  <c r="P100" i="16"/>
  <c r="P101" i="16"/>
  <c r="P102" i="16"/>
  <c r="P103" i="16"/>
  <c r="P104" i="16"/>
  <c r="P105" i="16"/>
  <c r="P106" i="16"/>
  <c r="P107" i="16"/>
  <c r="P108" i="16"/>
  <c r="P109" i="16"/>
  <c r="P110" i="16"/>
  <c r="P111" i="16"/>
  <c r="P112" i="16"/>
  <c r="P113" i="16"/>
  <c r="P114" i="16"/>
  <c r="P115" i="16"/>
  <c r="P116" i="16"/>
  <c r="P117" i="16"/>
  <c r="O117" i="16"/>
  <c r="O116" i="16"/>
  <c r="O115" i="16"/>
  <c r="O114" i="16"/>
  <c r="O113" i="16"/>
  <c r="O112" i="16"/>
  <c r="O111" i="16"/>
  <c r="O110" i="16"/>
  <c r="O109" i="16"/>
  <c r="O108" i="16"/>
  <c r="O107" i="16"/>
  <c r="O106" i="16"/>
  <c r="O105" i="16"/>
  <c r="O104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117" i="16"/>
  <c r="I129" i="16"/>
  <c r="M129" i="16" s="1"/>
  <c r="X129" i="16" s="1"/>
  <c r="I128" i="16"/>
  <c r="M128" i="16" s="1"/>
  <c r="X128" i="16" s="1"/>
  <c r="I127" i="16"/>
  <c r="M127" i="16" s="1"/>
  <c r="X127" i="16" s="1"/>
  <c r="I126" i="16"/>
  <c r="M126" i="16" s="1"/>
  <c r="X126" i="16" s="1"/>
  <c r="I125" i="16"/>
  <c r="M125" i="16" s="1"/>
  <c r="X125" i="16" s="1"/>
  <c r="I124" i="16"/>
  <c r="M124" i="16" s="1"/>
  <c r="X124" i="16" s="1"/>
  <c r="I123" i="16"/>
  <c r="M123" i="16" s="1"/>
  <c r="X123" i="16" s="1"/>
  <c r="I122" i="16"/>
  <c r="M122" i="16" s="1"/>
  <c r="X122" i="16" s="1"/>
  <c r="I121" i="16"/>
  <c r="M121" i="16" s="1"/>
  <c r="X121" i="16" s="1"/>
  <c r="I120" i="16"/>
  <c r="M120" i="16" s="1"/>
  <c r="X120" i="16" s="1"/>
  <c r="I119" i="16"/>
  <c r="M119" i="16" s="1"/>
  <c r="X119" i="16" s="1"/>
  <c r="I118" i="16"/>
  <c r="M118" i="16" s="1"/>
  <c r="X118" i="16" s="1"/>
  <c r="I117" i="16"/>
  <c r="J117" i="16" s="1"/>
  <c r="I116" i="16"/>
  <c r="J116" i="16" s="1"/>
  <c r="I115" i="16"/>
  <c r="J115" i="16" s="1"/>
  <c r="I114" i="16"/>
  <c r="J114" i="16" s="1"/>
  <c r="I113" i="16"/>
  <c r="J113" i="16" s="1"/>
  <c r="I112" i="16"/>
  <c r="J112" i="16" s="1"/>
  <c r="I111" i="16"/>
  <c r="J111" i="16" s="1"/>
  <c r="I110" i="16"/>
  <c r="J110" i="16" s="1"/>
  <c r="I109" i="16"/>
  <c r="J109" i="16" s="1"/>
  <c r="I108" i="16"/>
  <c r="J108" i="16" s="1"/>
  <c r="I107" i="16"/>
  <c r="J107" i="16" s="1"/>
  <c r="I106" i="16"/>
  <c r="J106" i="16" s="1"/>
  <c r="I105" i="16"/>
  <c r="J105" i="16" s="1"/>
  <c r="I104" i="16"/>
  <c r="J104" i="16" s="1"/>
  <c r="I103" i="16"/>
  <c r="J103" i="16" s="1"/>
  <c r="I102" i="16"/>
  <c r="J102" i="16" s="1"/>
  <c r="I101" i="16"/>
  <c r="J101" i="16" s="1"/>
  <c r="I100" i="16"/>
  <c r="J100" i="16" s="1"/>
  <c r="I99" i="16"/>
  <c r="J99" i="16" s="1"/>
  <c r="I98" i="16"/>
  <c r="J98" i="16" s="1"/>
  <c r="I97" i="16"/>
  <c r="J97" i="16" s="1"/>
  <c r="I96" i="16"/>
  <c r="J96" i="16" s="1"/>
  <c r="I95" i="16"/>
  <c r="J95" i="16" s="1"/>
  <c r="I94" i="16"/>
  <c r="J94" i="16" s="1"/>
  <c r="I93" i="16"/>
  <c r="J93" i="16" s="1"/>
  <c r="I92" i="16"/>
  <c r="J92" i="16" s="1"/>
  <c r="I91" i="16"/>
  <c r="J91" i="16" s="1"/>
  <c r="L7" i="16"/>
  <c r="C8" i="16"/>
  <c r="C9" i="16" s="1"/>
  <c r="E88" i="16"/>
  <c r="E87" i="16"/>
  <c r="E86" i="16"/>
  <c r="E85" i="16"/>
  <c r="E84" i="16"/>
  <c r="E83" i="16"/>
  <c r="E82" i="16"/>
  <c r="E81" i="16"/>
  <c r="E80" i="16"/>
  <c r="E79" i="16"/>
  <c r="E78" i="16"/>
  <c r="O78" i="16" s="1"/>
  <c r="E77" i="16"/>
  <c r="E76" i="16"/>
  <c r="E75" i="16"/>
  <c r="E74" i="16"/>
  <c r="O74" i="16" s="1"/>
  <c r="E73" i="16"/>
  <c r="E72" i="16"/>
  <c r="E71" i="16"/>
  <c r="E70" i="16"/>
  <c r="E69" i="16"/>
  <c r="E68" i="16"/>
  <c r="E67" i="16"/>
  <c r="E66" i="16"/>
  <c r="E65" i="16"/>
  <c r="E64" i="16"/>
  <c r="E63" i="16"/>
  <c r="E62" i="16"/>
  <c r="O62" i="16" s="1"/>
  <c r="E61" i="16"/>
  <c r="E60" i="16"/>
  <c r="E59" i="16"/>
  <c r="E58" i="16"/>
  <c r="O58" i="16" s="1"/>
  <c r="E57" i="16"/>
  <c r="E56" i="16"/>
  <c r="E55" i="16"/>
  <c r="E54" i="16"/>
  <c r="E53" i="16"/>
  <c r="E52" i="16"/>
  <c r="E51" i="16"/>
  <c r="E50" i="16"/>
  <c r="E49" i="16"/>
  <c r="E48" i="16"/>
  <c r="E47" i="16"/>
  <c r="E46" i="16"/>
  <c r="O46" i="16" s="1"/>
  <c r="E45" i="16"/>
  <c r="E44" i="16"/>
  <c r="E43" i="16"/>
  <c r="E42" i="16"/>
  <c r="O42" i="16" s="1"/>
  <c r="E41" i="16"/>
  <c r="E40" i="16"/>
  <c r="E39" i="16"/>
  <c r="E38" i="16"/>
  <c r="E37" i="16"/>
  <c r="E36" i="16"/>
  <c r="E35" i="16"/>
  <c r="T35" i="16" s="1"/>
  <c r="T39" i="16" s="1"/>
  <c r="T43" i="16" s="1"/>
  <c r="T47" i="16" s="1"/>
  <c r="T51" i="16" s="1"/>
  <c r="T55" i="16" s="1"/>
  <c r="T59" i="16" s="1"/>
  <c r="T63" i="16" s="1"/>
  <c r="T67" i="16" s="1"/>
  <c r="T71" i="16" s="1"/>
  <c r="T75" i="16" s="1"/>
  <c r="T79" i="16" s="1"/>
  <c r="T83" i="16" s="1"/>
  <c r="T87" i="16" s="1"/>
  <c r="T91" i="16" s="1"/>
  <c r="T95" i="16" s="1"/>
  <c r="T99" i="16" s="1"/>
  <c r="T103" i="16" s="1"/>
  <c r="T107" i="16" s="1"/>
  <c r="T111" i="16" s="1"/>
  <c r="T115" i="16" s="1"/>
  <c r="T119" i="16" s="1"/>
  <c r="T123" i="16" s="1"/>
  <c r="T127" i="16" s="1"/>
  <c r="T131" i="16" s="1"/>
  <c r="E34" i="16"/>
  <c r="T34" i="16" s="1"/>
  <c r="T38" i="16" s="1"/>
  <c r="T42" i="16" s="1"/>
  <c r="T46" i="16" s="1"/>
  <c r="T50" i="16" s="1"/>
  <c r="T54" i="16" s="1"/>
  <c r="T58" i="16" s="1"/>
  <c r="T62" i="16" s="1"/>
  <c r="T66" i="16" s="1"/>
  <c r="T70" i="16" s="1"/>
  <c r="T74" i="16" s="1"/>
  <c r="T78" i="16" s="1"/>
  <c r="T82" i="16" s="1"/>
  <c r="T86" i="16" s="1"/>
  <c r="T90" i="16" s="1"/>
  <c r="T94" i="16" s="1"/>
  <c r="T98" i="16" s="1"/>
  <c r="T102" i="16" s="1"/>
  <c r="T106" i="16" s="1"/>
  <c r="T110" i="16" s="1"/>
  <c r="T114" i="16" s="1"/>
  <c r="T118" i="16" s="1"/>
  <c r="T122" i="16" s="1"/>
  <c r="T126" i="16" s="1"/>
  <c r="T130" i="16" s="1"/>
  <c r="E33" i="16"/>
  <c r="E32" i="16"/>
  <c r="E31" i="16"/>
  <c r="E30" i="16"/>
  <c r="E89" i="16"/>
  <c r="E35" i="19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34" i="19"/>
  <c r="F35" i="19" s="1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B8" i="19"/>
  <c r="B9" i="19"/>
  <c r="B10" i="19"/>
  <c r="B11" i="19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7" i="19"/>
  <c r="B134" i="11"/>
  <c r="B135" i="11"/>
  <c r="B136" i="11"/>
  <c r="B137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B6" i="11"/>
  <c r="AC136" i="11"/>
  <c r="AC135" i="11"/>
  <c r="AC134" i="11"/>
  <c r="AC133" i="11"/>
  <c r="AC132" i="11"/>
  <c r="AC131" i="11"/>
  <c r="AC130" i="11"/>
  <c r="AC129" i="11"/>
  <c r="AC128" i="11"/>
  <c r="AC127" i="11"/>
  <c r="AC126" i="11"/>
  <c r="AC125" i="11"/>
  <c r="AC124" i="11"/>
  <c r="AC123" i="11"/>
  <c r="AC122" i="11"/>
  <c r="AC121" i="11"/>
  <c r="AC120" i="11"/>
  <c r="AC119" i="11"/>
  <c r="AC118" i="11"/>
  <c r="AC117" i="11"/>
  <c r="AC116" i="11"/>
  <c r="AC115" i="11"/>
  <c r="AC114" i="11"/>
  <c r="AC137" i="11"/>
  <c r="Q141" i="11"/>
  <c r="Q142" i="11"/>
  <c r="Q143" i="11"/>
  <c r="Q144" i="11"/>
  <c r="Q145" i="11"/>
  <c r="Q146" i="11"/>
  <c r="Q147" i="11"/>
  <c r="Q148" i="11"/>
  <c r="Q149" i="11"/>
  <c r="R149" i="11"/>
  <c r="O149" i="11"/>
  <c r="U149" i="11" s="1"/>
  <c r="Z149" i="11" s="1"/>
  <c r="O148" i="11"/>
  <c r="U148" i="11" s="1"/>
  <c r="Z148" i="11" s="1"/>
  <c r="O147" i="11"/>
  <c r="U147" i="11" s="1"/>
  <c r="Z147" i="11" s="1"/>
  <c r="O146" i="11"/>
  <c r="U146" i="11" s="1"/>
  <c r="Z146" i="11" s="1"/>
  <c r="O145" i="11"/>
  <c r="O144" i="11"/>
  <c r="O143" i="11"/>
  <c r="U143" i="11" s="1"/>
  <c r="Z143" i="11" s="1"/>
  <c r="O142" i="11"/>
  <c r="U142" i="11" s="1"/>
  <c r="Z142" i="11" s="1"/>
  <c r="O141" i="11"/>
  <c r="U141" i="11" s="1"/>
  <c r="Z141" i="11" s="1"/>
  <c r="O140" i="11"/>
  <c r="U140" i="11" s="1"/>
  <c r="Z140" i="11" s="1"/>
  <c r="O139" i="11"/>
  <c r="U139" i="11" s="1"/>
  <c r="Z139" i="11" s="1"/>
  <c r="O138" i="11"/>
  <c r="U138" i="11" s="1"/>
  <c r="J138" i="11" s="1"/>
  <c r="U145" i="11"/>
  <c r="Z145" i="11" s="1"/>
  <c r="U144" i="11"/>
  <c r="Z144" i="11" s="1"/>
  <c r="G129" i="11"/>
  <c r="G133" i="11"/>
  <c r="G137" i="11"/>
  <c r="G141" i="11"/>
  <c r="G145" i="11"/>
  <c r="G149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L27" i="11"/>
  <c r="M27" i="11"/>
  <c r="N27" i="11"/>
  <c r="L28" i="11"/>
  <c r="M28" i="11"/>
  <c r="N28" i="11"/>
  <c r="L29" i="11"/>
  <c r="M29" i="11"/>
  <c r="N29" i="11"/>
  <c r="L30" i="11"/>
  <c r="M30" i="11"/>
  <c r="N30" i="11"/>
  <c r="L31" i="11"/>
  <c r="M31" i="11"/>
  <c r="N31" i="11"/>
  <c r="L32" i="11"/>
  <c r="M32" i="11"/>
  <c r="N32" i="11"/>
  <c r="L33" i="11"/>
  <c r="M33" i="11"/>
  <c r="N33" i="11"/>
  <c r="L34" i="11"/>
  <c r="M34" i="11"/>
  <c r="N34" i="11"/>
  <c r="L35" i="11"/>
  <c r="M35" i="11"/>
  <c r="N35" i="11"/>
  <c r="L36" i="11"/>
  <c r="M36" i="11"/>
  <c r="N36" i="11"/>
  <c r="L37" i="11"/>
  <c r="M37" i="11"/>
  <c r="N37" i="11"/>
  <c r="L38" i="11"/>
  <c r="M38" i="11"/>
  <c r="N38" i="11"/>
  <c r="L39" i="11"/>
  <c r="M39" i="11"/>
  <c r="N39" i="11"/>
  <c r="L40" i="11"/>
  <c r="M40" i="11"/>
  <c r="N40" i="11"/>
  <c r="L41" i="11"/>
  <c r="M41" i="11"/>
  <c r="N41" i="11"/>
  <c r="L42" i="11"/>
  <c r="M42" i="11"/>
  <c r="N42" i="11"/>
  <c r="L43" i="11"/>
  <c r="M43" i="11"/>
  <c r="N43" i="11"/>
  <c r="L44" i="11"/>
  <c r="M44" i="11"/>
  <c r="N44" i="11"/>
  <c r="L45" i="11"/>
  <c r="M45" i="11"/>
  <c r="N45" i="11"/>
  <c r="L46" i="11"/>
  <c r="M46" i="11"/>
  <c r="N46" i="11"/>
  <c r="L47" i="11"/>
  <c r="M47" i="11"/>
  <c r="N47" i="11"/>
  <c r="L48" i="11"/>
  <c r="M48" i="11"/>
  <c r="N48" i="11"/>
  <c r="L49" i="11"/>
  <c r="M49" i="11"/>
  <c r="N49" i="11"/>
  <c r="L50" i="11"/>
  <c r="M50" i="11"/>
  <c r="N50" i="11"/>
  <c r="L51" i="11"/>
  <c r="M51" i="11"/>
  <c r="N51" i="11"/>
  <c r="L52" i="11"/>
  <c r="M52" i="11"/>
  <c r="N52" i="11"/>
  <c r="L53" i="11"/>
  <c r="M53" i="11"/>
  <c r="N53" i="11"/>
  <c r="L54" i="11"/>
  <c r="M54" i="11"/>
  <c r="N54" i="11"/>
  <c r="L55" i="11"/>
  <c r="M55" i="11"/>
  <c r="N55" i="11"/>
  <c r="L56" i="11"/>
  <c r="M56" i="11"/>
  <c r="N56" i="11"/>
  <c r="L57" i="11"/>
  <c r="M57" i="11"/>
  <c r="N57" i="11"/>
  <c r="L58" i="11"/>
  <c r="M58" i="11"/>
  <c r="N58" i="11"/>
  <c r="L59" i="11"/>
  <c r="M59" i="11"/>
  <c r="N59" i="11"/>
  <c r="L60" i="11"/>
  <c r="M60" i="11"/>
  <c r="N60" i="11"/>
  <c r="L61" i="11"/>
  <c r="M61" i="11"/>
  <c r="N61" i="11"/>
  <c r="L62" i="11"/>
  <c r="M62" i="11"/>
  <c r="N62" i="11"/>
  <c r="L63" i="11"/>
  <c r="M63" i="11"/>
  <c r="N63" i="11"/>
  <c r="L64" i="11"/>
  <c r="M64" i="11"/>
  <c r="N64" i="11"/>
  <c r="L65" i="11"/>
  <c r="M65" i="11"/>
  <c r="N65" i="11"/>
  <c r="L66" i="11"/>
  <c r="M66" i="11"/>
  <c r="N66" i="11"/>
  <c r="L67" i="11"/>
  <c r="M67" i="11"/>
  <c r="N67" i="11"/>
  <c r="L68" i="11"/>
  <c r="M68" i="11"/>
  <c r="N68" i="11"/>
  <c r="L69" i="11"/>
  <c r="M69" i="11"/>
  <c r="N69" i="11"/>
  <c r="L70" i="11"/>
  <c r="M70" i="11"/>
  <c r="N70" i="11"/>
  <c r="L71" i="11"/>
  <c r="M71" i="11"/>
  <c r="N71" i="11"/>
  <c r="L72" i="11"/>
  <c r="M72" i="11"/>
  <c r="N72" i="11"/>
  <c r="L73" i="11"/>
  <c r="M73" i="11"/>
  <c r="N73" i="11"/>
  <c r="L74" i="11"/>
  <c r="M74" i="11"/>
  <c r="N74" i="11"/>
  <c r="L75" i="11"/>
  <c r="M75" i="11"/>
  <c r="N75" i="11"/>
  <c r="L76" i="11"/>
  <c r="M76" i="11"/>
  <c r="N76" i="11"/>
  <c r="L77" i="11"/>
  <c r="M77" i="11"/>
  <c r="N77" i="11"/>
  <c r="L78" i="11"/>
  <c r="M78" i="11"/>
  <c r="N78" i="11"/>
  <c r="L79" i="11"/>
  <c r="M79" i="11"/>
  <c r="N79" i="11"/>
  <c r="L80" i="11"/>
  <c r="M80" i="11"/>
  <c r="N80" i="11"/>
  <c r="L81" i="11"/>
  <c r="M81" i="11"/>
  <c r="N81" i="11"/>
  <c r="L82" i="11"/>
  <c r="M82" i="11"/>
  <c r="N82" i="11"/>
  <c r="L83" i="11"/>
  <c r="M83" i="11"/>
  <c r="N83" i="11"/>
  <c r="L84" i="11"/>
  <c r="M84" i="11"/>
  <c r="N84" i="11"/>
  <c r="L85" i="11"/>
  <c r="M85" i="11"/>
  <c r="N85" i="11"/>
  <c r="L86" i="11"/>
  <c r="M86" i="11"/>
  <c r="N86" i="11"/>
  <c r="L87" i="11"/>
  <c r="M87" i="11"/>
  <c r="N87" i="11"/>
  <c r="L88" i="11"/>
  <c r="M88" i="11"/>
  <c r="N88" i="11"/>
  <c r="L89" i="11"/>
  <c r="M89" i="11"/>
  <c r="N89" i="11"/>
  <c r="L90" i="11"/>
  <c r="M90" i="11"/>
  <c r="N90" i="11"/>
  <c r="L91" i="11"/>
  <c r="M91" i="11"/>
  <c r="N91" i="11"/>
  <c r="L92" i="11"/>
  <c r="M92" i="11"/>
  <c r="N92" i="11"/>
  <c r="L93" i="11"/>
  <c r="M93" i="11"/>
  <c r="N93" i="11"/>
  <c r="L94" i="11"/>
  <c r="M94" i="11"/>
  <c r="N94" i="11"/>
  <c r="L95" i="11"/>
  <c r="M95" i="11"/>
  <c r="N95" i="11"/>
  <c r="L96" i="11"/>
  <c r="M96" i="11"/>
  <c r="N96" i="11"/>
  <c r="L97" i="11"/>
  <c r="M97" i="11"/>
  <c r="N97" i="11"/>
  <c r="L98" i="11"/>
  <c r="M98" i="11"/>
  <c r="N98" i="11"/>
  <c r="L99" i="11"/>
  <c r="M99" i="11"/>
  <c r="N99" i="11"/>
  <c r="L100" i="11"/>
  <c r="M100" i="11"/>
  <c r="N100" i="11"/>
  <c r="L101" i="11"/>
  <c r="M101" i="11"/>
  <c r="N101" i="11"/>
  <c r="L102" i="11"/>
  <c r="M102" i="11"/>
  <c r="N102" i="11"/>
  <c r="L103" i="11"/>
  <c r="M103" i="11"/>
  <c r="N103" i="11"/>
  <c r="L104" i="11"/>
  <c r="M104" i="11"/>
  <c r="N104" i="11"/>
  <c r="L105" i="11"/>
  <c r="M105" i="11"/>
  <c r="N105" i="11"/>
  <c r="L106" i="11"/>
  <c r="M106" i="11"/>
  <c r="N106" i="11"/>
  <c r="L107" i="11"/>
  <c r="M107" i="11"/>
  <c r="N107" i="11"/>
  <c r="L108" i="11"/>
  <c r="M108" i="11"/>
  <c r="N108" i="11"/>
  <c r="L109" i="11"/>
  <c r="M109" i="11"/>
  <c r="N109" i="11"/>
  <c r="L110" i="11"/>
  <c r="M110" i="11"/>
  <c r="N110" i="11"/>
  <c r="L111" i="11"/>
  <c r="M111" i="11"/>
  <c r="N111" i="11"/>
  <c r="L112" i="11"/>
  <c r="M112" i="11"/>
  <c r="N112" i="11"/>
  <c r="L113" i="11"/>
  <c r="M113" i="11"/>
  <c r="N113" i="11"/>
  <c r="L114" i="11"/>
  <c r="M114" i="11"/>
  <c r="N114" i="11"/>
  <c r="L115" i="11"/>
  <c r="M115" i="11"/>
  <c r="N115" i="11"/>
  <c r="O115" i="11"/>
  <c r="P115" i="11" s="1"/>
  <c r="L116" i="11"/>
  <c r="M116" i="11"/>
  <c r="N116" i="11"/>
  <c r="O116" i="11"/>
  <c r="L117" i="11"/>
  <c r="M117" i="11"/>
  <c r="N117" i="11"/>
  <c r="O117" i="11"/>
  <c r="L118" i="11"/>
  <c r="M118" i="11"/>
  <c r="N118" i="11"/>
  <c r="O118" i="11"/>
  <c r="L119" i="11"/>
  <c r="M119" i="11"/>
  <c r="N119" i="11"/>
  <c r="O119" i="11"/>
  <c r="P119" i="11" s="1"/>
  <c r="L120" i="11"/>
  <c r="M120" i="11"/>
  <c r="N120" i="11"/>
  <c r="O120" i="11"/>
  <c r="L121" i="11"/>
  <c r="M121" i="11"/>
  <c r="N121" i="11"/>
  <c r="O121" i="11"/>
  <c r="L122" i="11"/>
  <c r="M122" i="11"/>
  <c r="N122" i="11"/>
  <c r="O122" i="11"/>
  <c r="L123" i="11"/>
  <c r="M123" i="11"/>
  <c r="N123" i="11"/>
  <c r="O123" i="11"/>
  <c r="P123" i="11" s="1"/>
  <c r="L124" i="11"/>
  <c r="M124" i="11"/>
  <c r="N124" i="11"/>
  <c r="O124" i="11"/>
  <c r="L125" i="11"/>
  <c r="M125" i="11"/>
  <c r="N125" i="11"/>
  <c r="O125" i="11"/>
  <c r="L126" i="11"/>
  <c r="M126" i="11"/>
  <c r="N126" i="11"/>
  <c r="O126" i="11"/>
  <c r="L127" i="11"/>
  <c r="M127" i="11"/>
  <c r="N127" i="11"/>
  <c r="O127" i="11"/>
  <c r="P127" i="11" s="1"/>
  <c r="L128" i="11"/>
  <c r="M128" i="11"/>
  <c r="N128" i="11"/>
  <c r="O128" i="11"/>
  <c r="L129" i="11"/>
  <c r="M129" i="11"/>
  <c r="N129" i="11"/>
  <c r="O129" i="11"/>
  <c r="L130" i="11"/>
  <c r="M130" i="11"/>
  <c r="N130" i="11"/>
  <c r="O130" i="11"/>
  <c r="L131" i="11"/>
  <c r="M131" i="11"/>
  <c r="N131" i="11"/>
  <c r="O131" i="11"/>
  <c r="P131" i="11" s="1"/>
  <c r="L132" i="11"/>
  <c r="M132" i="11"/>
  <c r="N132" i="11"/>
  <c r="O132" i="11"/>
  <c r="L133" i="11"/>
  <c r="M133" i="11"/>
  <c r="N133" i="11"/>
  <c r="O133" i="11"/>
  <c r="L134" i="11"/>
  <c r="M134" i="11"/>
  <c r="N134" i="11"/>
  <c r="O134" i="11"/>
  <c r="L135" i="11"/>
  <c r="M135" i="11"/>
  <c r="N135" i="11"/>
  <c r="O135" i="11"/>
  <c r="L136" i="11"/>
  <c r="M136" i="11"/>
  <c r="N136" i="11"/>
  <c r="O136" i="11"/>
  <c r="L137" i="11"/>
  <c r="M137" i="11"/>
  <c r="N137" i="11"/>
  <c r="O137" i="11"/>
  <c r="N26" i="11"/>
  <c r="M26" i="11"/>
  <c r="L26" i="11"/>
  <c r="N25" i="11"/>
  <c r="M25" i="11"/>
  <c r="L25" i="11"/>
  <c r="M24" i="11"/>
  <c r="L24" i="11"/>
  <c r="M23" i="11"/>
  <c r="L23" i="11"/>
  <c r="M22" i="11"/>
  <c r="L22" i="11"/>
  <c r="F112" i="11"/>
  <c r="AC112" i="11" s="1"/>
  <c r="F111" i="11"/>
  <c r="AC111" i="11" s="1"/>
  <c r="F110" i="11"/>
  <c r="AC110" i="11" s="1"/>
  <c r="F109" i="11"/>
  <c r="AC109" i="11" s="1"/>
  <c r="F108" i="11"/>
  <c r="AC108" i="11" s="1"/>
  <c r="F107" i="11"/>
  <c r="AC107" i="11" s="1"/>
  <c r="F106" i="11"/>
  <c r="AC106" i="11" s="1"/>
  <c r="F105" i="11"/>
  <c r="AC105" i="11" s="1"/>
  <c r="F104" i="11"/>
  <c r="AC104" i="11" s="1"/>
  <c r="F103" i="11"/>
  <c r="AC103" i="11" s="1"/>
  <c r="F102" i="11"/>
  <c r="AC102" i="11" s="1"/>
  <c r="F101" i="11"/>
  <c r="AC101" i="11" s="1"/>
  <c r="F100" i="11"/>
  <c r="AC100" i="11" s="1"/>
  <c r="F99" i="11"/>
  <c r="AC99" i="11" s="1"/>
  <c r="F98" i="11"/>
  <c r="AC98" i="11" s="1"/>
  <c r="F97" i="11"/>
  <c r="AC97" i="11" s="1"/>
  <c r="F96" i="11"/>
  <c r="AC96" i="11" s="1"/>
  <c r="F95" i="11"/>
  <c r="AC95" i="11" s="1"/>
  <c r="F94" i="11"/>
  <c r="AC94" i="11" s="1"/>
  <c r="F93" i="11"/>
  <c r="AC93" i="11" s="1"/>
  <c r="F92" i="11"/>
  <c r="AC92" i="11" s="1"/>
  <c r="F91" i="11"/>
  <c r="AC91" i="11" s="1"/>
  <c r="F90" i="11"/>
  <c r="AC90" i="11" s="1"/>
  <c r="F89" i="11"/>
  <c r="AC89" i="11" s="1"/>
  <c r="F88" i="11"/>
  <c r="AC88" i="11" s="1"/>
  <c r="F87" i="11"/>
  <c r="AC87" i="11" s="1"/>
  <c r="F86" i="11"/>
  <c r="AC86" i="11" s="1"/>
  <c r="F85" i="11"/>
  <c r="AC85" i="11" s="1"/>
  <c r="F84" i="11"/>
  <c r="AC84" i="11" s="1"/>
  <c r="F83" i="11"/>
  <c r="AC83" i="11" s="1"/>
  <c r="F82" i="11"/>
  <c r="AC82" i="11" s="1"/>
  <c r="F81" i="11"/>
  <c r="AC81" i="11" s="1"/>
  <c r="F80" i="11"/>
  <c r="AC80" i="11" s="1"/>
  <c r="F79" i="11"/>
  <c r="AC79" i="11" s="1"/>
  <c r="F78" i="11"/>
  <c r="AC78" i="11" s="1"/>
  <c r="F77" i="11"/>
  <c r="AC77" i="11" s="1"/>
  <c r="F76" i="11"/>
  <c r="AC76" i="11" s="1"/>
  <c r="F75" i="11"/>
  <c r="AC75" i="11" s="1"/>
  <c r="F74" i="11"/>
  <c r="AC74" i="11" s="1"/>
  <c r="F73" i="11"/>
  <c r="AC73" i="11" s="1"/>
  <c r="F72" i="11"/>
  <c r="AC72" i="11" s="1"/>
  <c r="F71" i="11"/>
  <c r="AC71" i="11" s="1"/>
  <c r="F70" i="11"/>
  <c r="AC70" i="11" s="1"/>
  <c r="F69" i="11"/>
  <c r="AC69" i="11" s="1"/>
  <c r="F68" i="11"/>
  <c r="AC68" i="11" s="1"/>
  <c r="F67" i="11"/>
  <c r="AC67" i="11" s="1"/>
  <c r="F66" i="11"/>
  <c r="AC66" i="11" s="1"/>
  <c r="F65" i="11"/>
  <c r="AC65" i="11" s="1"/>
  <c r="F64" i="11"/>
  <c r="AC64" i="11" s="1"/>
  <c r="F63" i="11"/>
  <c r="AC63" i="11" s="1"/>
  <c r="F62" i="11"/>
  <c r="AC62" i="11" s="1"/>
  <c r="F61" i="11"/>
  <c r="AC61" i="11" s="1"/>
  <c r="F60" i="11"/>
  <c r="AC60" i="11" s="1"/>
  <c r="F59" i="11"/>
  <c r="AC59" i="11" s="1"/>
  <c r="F58" i="11"/>
  <c r="AC58" i="11" s="1"/>
  <c r="F57" i="11"/>
  <c r="AC57" i="11" s="1"/>
  <c r="F56" i="11"/>
  <c r="AC56" i="11" s="1"/>
  <c r="F55" i="11"/>
  <c r="AC55" i="11" s="1"/>
  <c r="F54" i="11"/>
  <c r="AC54" i="11" s="1"/>
  <c r="F53" i="11"/>
  <c r="AC53" i="11" s="1"/>
  <c r="F52" i="11"/>
  <c r="AC52" i="11" s="1"/>
  <c r="F51" i="11"/>
  <c r="AC51" i="11" s="1"/>
  <c r="F50" i="11"/>
  <c r="AC50" i="11" s="1"/>
  <c r="F49" i="11"/>
  <c r="AC49" i="11" s="1"/>
  <c r="F48" i="11"/>
  <c r="AC48" i="11" s="1"/>
  <c r="F47" i="11"/>
  <c r="AC47" i="11" s="1"/>
  <c r="F46" i="11"/>
  <c r="AC46" i="11" s="1"/>
  <c r="F45" i="11"/>
  <c r="AC45" i="11" s="1"/>
  <c r="F44" i="11"/>
  <c r="AC44" i="11" s="1"/>
  <c r="F43" i="11"/>
  <c r="AC43" i="11" s="1"/>
  <c r="F42" i="11"/>
  <c r="AC42" i="11" s="1"/>
  <c r="F41" i="11"/>
  <c r="AC41" i="11" s="1"/>
  <c r="F40" i="11"/>
  <c r="AC40" i="11" s="1"/>
  <c r="F39" i="11"/>
  <c r="AC39" i="11" s="1"/>
  <c r="F38" i="11"/>
  <c r="AC38" i="11" s="1"/>
  <c r="F37" i="11"/>
  <c r="AC37" i="11" s="1"/>
  <c r="F36" i="11"/>
  <c r="AC36" i="11" s="1"/>
  <c r="F35" i="11"/>
  <c r="AC35" i="11" s="1"/>
  <c r="F34" i="11"/>
  <c r="AC34" i="11" s="1"/>
  <c r="F33" i="11"/>
  <c r="AC33" i="11" s="1"/>
  <c r="F32" i="11"/>
  <c r="AC32" i="11" s="1"/>
  <c r="F31" i="11"/>
  <c r="AC31" i="11" s="1"/>
  <c r="F30" i="11"/>
  <c r="AC30" i="11" s="1"/>
  <c r="F29" i="11"/>
  <c r="AC29" i="11" s="1"/>
  <c r="F28" i="11"/>
  <c r="AC28" i="11" s="1"/>
  <c r="F27" i="11"/>
  <c r="AC27" i="11" s="1"/>
  <c r="F26" i="11"/>
  <c r="AC26" i="11" s="1"/>
  <c r="F25" i="11"/>
  <c r="AC25" i="11" s="1"/>
  <c r="F24" i="11"/>
  <c r="AC24" i="11" s="1"/>
  <c r="F23" i="11"/>
  <c r="AC23" i="11" s="1"/>
  <c r="F22" i="11"/>
  <c r="AC22" i="11" s="1"/>
  <c r="F21" i="11"/>
  <c r="AC21" i="11" s="1"/>
  <c r="F20" i="11"/>
  <c r="AC20" i="11" s="1"/>
  <c r="F19" i="11"/>
  <c r="AC19" i="11" s="1"/>
  <c r="F18" i="11"/>
  <c r="AC18" i="11" s="1"/>
  <c r="F17" i="11"/>
  <c r="AC17" i="11" s="1"/>
  <c r="F16" i="11"/>
  <c r="AC16" i="11" s="1"/>
  <c r="F15" i="11"/>
  <c r="AC15" i="11" s="1"/>
  <c r="F14" i="11"/>
  <c r="AC14" i="11" s="1"/>
  <c r="F13" i="11"/>
  <c r="AC13" i="11" s="1"/>
  <c r="F12" i="11"/>
  <c r="AC12" i="11" s="1"/>
  <c r="F11" i="11"/>
  <c r="AC11" i="11" s="1"/>
  <c r="F10" i="11"/>
  <c r="AC10" i="11" s="1"/>
  <c r="F9" i="11"/>
  <c r="AC9" i="11" s="1"/>
  <c r="F8" i="11"/>
  <c r="AC8" i="11" s="1"/>
  <c r="F7" i="11"/>
  <c r="AC7" i="11" s="1"/>
  <c r="F6" i="11"/>
  <c r="AC6" i="11" s="1"/>
  <c r="F113" i="11"/>
  <c r="O114" i="11" s="1"/>
  <c r="N273" i="15"/>
  <c r="N272" i="15"/>
  <c r="N271" i="15"/>
  <c r="N270" i="15"/>
  <c r="N269" i="15"/>
  <c r="N268" i="15"/>
  <c r="N267" i="15"/>
  <c r="N266" i="15"/>
  <c r="N265" i="15"/>
  <c r="N264" i="15"/>
  <c r="N263" i="15"/>
  <c r="N262" i="15"/>
  <c r="N261" i="15"/>
  <c r="N260" i="15"/>
  <c r="N259" i="15"/>
  <c r="N258" i="15"/>
  <c r="N257" i="15"/>
  <c r="N256" i="15"/>
  <c r="N255" i="15"/>
  <c r="N254" i="15"/>
  <c r="N253" i="15"/>
  <c r="N252" i="15"/>
  <c r="N251" i="15"/>
  <c r="N250" i="15"/>
  <c r="N249" i="15"/>
  <c r="N248" i="15"/>
  <c r="N247" i="15"/>
  <c r="N246" i="15"/>
  <c r="N245" i="15"/>
  <c r="N244" i="15"/>
  <c r="N243" i="15"/>
  <c r="N242" i="15"/>
  <c r="N241" i="15"/>
  <c r="N240" i="15"/>
  <c r="N239" i="15"/>
  <c r="N238" i="15"/>
  <c r="N237" i="15"/>
  <c r="N236" i="15"/>
  <c r="N235" i="15"/>
  <c r="N234" i="15"/>
  <c r="N233" i="15"/>
  <c r="N232" i="15"/>
  <c r="N231" i="15"/>
  <c r="N230" i="15"/>
  <c r="N229" i="15"/>
  <c r="N228" i="15"/>
  <c r="N227" i="15"/>
  <c r="N226" i="15"/>
  <c r="N225" i="15"/>
  <c r="N224" i="15"/>
  <c r="N223" i="15"/>
  <c r="N222" i="15"/>
  <c r="N221" i="15"/>
  <c r="N220" i="15"/>
  <c r="N219" i="15"/>
  <c r="N218" i="15"/>
  <c r="N217" i="15"/>
  <c r="N216" i="15"/>
  <c r="N215" i="15"/>
  <c r="N214" i="15"/>
  <c r="N213" i="15"/>
  <c r="N212" i="15"/>
  <c r="N211" i="15"/>
  <c r="N210" i="15"/>
  <c r="N209" i="15"/>
  <c r="N208" i="15"/>
  <c r="N207" i="15"/>
  <c r="N206" i="15"/>
  <c r="N205" i="15"/>
  <c r="N204" i="15"/>
  <c r="N203" i="15"/>
  <c r="N202" i="15"/>
  <c r="N201" i="15"/>
  <c r="N200" i="15"/>
  <c r="N199" i="15"/>
  <c r="N198" i="15"/>
  <c r="N197" i="15"/>
  <c r="N196" i="15"/>
  <c r="N195" i="15"/>
  <c r="N194" i="15"/>
  <c r="N193" i="15"/>
  <c r="N192" i="15"/>
  <c r="N191" i="15"/>
  <c r="N190" i="15"/>
  <c r="N189" i="15"/>
  <c r="N188" i="15"/>
  <c r="N187" i="15"/>
  <c r="N186" i="15"/>
  <c r="N185" i="15"/>
  <c r="N184" i="15"/>
  <c r="N183" i="15"/>
  <c r="N182" i="15"/>
  <c r="N181" i="15"/>
  <c r="N180" i="15"/>
  <c r="N179" i="15"/>
  <c r="N178" i="15"/>
  <c r="N177" i="15"/>
  <c r="N176" i="15"/>
  <c r="N175" i="15"/>
  <c r="N174" i="15"/>
  <c r="N173" i="15"/>
  <c r="N172" i="15"/>
  <c r="N171" i="15"/>
  <c r="N170" i="15"/>
  <c r="N169" i="15"/>
  <c r="N168" i="15"/>
  <c r="N167" i="15"/>
  <c r="N166" i="15"/>
  <c r="N165" i="15"/>
  <c r="N164" i="15"/>
  <c r="N163" i="15"/>
  <c r="N162" i="15"/>
  <c r="N161" i="15"/>
  <c r="N160" i="15"/>
  <c r="N159" i="15"/>
  <c r="N158" i="15"/>
  <c r="N157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N136" i="15"/>
  <c r="N135" i="15"/>
  <c r="N134" i="15"/>
  <c r="N133" i="15"/>
  <c r="N132" i="15"/>
  <c r="N131" i="15"/>
  <c r="N130" i="15"/>
  <c r="N129" i="15"/>
  <c r="N128" i="15"/>
  <c r="N127" i="15"/>
  <c r="N126" i="15"/>
  <c r="N125" i="15"/>
  <c r="N124" i="15"/>
  <c r="N123" i="15"/>
  <c r="N122" i="15"/>
  <c r="N121" i="15"/>
  <c r="N120" i="15"/>
  <c r="N119" i="15"/>
  <c r="N118" i="15"/>
  <c r="N117" i="15"/>
  <c r="N116" i="15"/>
  <c r="N115" i="15"/>
  <c r="N114" i="15"/>
  <c r="N113" i="15"/>
  <c r="N112" i="15"/>
  <c r="N111" i="15"/>
  <c r="N110" i="15"/>
  <c r="N109" i="15"/>
  <c r="N108" i="15"/>
  <c r="N107" i="15"/>
  <c r="N106" i="15"/>
  <c r="N105" i="15"/>
  <c r="N104" i="15"/>
  <c r="N103" i="15"/>
  <c r="N102" i="15"/>
  <c r="J282" i="15"/>
  <c r="J281" i="15"/>
  <c r="J280" i="15"/>
  <c r="J279" i="15"/>
  <c r="J278" i="15"/>
  <c r="J277" i="15"/>
  <c r="J276" i="15"/>
  <c r="J275" i="15"/>
  <c r="J274" i="15"/>
  <c r="J273" i="15"/>
  <c r="M273" i="15" s="1"/>
  <c r="J272" i="15"/>
  <c r="M272" i="15" s="1"/>
  <c r="J271" i="15"/>
  <c r="M271" i="15" s="1"/>
  <c r="J270" i="15"/>
  <c r="M270" i="15" s="1"/>
  <c r="J269" i="15"/>
  <c r="M269" i="15" s="1"/>
  <c r="J268" i="15"/>
  <c r="M268" i="15" s="1"/>
  <c r="J267" i="15"/>
  <c r="M267" i="15" s="1"/>
  <c r="J266" i="15"/>
  <c r="M266" i="15" s="1"/>
  <c r="J265" i="15"/>
  <c r="M265" i="15" s="1"/>
  <c r="J264" i="15"/>
  <c r="M264" i="15" s="1"/>
  <c r="J263" i="15"/>
  <c r="M263" i="15" s="1"/>
  <c r="J262" i="15"/>
  <c r="M262" i="15" s="1"/>
  <c r="J261" i="15"/>
  <c r="M261" i="15" s="1"/>
  <c r="J260" i="15"/>
  <c r="M260" i="15" s="1"/>
  <c r="J259" i="15"/>
  <c r="M259" i="15" s="1"/>
  <c r="J258" i="15"/>
  <c r="M258" i="15" s="1"/>
  <c r="J257" i="15"/>
  <c r="M257" i="15" s="1"/>
  <c r="J256" i="15"/>
  <c r="M256" i="15" s="1"/>
  <c r="J255" i="15"/>
  <c r="M255" i="15" s="1"/>
  <c r="J254" i="15"/>
  <c r="M254" i="15" s="1"/>
  <c r="J253" i="15"/>
  <c r="M253" i="15" s="1"/>
  <c r="J252" i="15"/>
  <c r="M252" i="15" s="1"/>
  <c r="J251" i="15"/>
  <c r="M251" i="15" s="1"/>
  <c r="J250" i="15"/>
  <c r="M250" i="15" s="1"/>
  <c r="J249" i="15"/>
  <c r="M249" i="15" s="1"/>
  <c r="J248" i="15"/>
  <c r="M248" i="15" s="1"/>
  <c r="J247" i="15"/>
  <c r="M247" i="15" s="1"/>
  <c r="J246" i="15"/>
  <c r="M246" i="15" s="1"/>
  <c r="J245" i="15"/>
  <c r="M245" i="15" s="1"/>
  <c r="J244" i="15"/>
  <c r="M244" i="15" s="1"/>
  <c r="J243" i="15"/>
  <c r="M243" i="15" s="1"/>
  <c r="J242" i="15"/>
  <c r="M242" i="15" s="1"/>
  <c r="J241" i="15"/>
  <c r="M241" i="15" s="1"/>
  <c r="J240" i="15"/>
  <c r="M240" i="15" s="1"/>
  <c r="J239" i="15"/>
  <c r="M239" i="15" s="1"/>
  <c r="J238" i="15"/>
  <c r="M238" i="15" s="1"/>
  <c r="J237" i="15"/>
  <c r="M237" i="15" s="1"/>
  <c r="J236" i="15"/>
  <c r="M236" i="15" s="1"/>
  <c r="J235" i="15"/>
  <c r="M235" i="15" s="1"/>
  <c r="J234" i="15"/>
  <c r="M234" i="15" s="1"/>
  <c r="J233" i="15"/>
  <c r="M233" i="15" s="1"/>
  <c r="J232" i="15"/>
  <c r="M232" i="15" s="1"/>
  <c r="J231" i="15"/>
  <c r="M231" i="15" s="1"/>
  <c r="J230" i="15"/>
  <c r="M230" i="15" s="1"/>
  <c r="J229" i="15"/>
  <c r="M229" i="15" s="1"/>
  <c r="J228" i="15"/>
  <c r="M228" i="15" s="1"/>
  <c r="J227" i="15"/>
  <c r="M227" i="15" s="1"/>
  <c r="J226" i="15"/>
  <c r="M226" i="15" s="1"/>
  <c r="J225" i="15"/>
  <c r="M225" i="15" s="1"/>
  <c r="J224" i="15"/>
  <c r="M224" i="15" s="1"/>
  <c r="J223" i="15"/>
  <c r="M223" i="15" s="1"/>
  <c r="J222" i="15"/>
  <c r="M222" i="15" s="1"/>
  <c r="J221" i="15"/>
  <c r="M221" i="15" s="1"/>
  <c r="J220" i="15"/>
  <c r="M220" i="15" s="1"/>
  <c r="J219" i="15"/>
  <c r="M219" i="15" s="1"/>
  <c r="J218" i="15"/>
  <c r="M218" i="15" s="1"/>
  <c r="J217" i="15"/>
  <c r="M217" i="15" s="1"/>
  <c r="J216" i="15"/>
  <c r="M216" i="15" s="1"/>
  <c r="J215" i="15"/>
  <c r="M215" i="15" s="1"/>
  <c r="J214" i="15"/>
  <c r="M214" i="15" s="1"/>
  <c r="J213" i="15"/>
  <c r="M213" i="15" s="1"/>
  <c r="J212" i="15"/>
  <c r="M212" i="15" s="1"/>
  <c r="J211" i="15"/>
  <c r="M211" i="15" s="1"/>
  <c r="J210" i="15"/>
  <c r="M210" i="15" s="1"/>
  <c r="J209" i="15"/>
  <c r="M209" i="15" s="1"/>
  <c r="J208" i="15"/>
  <c r="M208" i="15" s="1"/>
  <c r="J207" i="15"/>
  <c r="M207" i="15" s="1"/>
  <c r="J206" i="15"/>
  <c r="M206" i="15" s="1"/>
  <c r="J205" i="15"/>
  <c r="M205" i="15" s="1"/>
  <c r="J204" i="15"/>
  <c r="M204" i="15" s="1"/>
  <c r="J203" i="15"/>
  <c r="M203" i="15" s="1"/>
  <c r="J202" i="15"/>
  <c r="M202" i="15" s="1"/>
  <c r="J201" i="15"/>
  <c r="M201" i="15" s="1"/>
  <c r="J200" i="15"/>
  <c r="M200" i="15" s="1"/>
  <c r="J199" i="15"/>
  <c r="M199" i="15" s="1"/>
  <c r="J198" i="15"/>
  <c r="M198" i="15" s="1"/>
  <c r="J197" i="15"/>
  <c r="M197" i="15" s="1"/>
  <c r="J196" i="15"/>
  <c r="M196" i="15" s="1"/>
  <c r="J195" i="15"/>
  <c r="M195" i="15" s="1"/>
  <c r="J194" i="15"/>
  <c r="M194" i="15" s="1"/>
  <c r="J193" i="15"/>
  <c r="M193" i="15" s="1"/>
  <c r="J192" i="15"/>
  <c r="M192" i="15" s="1"/>
  <c r="J191" i="15"/>
  <c r="M191" i="15" s="1"/>
  <c r="J190" i="15"/>
  <c r="M190" i="15" s="1"/>
  <c r="J189" i="15"/>
  <c r="M189" i="15" s="1"/>
  <c r="J188" i="15"/>
  <c r="M188" i="15" s="1"/>
  <c r="J187" i="15"/>
  <c r="M187" i="15" s="1"/>
  <c r="J186" i="15"/>
  <c r="M186" i="15" s="1"/>
  <c r="J185" i="15"/>
  <c r="M185" i="15" s="1"/>
  <c r="J184" i="15"/>
  <c r="M184" i="15" s="1"/>
  <c r="J183" i="15"/>
  <c r="M183" i="15" s="1"/>
  <c r="J182" i="15"/>
  <c r="M182" i="15" s="1"/>
  <c r="J181" i="15"/>
  <c r="M181" i="15" s="1"/>
  <c r="J180" i="15"/>
  <c r="M180" i="15" s="1"/>
  <c r="J179" i="15"/>
  <c r="M179" i="15" s="1"/>
  <c r="J178" i="15"/>
  <c r="M178" i="15" s="1"/>
  <c r="J177" i="15"/>
  <c r="M177" i="15" s="1"/>
  <c r="J176" i="15"/>
  <c r="M176" i="15" s="1"/>
  <c r="J175" i="15"/>
  <c r="M175" i="15" s="1"/>
  <c r="J174" i="15"/>
  <c r="M174" i="15" s="1"/>
  <c r="J173" i="15"/>
  <c r="M173" i="15" s="1"/>
  <c r="J172" i="15"/>
  <c r="M172" i="15" s="1"/>
  <c r="J171" i="15"/>
  <c r="M171" i="15" s="1"/>
  <c r="J170" i="15"/>
  <c r="M170" i="15" s="1"/>
  <c r="J169" i="15"/>
  <c r="M169" i="15" s="1"/>
  <c r="J168" i="15"/>
  <c r="M168" i="15" s="1"/>
  <c r="J167" i="15"/>
  <c r="M167" i="15" s="1"/>
  <c r="J166" i="15"/>
  <c r="M166" i="15" s="1"/>
  <c r="J165" i="15"/>
  <c r="M165" i="15" s="1"/>
  <c r="J164" i="15"/>
  <c r="M164" i="15" s="1"/>
  <c r="J163" i="15"/>
  <c r="M163" i="15" s="1"/>
  <c r="J162" i="15"/>
  <c r="M162" i="15" s="1"/>
  <c r="J161" i="15"/>
  <c r="M161" i="15" s="1"/>
  <c r="J160" i="15"/>
  <c r="M160" i="15" s="1"/>
  <c r="J159" i="15"/>
  <c r="M159" i="15" s="1"/>
  <c r="J158" i="15"/>
  <c r="M158" i="15" s="1"/>
  <c r="J157" i="15"/>
  <c r="M157" i="15" s="1"/>
  <c r="J156" i="15"/>
  <c r="M156" i="15" s="1"/>
  <c r="J155" i="15"/>
  <c r="M155" i="15" s="1"/>
  <c r="J154" i="15"/>
  <c r="M154" i="15" s="1"/>
  <c r="J153" i="15"/>
  <c r="M153" i="15" s="1"/>
  <c r="J152" i="15"/>
  <c r="M152" i="15" s="1"/>
  <c r="J151" i="15"/>
  <c r="M151" i="15" s="1"/>
  <c r="J150" i="15"/>
  <c r="M150" i="15" s="1"/>
  <c r="J149" i="15"/>
  <c r="M149" i="15" s="1"/>
  <c r="J148" i="15"/>
  <c r="M148" i="15" s="1"/>
  <c r="J147" i="15"/>
  <c r="M147" i="15" s="1"/>
  <c r="J146" i="15"/>
  <c r="M146" i="15" s="1"/>
  <c r="J145" i="15"/>
  <c r="M145" i="15" s="1"/>
  <c r="J144" i="15"/>
  <c r="M144" i="15" s="1"/>
  <c r="J143" i="15"/>
  <c r="M143" i="15" s="1"/>
  <c r="J142" i="15"/>
  <c r="M142" i="15" s="1"/>
  <c r="J141" i="15"/>
  <c r="M141" i="15" s="1"/>
  <c r="J140" i="15"/>
  <c r="M140" i="15" s="1"/>
  <c r="J139" i="15"/>
  <c r="M139" i="15" s="1"/>
  <c r="J138" i="15"/>
  <c r="M138" i="15" s="1"/>
  <c r="J137" i="15"/>
  <c r="M137" i="15" s="1"/>
  <c r="J136" i="15"/>
  <c r="M136" i="15" s="1"/>
  <c r="J135" i="15"/>
  <c r="M135" i="15" s="1"/>
  <c r="J134" i="15"/>
  <c r="M134" i="15" s="1"/>
  <c r="J133" i="15"/>
  <c r="M133" i="15" s="1"/>
  <c r="J132" i="15"/>
  <c r="M132" i="15" s="1"/>
  <c r="J131" i="15"/>
  <c r="M131" i="15" s="1"/>
  <c r="J130" i="15"/>
  <c r="M130" i="15" s="1"/>
  <c r="J129" i="15"/>
  <c r="M129" i="15" s="1"/>
  <c r="J128" i="15"/>
  <c r="M128" i="15" s="1"/>
  <c r="J127" i="15"/>
  <c r="M127" i="15" s="1"/>
  <c r="J126" i="15"/>
  <c r="M126" i="15" s="1"/>
  <c r="J125" i="15"/>
  <c r="M125" i="15" s="1"/>
  <c r="J124" i="15"/>
  <c r="M124" i="15" s="1"/>
  <c r="J123" i="15"/>
  <c r="M123" i="15" s="1"/>
  <c r="J122" i="15"/>
  <c r="M122" i="15" s="1"/>
  <c r="J121" i="15"/>
  <c r="M121" i="15" s="1"/>
  <c r="J120" i="15"/>
  <c r="M120" i="15" s="1"/>
  <c r="J119" i="15"/>
  <c r="M119" i="15" s="1"/>
  <c r="J118" i="15"/>
  <c r="M118" i="15" s="1"/>
  <c r="J117" i="15"/>
  <c r="M117" i="15" s="1"/>
  <c r="J116" i="15"/>
  <c r="M116" i="15" s="1"/>
  <c r="J115" i="15"/>
  <c r="M115" i="15" s="1"/>
  <c r="J114" i="15"/>
  <c r="M114" i="15" s="1"/>
  <c r="J113" i="15"/>
  <c r="M113" i="15" s="1"/>
  <c r="J112" i="15"/>
  <c r="M112" i="15" s="1"/>
  <c r="J111" i="15"/>
  <c r="M111" i="15" s="1"/>
  <c r="J110" i="15"/>
  <c r="M110" i="15" s="1"/>
  <c r="J109" i="15"/>
  <c r="M109" i="15" s="1"/>
  <c r="J108" i="15"/>
  <c r="M108" i="15" s="1"/>
  <c r="J107" i="15"/>
  <c r="M107" i="15" s="1"/>
  <c r="J106" i="15"/>
  <c r="M106" i="15" s="1"/>
  <c r="J105" i="15"/>
  <c r="M105" i="15" s="1"/>
  <c r="J104" i="15"/>
  <c r="M104" i="15" s="1"/>
  <c r="J103" i="15"/>
  <c r="M103" i="15" s="1"/>
  <c r="J102" i="15"/>
  <c r="M102" i="15" s="1"/>
  <c r="E273" i="15"/>
  <c r="E272" i="15"/>
  <c r="E271" i="15"/>
  <c r="E270" i="15"/>
  <c r="E269" i="15"/>
  <c r="E268" i="15"/>
  <c r="E267" i="15"/>
  <c r="E266" i="15"/>
  <c r="E265" i="15"/>
  <c r="E264" i="15"/>
  <c r="E263" i="15"/>
  <c r="E262" i="15"/>
  <c r="E261" i="15"/>
  <c r="E260" i="15"/>
  <c r="E259" i="15"/>
  <c r="E258" i="15"/>
  <c r="E257" i="15"/>
  <c r="E256" i="15"/>
  <c r="E255" i="15"/>
  <c r="E254" i="15"/>
  <c r="E253" i="15"/>
  <c r="E252" i="15"/>
  <c r="E251" i="15"/>
  <c r="E250" i="15"/>
  <c r="E249" i="15"/>
  <c r="E248" i="15"/>
  <c r="E247" i="15"/>
  <c r="E246" i="15"/>
  <c r="E245" i="15"/>
  <c r="E244" i="15"/>
  <c r="E243" i="15"/>
  <c r="E242" i="15"/>
  <c r="E241" i="15"/>
  <c r="E240" i="15"/>
  <c r="E239" i="15"/>
  <c r="E238" i="15"/>
  <c r="E237" i="15"/>
  <c r="E236" i="15"/>
  <c r="E235" i="15"/>
  <c r="E234" i="15"/>
  <c r="E233" i="15"/>
  <c r="E232" i="15"/>
  <c r="E231" i="15"/>
  <c r="E230" i="15"/>
  <c r="E229" i="15"/>
  <c r="E228" i="15"/>
  <c r="E227" i="15"/>
  <c r="E226" i="15"/>
  <c r="E225" i="15"/>
  <c r="E224" i="15"/>
  <c r="E223" i="15"/>
  <c r="E222" i="15"/>
  <c r="E221" i="15"/>
  <c r="E220" i="15"/>
  <c r="E219" i="15"/>
  <c r="E218" i="15"/>
  <c r="E217" i="15"/>
  <c r="E216" i="15"/>
  <c r="E215" i="15"/>
  <c r="E214" i="15"/>
  <c r="E213" i="15"/>
  <c r="E212" i="15"/>
  <c r="E211" i="15"/>
  <c r="E210" i="15"/>
  <c r="E209" i="15"/>
  <c r="E208" i="15"/>
  <c r="E207" i="15"/>
  <c r="E206" i="15"/>
  <c r="E205" i="15"/>
  <c r="E204" i="15"/>
  <c r="E203" i="15"/>
  <c r="E202" i="15"/>
  <c r="E201" i="15"/>
  <c r="E200" i="15"/>
  <c r="E199" i="15"/>
  <c r="E198" i="15"/>
  <c r="E197" i="15"/>
  <c r="E196" i="15"/>
  <c r="E195" i="15"/>
  <c r="E194" i="15"/>
  <c r="E193" i="15"/>
  <c r="E192" i="15"/>
  <c r="E191" i="15"/>
  <c r="E190" i="15"/>
  <c r="E189" i="15"/>
  <c r="E188" i="15"/>
  <c r="E187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E174" i="15"/>
  <c r="E173" i="15"/>
  <c r="E172" i="15"/>
  <c r="E171" i="15"/>
  <c r="E170" i="15"/>
  <c r="E169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B8" i="15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3" i="15" s="1"/>
  <c r="B184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B216" i="15" s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270" i="15" s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AL70" i="5"/>
  <c r="AL69" i="5"/>
  <c r="AL68" i="5"/>
  <c r="AL67" i="5"/>
  <c r="AL66" i="5"/>
  <c r="AL65" i="5"/>
  <c r="AL64" i="5"/>
  <c r="AL63" i="5"/>
  <c r="AL62" i="5"/>
  <c r="AL61" i="5"/>
  <c r="AL60" i="5"/>
  <c r="AL59" i="5"/>
  <c r="AL58" i="5"/>
  <c r="AL57" i="5"/>
  <c r="AL56" i="5"/>
  <c r="AL55" i="5"/>
  <c r="AL54" i="5"/>
  <c r="AL53" i="5"/>
  <c r="AL52" i="5"/>
  <c r="AL51" i="5"/>
  <c r="AL50" i="5"/>
  <c r="AL49" i="5"/>
  <c r="AL48" i="5"/>
  <c r="AL47" i="5"/>
  <c r="AL46" i="5"/>
  <c r="AL45" i="5"/>
  <c r="AL44" i="5"/>
  <c r="AL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C70" i="5"/>
  <c r="AC69" i="5"/>
  <c r="AC68" i="5"/>
  <c r="AC67" i="5"/>
  <c r="AC66" i="5"/>
  <c r="AC65" i="5"/>
  <c r="AC64" i="5"/>
  <c r="AC63" i="5"/>
  <c r="AC62" i="5"/>
  <c r="AC61" i="5"/>
  <c r="AC60" i="5"/>
  <c r="AC59" i="5"/>
  <c r="AC58" i="5"/>
  <c r="AC57" i="5"/>
  <c r="AC56" i="5"/>
  <c r="AC55" i="5"/>
  <c r="AC54" i="5"/>
  <c r="AC53" i="5"/>
  <c r="AC52" i="5"/>
  <c r="AC51" i="5"/>
  <c r="AC50" i="5"/>
  <c r="AC49" i="5"/>
  <c r="AC48" i="5"/>
  <c r="AC47" i="5"/>
  <c r="AC46" i="5"/>
  <c r="AC45" i="5"/>
  <c r="AC44" i="5"/>
  <c r="AC43" i="5"/>
  <c r="AC42" i="5"/>
  <c r="AC41" i="5"/>
  <c r="AC40" i="5"/>
  <c r="AC39" i="5"/>
  <c r="AC38" i="5"/>
  <c r="AC37" i="5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1" i="5"/>
  <c r="AD71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H75" i="5"/>
  <c r="H79" i="5" s="1"/>
  <c r="H74" i="5"/>
  <c r="H78" i="5" s="1"/>
  <c r="H73" i="5"/>
  <c r="H77" i="5" s="1"/>
  <c r="H72" i="5"/>
  <c r="H76" i="5" s="1"/>
  <c r="H80" i="5" s="1"/>
  <c r="B8" i="5"/>
  <c r="N80" i="5"/>
  <c r="AE80" i="5" s="1"/>
  <c r="N79" i="5"/>
  <c r="AE79" i="5" s="1"/>
  <c r="N78" i="5"/>
  <c r="AE78" i="5" s="1"/>
  <c r="N77" i="5"/>
  <c r="AE77" i="5" s="1"/>
  <c r="N76" i="5"/>
  <c r="AE76" i="5" s="1"/>
  <c r="N75" i="5"/>
  <c r="AE75" i="5" s="1"/>
  <c r="N74" i="5"/>
  <c r="AE74" i="5" s="1"/>
  <c r="N73" i="5"/>
  <c r="AE73" i="5" s="1"/>
  <c r="N72" i="5"/>
  <c r="AE72" i="5" s="1"/>
  <c r="AC72" i="5" s="1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M15" i="5"/>
  <c r="M16" i="5"/>
  <c r="L12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O47" i="5" s="1"/>
  <c r="J48" i="5"/>
  <c r="O48" i="5" s="1"/>
  <c r="J49" i="5"/>
  <c r="J50" i="5"/>
  <c r="J51" i="5"/>
  <c r="O51" i="5" s="1"/>
  <c r="J52" i="5"/>
  <c r="O52" i="5" s="1"/>
  <c r="J53" i="5"/>
  <c r="J54" i="5"/>
  <c r="J55" i="5"/>
  <c r="O55" i="5" s="1"/>
  <c r="J56" i="5"/>
  <c r="O56" i="5" s="1"/>
  <c r="J57" i="5"/>
  <c r="J58" i="5"/>
  <c r="J59" i="5"/>
  <c r="O59" i="5" s="1"/>
  <c r="J60" i="5"/>
  <c r="O60" i="5" s="1"/>
  <c r="J61" i="5"/>
  <c r="J62" i="5"/>
  <c r="J63" i="5"/>
  <c r="O63" i="5" s="1"/>
  <c r="J64" i="5"/>
  <c r="O64" i="5" s="1"/>
  <c r="J65" i="5"/>
  <c r="J66" i="5"/>
  <c r="J67" i="5"/>
  <c r="O67" i="5" s="1"/>
  <c r="J68" i="5"/>
  <c r="O68" i="5" s="1"/>
  <c r="J69" i="5"/>
  <c r="J70" i="5"/>
  <c r="J71" i="5"/>
  <c r="O71" i="5" s="1"/>
  <c r="J9" i="5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87" i="14"/>
  <c r="G399" i="14" s="1"/>
  <c r="D399" i="14" s="1"/>
  <c r="G386" i="14"/>
  <c r="G398" i="14" s="1"/>
  <c r="D398" i="14" s="1"/>
  <c r="G385" i="14"/>
  <c r="G397" i="14" s="1"/>
  <c r="D397" i="14" s="1"/>
  <c r="G384" i="14"/>
  <c r="G396" i="14" s="1"/>
  <c r="D396" i="14" s="1"/>
  <c r="G383" i="14"/>
  <c r="G395" i="14" s="1"/>
  <c r="D395" i="14" s="1"/>
  <c r="G382" i="14"/>
  <c r="G394" i="14" s="1"/>
  <c r="D394" i="14" s="1"/>
  <c r="G381" i="14"/>
  <c r="G393" i="14" s="1"/>
  <c r="D393" i="14" s="1"/>
  <c r="G380" i="14"/>
  <c r="G392" i="14" s="1"/>
  <c r="D392" i="14" s="1"/>
  <c r="G379" i="14"/>
  <c r="G391" i="14" s="1"/>
  <c r="D391" i="14" s="1"/>
  <c r="G378" i="14"/>
  <c r="G390" i="14" s="1"/>
  <c r="G377" i="14"/>
  <c r="G389" i="14" s="1"/>
  <c r="G376" i="14"/>
  <c r="G388" i="14" s="1"/>
  <c r="G375" i="14"/>
  <c r="G374" i="14"/>
  <c r="G373" i="14"/>
  <c r="G372" i="14"/>
  <c r="G371" i="14"/>
  <c r="G370" i="14"/>
  <c r="G369" i="14"/>
  <c r="G368" i="14"/>
  <c r="G367" i="14"/>
  <c r="G366" i="14"/>
  <c r="G365" i="14"/>
  <c r="G364" i="14"/>
  <c r="G363" i="14"/>
  <c r="G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C5" i="14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C107" i="14" s="1"/>
  <c r="C108" i="14" s="1"/>
  <c r="C109" i="14" s="1"/>
  <c r="C110" i="14" s="1"/>
  <c r="C111" i="14" s="1"/>
  <c r="C112" i="14" s="1"/>
  <c r="C113" i="14" s="1"/>
  <c r="C114" i="14" s="1"/>
  <c r="C115" i="14" s="1"/>
  <c r="C116" i="14" s="1"/>
  <c r="C117" i="14" s="1"/>
  <c r="C118" i="14" s="1"/>
  <c r="C119" i="14" s="1"/>
  <c r="C120" i="14" s="1"/>
  <c r="C121" i="14" s="1"/>
  <c r="C122" i="14" s="1"/>
  <c r="C123" i="14" s="1"/>
  <c r="C124" i="14" s="1"/>
  <c r="C125" i="14" s="1"/>
  <c r="C126" i="14" s="1"/>
  <c r="C127" i="14" s="1"/>
  <c r="C128" i="14" s="1"/>
  <c r="C129" i="14" s="1"/>
  <c r="C130" i="14" s="1"/>
  <c r="C131" i="14" s="1"/>
  <c r="C132" i="14" s="1"/>
  <c r="C133" i="14" s="1"/>
  <c r="C134" i="14" s="1"/>
  <c r="C135" i="14" s="1"/>
  <c r="C136" i="14" s="1"/>
  <c r="C137" i="14" s="1"/>
  <c r="C138" i="14" s="1"/>
  <c r="C139" i="14" s="1"/>
  <c r="C140" i="14" s="1"/>
  <c r="C141" i="14" s="1"/>
  <c r="C142" i="14" s="1"/>
  <c r="C143" i="14" s="1"/>
  <c r="C144" i="14" s="1"/>
  <c r="C145" i="14" s="1"/>
  <c r="C146" i="14" s="1"/>
  <c r="C147" i="14" s="1"/>
  <c r="C148" i="14" s="1"/>
  <c r="C149" i="14" s="1"/>
  <c r="C150" i="14" s="1"/>
  <c r="C151" i="14" s="1"/>
  <c r="C152" i="14" s="1"/>
  <c r="C153" i="14" s="1"/>
  <c r="C154" i="14" s="1"/>
  <c r="C155" i="14" s="1"/>
  <c r="C156" i="14" s="1"/>
  <c r="C157" i="14" s="1"/>
  <c r="C158" i="14" s="1"/>
  <c r="C159" i="14" s="1"/>
  <c r="C160" i="14" s="1"/>
  <c r="C161" i="14" s="1"/>
  <c r="C162" i="14" s="1"/>
  <c r="C163" i="14" s="1"/>
  <c r="C164" i="14" s="1"/>
  <c r="C165" i="14" s="1"/>
  <c r="C166" i="14" s="1"/>
  <c r="C167" i="14" s="1"/>
  <c r="C168" i="14" s="1"/>
  <c r="C169" i="14" s="1"/>
  <c r="C170" i="14" s="1"/>
  <c r="C171" i="14" s="1"/>
  <c r="C172" i="14" s="1"/>
  <c r="C173" i="14" s="1"/>
  <c r="C174" i="14" s="1"/>
  <c r="C175" i="14" s="1"/>
  <c r="C176" i="14" s="1"/>
  <c r="C177" i="14" s="1"/>
  <c r="C178" i="14" s="1"/>
  <c r="C179" i="14" s="1"/>
  <c r="C180" i="14" s="1"/>
  <c r="C181" i="14" s="1"/>
  <c r="C182" i="14" s="1"/>
  <c r="C183" i="14" s="1"/>
  <c r="C184" i="14" s="1"/>
  <c r="C185" i="14" s="1"/>
  <c r="C186" i="14" s="1"/>
  <c r="C187" i="14" s="1"/>
  <c r="C188" i="14" s="1"/>
  <c r="C189" i="14" s="1"/>
  <c r="C190" i="14" s="1"/>
  <c r="C191" i="14" s="1"/>
  <c r="C192" i="14" s="1"/>
  <c r="C193" i="14" s="1"/>
  <c r="C194" i="14" s="1"/>
  <c r="C195" i="14" s="1"/>
  <c r="C196" i="14" s="1"/>
  <c r="C197" i="14" s="1"/>
  <c r="C198" i="14" s="1"/>
  <c r="C199" i="14" s="1"/>
  <c r="C200" i="14" s="1"/>
  <c r="C201" i="14" s="1"/>
  <c r="C202" i="14" s="1"/>
  <c r="C203" i="14" s="1"/>
  <c r="C204" i="14" s="1"/>
  <c r="C205" i="14" s="1"/>
  <c r="C206" i="14" s="1"/>
  <c r="C207" i="14" s="1"/>
  <c r="C208" i="14" s="1"/>
  <c r="C209" i="14" s="1"/>
  <c r="C210" i="14" s="1"/>
  <c r="C211" i="14" s="1"/>
  <c r="C212" i="14" s="1"/>
  <c r="C213" i="14" s="1"/>
  <c r="C214" i="14" s="1"/>
  <c r="C215" i="14" s="1"/>
  <c r="C216" i="14" s="1"/>
  <c r="C217" i="14" s="1"/>
  <c r="C218" i="14" s="1"/>
  <c r="C219" i="14" s="1"/>
  <c r="C220" i="14" s="1"/>
  <c r="C221" i="14" s="1"/>
  <c r="C222" i="14" s="1"/>
  <c r="C223" i="14" s="1"/>
  <c r="C224" i="14" s="1"/>
  <c r="C225" i="14" s="1"/>
  <c r="C226" i="14" s="1"/>
  <c r="C227" i="14" s="1"/>
  <c r="C228" i="14" s="1"/>
  <c r="C229" i="14" s="1"/>
  <c r="C230" i="14" s="1"/>
  <c r="C231" i="14" s="1"/>
  <c r="C232" i="14" s="1"/>
  <c r="C233" i="14" s="1"/>
  <c r="C234" i="14" s="1"/>
  <c r="C235" i="14" s="1"/>
  <c r="C236" i="14" s="1"/>
  <c r="C237" i="14" s="1"/>
  <c r="C238" i="14" s="1"/>
  <c r="C239" i="14" s="1"/>
  <c r="C240" i="14" s="1"/>
  <c r="C241" i="14" s="1"/>
  <c r="C242" i="14" s="1"/>
  <c r="C243" i="14" s="1"/>
  <c r="C244" i="14" s="1"/>
  <c r="C245" i="14" s="1"/>
  <c r="C246" i="14" s="1"/>
  <c r="C247" i="14" s="1"/>
  <c r="C248" i="14" s="1"/>
  <c r="C249" i="14" s="1"/>
  <c r="C250" i="14" s="1"/>
  <c r="C251" i="14" s="1"/>
  <c r="C252" i="14" s="1"/>
  <c r="C253" i="14" s="1"/>
  <c r="C254" i="14" s="1"/>
  <c r="C255" i="14" s="1"/>
  <c r="C256" i="14" s="1"/>
  <c r="C257" i="14" s="1"/>
  <c r="C258" i="14" s="1"/>
  <c r="C259" i="14" s="1"/>
  <c r="C260" i="14" s="1"/>
  <c r="C261" i="14" s="1"/>
  <c r="C262" i="14" s="1"/>
  <c r="C263" i="14" s="1"/>
  <c r="C264" i="14" s="1"/>
  <c r="C265" i="14" s="1"/>
  <c r="C266" i="14" s="1"/>
  <c r="C267" i="14" s="1"/>
  <c r="C268" i="14" s="1"/>
  <c r="C269" i="14" s="1"/>
  <c r="C270" i="14" s="1"/>
  <c r="C271" i="14" s="1"/>
  <c r="C272" i="14" s="1"/>
  <c r="C273" i="14" s="1"/>
  <c r="C274" i="14" s="1"/>
  <c r="C275" i="14" s="1"/>
  <c r="C276" i="14" s="1"/>
  <c r="C277" i="14" s="1"/>
  <c r="C278" i="14" s="1"/>
  <c r="C279" i="14" s="1"/>
  <c r="C280" i="14" s="1"/>
  <c r="C281" i="14" s="1"/>
  <c r="C282" i="14" s="1"/>
  <c r="C283" i="14" s="1"/>
  <c r="C284" i="14" s="1"/>
  <c r="C285" i="14" s="1"/>
  <c r="C286" i="14" s="1"/>
  <c r="C287" i="14" s="1"/>
  <c r="C288" i="14" s="1"/>
  <c r="C289" i="14" s="1"/>
  <c r="C290" i="14" s="1"/>
  <c r="C291" i="14" s="1"/>
  <c r="C292" i="14" s="1"/>
  <c r="C293" i="14" s="1"/>
  <c r="C294" i="14" s="1"/>
  <c r="C295" i="14" s="1"/>
  <c r="C296" i="14" s="1"/>
  <c r="C297" i="14" s="1"/>
  <c r="C298" i="14" s="1"/>
  <c r="C299" i="14" s="1"/>
  <c r="C300" i="14" s="1"/>
  <c r="C301" i="14" s="1"/>
  <c r="C302" i="14" s="1"/>
  <c r="C303" i="14" s="1"/>
  <c r="C304" i="14" s="1"/>
  <c r="C305" i="14" s="1"/>
  <c r="C306" i="14" s="1"/>
  <c r="C307" i="14" s="1"/>
  <c r="C308" i="14" s="1"/>
  <c r="C309" i="14" s="1"/>
  <c r="C310" i="14" s="1"/>
  <c r="C311" i="14" s="1"/>
  <c r="C312" i="14" s="1"/>
  <c r="C313" i="14" s="1"/>
  <c r="C314" i="14" s="1"/>
  <c r="C315" i="14" s="1"/>
  <c r="C316" i="14" s="1"/>
  <c r="C317" i="14" s="1"/>
  <c r="C318" i="14" s="1"/>
  <c r="C319" i="14" s="1"/>
  <c r="C320" i="14" s="1"/>
  <c r="C321" i="14" s="1"/>
  <c r="C322" i="14" s="1"/>
  <c r="C323" i="14" s="1"/>
  <c r="C324" i="14" s="1"/>
  <c r="C325" i="14" s="1"/>
  <c r="C326" i="14" s="1"/>
  <c r="C327" i="14" s="1"/>
  <c r="C328" i="14" s="1"/>
  <c r="C329" i="14" s="1"/>
  <c r="C330" i="14" s="1"/>
  <c r="C331" i="14" s="1"/>
  <c r="C332" i="14" s="1"/>
  <c r="C333" i="14" s="1"/>
  <c r="C334" i="14" s="1"/>
  <c r="C335" i="14" s="1"/>
  <c r="C336" i="14" s="1"/>
  <c r="C337" i="14" s="1"/>
  <c r="C338" i="14" s="1"/>
  <c r="C339" i="14" s="1"/>
  <c r="C340" i="14" s="1"/>
  <c r="C341" i="14" s="1"/>
  <c r="C342" i="14" s="1"/>
  <c r="C343" i="14" s="1"/>
  <c r="C344" i="14" s="1"/>
  <c r="C345" i="14" s="1"/>
  <c r="C346" i="14" s="1"/>
  <c r="C347" i="14" s="1"/>
  <c r="C348" i="14" s="1"/>
  <c r="C349" i="14" s="1"/>
  <c r="C350" i="14" s="1"/>
  <c r="C351" i="14" s="1"/>
  <c r="C352" i="14" s="1"/>
  <c r="C353" i="14" s="1"/>
  <c r="C354" i="14" s="1"/>
  <c r="C355" i="14" s="1"/>
  <c r="C356" i="14" s="1"/>
  <c r="C357" i="14" s="1"/>
  <c r="C358" i="14" s="1"/>
  <c r="C359" i="14" s="1"/>
  <c r="C360" i="14" s="1"/>
  <c r="C361" i="14" s="1"/>
  <c r="C362" i="14" s="1"/>
  <c r="C363" i="14" s="1"/>
  <c r="C364" i="14" s="1"/>
  <c r="C365" i="14" s="1"/>
  <c r="C366" i="14" s="1"/>
  <c r="C367" i="14" s="1"/>
  <c r="C368" i="14" s="1"/>
  <c r="C369" i="14" s="1"/>
  <c r="C370" i="14" s="1"/>
  <c r="C371" i="14" s="1"/>
  <c r="C372" i="14" s="1"/>
  <c r="C373" i="14" s="1"/>
  <c r="C374" i="14" s="1"/>
  <c r="C375" i="14" s="1"/>
  <c r="C376" i="14" s="1"/>
  <c r="C377" i="14" s="1"/>
  <c r="C378" i="14" s="1"/>
  <c r="C379" i="14" s="1"/>
  <c r="C380" i="14" s="1"/>
  <c r="C381" i="14" s="1"/>
  <c r="C382" i="14" s="1"/>
  <c r="C383" i="14" s="1"/>
  <c r="C384" i="14" s="1"/>
  <c r="C385" i="14" s="1"/>
  <c r="C386" i="14" s="1"/>
  <c r="C387" i="14" s="1"/>
  <c r="C388" i="14" s="1"/>
  <c r="C389" i="14" s="1"/>
  <c r="C390" i="14" s="1"/>
  <c r="C391" i="14" s="1"/>
  <c r="C392" i="14" s="1"/>
  <c r="C393" i="14" s="1"/>
  <c r="C394" i="14" s="1"/>
  <c r="C395" i="14" s="1"/>
  <c r="C396" i="14" s="1"/>
  <c r="C397" i="14" s="1"/>
  <c r="C398" i="14" s="1"/>
  <c r="C399" i="14" s="1"/>
  <c r="C400" i="14" s="1"/>
  <c r="C401" i="14" s="1"/>
  <c r="C402" i="14" s="1"/>
  <c r="AD7" i="12" l="1"/>
  <c r="AD10" i="12" s="1"/>
  <c r="AE7" i="12"/>
  <c r="AE10" i="12" s="1"/>
  <c r="AA10" i="12"/>
  <c r="Z7" i="12"/>
  <c r="Z10" i="12" s="1"/>
  <c r="X6" i="12"/>
  <c r="AB6" i="12" s="1"/>
  <c r="AF6" i="12"/>
  <c r="AC6" i="12"/>
  <c r="AG10" i="12"/>
  <c r="AB7" i="12"/>
  <c r="AB10" i="12" s="1"/>
  <c r="AF7" i="12"/>
  <c r="AF10" i="12" s="1"/>
  <c r="AC7" i="12"/>
  <c r="AC10" i="12" s="1"/>
  <c r="D7" i="12"/>
  <c r="K7" i="12"/>
  <c r="J7" i="12"/>
  <c r="H7" i="12"/>
  <c r="C9" i="12"/>
  <c r="K8" i="12"/>
  <c r="J8" i="12"/>
  <c r="H8" i="12"/>
  <c r="N36" i="18"/>
  <c r="L23" i="18"/>
  <c r="N43" i="18"/>
  <c r="L32" i="18"/>
  <c r="L56" i="18"/>
  <c r="L63" i="18"/>
  <c r="L71" i="18"/>
  <c r="L112" i="18"/>
  <c r="M17" i="18"/>
  <c r="M18" i="18"/>
  <c r="M45" i="18"/>
  <c r="L46" i="18"/>
  <c r="L48" i="18"/>
  <c r="L55" i="18"/>
  <c r="M29" i="18"/>
  <c r="L50" i="18"/>
  <c r="L109" i="18"/>
  <c r="M38" i="18"/>
  <c r="M20" i="18"/>
  <c r="M37" i="18"/>
  <c r="L41" i="18"/>
  <c r="L21" i="18"/>
  <c r="O81" i="18"/>
  <c r="N61" i="18"/>
  <c r="L45" i="18"/>
  <c r="M52" i="18"/>
  <c r="L44" i="18"/>
  <c r="M53" i="18"/>
  <c r="L61" i="18"/>
  <c r="L69" i="18"/>
  <c r="N96" i="18"/>
  <c r="M88" i="18"/>
  <c r="L80" i="18"/>
  <c r="M87" i="18"/>
  <c r="N104" i="18"/>
  <c r="M96" i="18"/>
  <c r="M95" i="18"/>
  <c r="L88" i="18"/>
  <c r="N112" i="18"/>
  <c r="M104" i="18"/>
  <c r="L96" i="18"/>
  <c r="M103" i="18"/>
  <c r="M112" i="18"/>
  <c r="L103" i="18"/>
  <c r="L104" i="18"/>
  <c r="M111" i="18"/>
  <c r="O51" i="18"/>
  <c r="N32" i="18"/>
  <c r="M24" i="18"/>
  <c r="L16" i="18"/>
  <c r="O49" i="18"/>
  <c r="M23" i="18"/>
  <c r="O52" i="18"/>
  <c r="L15" i="18"/>
  <c r="N31" i="18"/>
  <c r="M21" i="18"/>
  <c r="L14" i="18"/>
  <c r="L13" i="18"/>
  <c r="O62" i="18"/>
  <c r="M34" i="18"/>
  <c r="L26" i="18"/>
  <c r="N42" i="18"/>
  <c r="M33" i="18"/>
  <c r="M47" i="18"/>
  <c r="M49" i="18"/>
  <c r="O94" i="18"/>
  <c r="N74" i="18"/>
  <c r="M66" i="18"/>
  <c r="M65" i="18"/>
  <c r="L58" i="18"/>
  <c r="O102" i="18"/>
  <c r="N82" i="18"/>
  <c r="M74" i="18"/>
  <c r="L66" i="18"/>
  <c r="M73" i="18"/>
  <c r="O110" i="18"/>
  <c r="N90" i="18"/>
  <c r="M82" i="18"/>
  <c r="L74" i="18"/>
  <c r="M81" i="18"/>
  <c r="N98" i="18"/>
  <c r="M90" i="18"/>
  <c r="L82" i="18"/>
  <c r="M89" i="18"/>
  <c r="L79" i="18"/>
  <c r="N106" i="18"/>
  <c r="M98" i="18"/>
  <c r="L90" i="18"/>
  <c r="M97" i="18"/>
  <c r="L87" i="18"/>
  <c r="M106" i="18"/>
  <c r="L98" i="18"/>
  <c r="M105" i="18"/>
  <c r="L95" i="18"/>
  <c r="O60" i="18"/>
  <c r="M32" i="18"/>
  <c r="L24" i="18"/>
  <c r="N40" i="18"/>
  <c r="N27" i="18"/>
  <c r="N34" i="18"/>
  <c r="L42" i="18"/>
  <c r="O87" i="18"/>
  <c r="N67" i="18"/>
  <c r="L51" i="18"/>
  <c r="M59" i="18"/>
  <c r="O100" i="18"/>
  <c r="N80" i="18"/>
  <c r="M72" i="18"/>
  <c r="L64" i="18"/>
  <c r="M71" i="18"/>
  <c r="O108" i="18"/>
  <c r="N88" i="18"/>
  <c r="M80" i="18"/>
  <c r="L72" i="18"/>
  <c r="M79" i="18"/>
  <c r="L77" i="18"/>
  <c r="L85" i="18"/>
  <c r="L93" i="18"/>
  <c r="O47" i="18"/>
  <c r="N30" i="18"/>
  <c r="O53" i="18"/>
  <c r="N35" i="18"/>
  <c r="O56" i="18"/>
  <c r="M28" i="18"/>
  <c r="L20" i="18"/>
  <c r="L17" i="18"/>
  <c r="O64" i="18"/>
  <c r="M36" i="18"/>
  <c r="L28" i="18"/>
  <c r="N44" i="18"/>
  <c r="M35" i="18"/>
  <c r="L25" i="18"/>
  <c r="O70" i="18"/>
  <c r="M31" i="18"/>
  <c r="M48" i="18"/>
  <c r="O50" i="18"/>
  <c r="O96" i="18"/>
  <c r="N76" i="18"/>
  <c r="M68" i="18"/>
  <c r="L60" i="18"/>
  <c r="M67" i="18"/>
  <c r="L57" i="18"/>
  <c r="O104" i="18"/>
  <c r="N84" i="18"/>
  <c r="M76" i="18"/>
  <c r="M75" i="18"/>
  <c r="L68" i="18"/>
  <c r="L65" i="18"/>
  <c r="O112" i="18"/>
  <c r="N92" i="18"/>
  <c r="M84" i="18"/>
  <c r="L76" i="18"/>
  <c r="M83" i="18"/>
  <c r="L73" i="18"/>
  <c r="N100" i="18"/>
  <c r="M92" i="18"/>
  <c r="L84" i="18"/>
  <c r="M91" i="18"/>
  <c r="L81" i="18"/>
  <c r="N108" i="18"/>
  <c r="M100" i="18"/>
  <c r="M99" i="18"/>
  <c r="L92" i="18"/>
  <c r="L89" i="18"/>
  <c r="M108" i="18"/>
  <c r="L100" i="18"/>
  <c r="M107" i="18"/>
  <c r="L97" i="18"/>
  <c r="O58" i="18"/>
  <c r="M30" i="18"/>
  <c r="L22" i="18"/>
  <c r="N38" i="18"/>
  <c r="L19" i="18"/>
  <c r="M26" i="18"/>
  <c r="O72" i="18"/>
  <c r="N52" i="18"/>
  <c r="M44" i="18"/>
  <c r="L36" i="18"/>
  <c r="M42" i="18"/>
  <c r="L33" i="18"/>
  <c r="O79" i="18"/>
  <c r="N59" i="18"/>
  <c r="L43" i="18"/>
  <c r="M50" i="18"/>
  <c r="M51" i="18"/>
  <c r="L40" i="18"/>
  <c r="O46" i="18"/>
  <c r="O91" i="18"/>
  <c r="N71" i="18"/>
  <c r="M63" i="18"/>
  <c r="L52" i="18"/>
  <c r="O98" i="18"/>
  <c r="N78" i="18"/>
  <c r="M70" i="18"/>
  <c r="L62" i="18"/>
  <c r="M69" i="18"/>
  <c r="L59" i="18"/>
  <c r="O106" i="18"/>
  <c r="N86" i="18"/>
  <c r="M78" i="18"/>
  <c r="M77" i="18"/>
  <c r="L70" i="18"/>
  <c r="L67" i="18"/>
  <c r="N94" i="18"/>
  <c r="M86" i="18"/>
  <c r="M85" i="18"/>
  <c r="L78" i="18"/>
  <c r="L75" i="18"/>
  <c r="N102" i="18"/>
  <c r="M94" i="18"/>
  <c r="L86" i="18"/>
  <c r="M93" i="18"/>
  <c r="L83" i="18"/>
  <c r="N110" i="18"/>
  <c r="M102" i="18"/>
  <c r="L94" i="18"/>
  <c r="M101" i="18"/>
  <c r="L91" i="18"/>
  <c r="M110" i="18"/>
  <c r="L102" i="18"/>
  <c r="M109" i="18"/>
  <c r="L101" i="18"/>
  <c r="L99" i="18"/>
  <c r="L111" i="18"/>
  <c r="M19" i="18"/>
  <c r="O67" i="18"/>
  <c r="N47" i="18"/>
  <c r="L31" i="18"/>
  <c r="L37" i="18"/>
  <c r="M55" i="18"/>
  <c r="M57" i="18"/>
  <c r="O69" i="18"/>
  <c r="N49" i="18"/>
  <c r="L30" i="18"/>
  <c r="O45" i="18"/>
  <c r="L47" i="18"/>
  <c r="O90" i="18"/>
  <c r="N70" i="18"/>
  <c r="L9" i="18"/>
  <c r="L10" i="18"/>
  <c r="L11" i="18"/>
  <c r="O54" i="18"/>
  <c r="O57" i="18"/>
  <c r="N37" i="18"/>
  <c r="L18" i="18"/>
  <c r="O59" i="18"/>
  <c r="O61" i="18"/>
  <c r="N41" i="18"/>
  <c r="O63" i="18"/>
  <c r="N25" i="18"/>
  <c r="O66" i="18"/>
  <c r="N46" i="18"/>
  <c r="L27" i="18"/>
  <c r="N28" i="18"/>
  <c r="O71" i="18"/>
  <c r="N51" i="18"/>
  <c r="L35" i="18"/>
  <c r="O73" i="18"/>
  <c r="N53" i="18"/>
  <c r="L34" i="18"/>
  <c r="O78" i="18"/>
  <c r="M39" i="18"/>
  <c r="O80" i="18"/>
  <c r="N60" i="18"/>
  <c r="O85" i="18"/>
  <c r="N65" i="18"/>
  <c r="O48" i="18"/>
  <c r="O89" i="18"/>
  <c r="N69" i="18"/>
  <c r="O93" i="18"/>
  <c r="N73" i="18"/>
  <c r="L54" i="18"/>
  <c r="O95" i="18"/>
  <c r="N75" i="18"/>
  <c r="O97" i="18"/>
  <c r="N77" i="18"/>
  <c r="O99" i="18"/>
  <c r="N79" i="18"/>
  <c r="O101" i="18"/>
  <c r="N81" i="18"/>
  <c r="O103" i="18"/>
  <c r="N83" i="18"/>
  <c r="O105" i="18"/>
  <c r="N85" i="18"/>
  <c r="O107" i="18"/>
  <c r="N87" i="18"/>
  <c r="O109" i="18"/>
  <c r="N89" i="18"/>
  <c r="O111" i="18"/>
  <c r="N91" i="18"/>
  <c r="N93" i="18"/>
  <c r="N95" i="18"/>
  <c r="N97" i="18"/>
  <c r="N99" i="18"/>
  <c r="N101" i="18"/>
  <c r="N103" i="18"/>
  <c r="N105" i="18"/>
  <c r="N107" i="18"/>
  <c r="N109" i="18"/>
  <c r="N111" i="18"/>
  <c r="L106" i="18"/>
  <c r="L108" i="18"/>
  <c r="L110" i="18"/>
  <c r="L105" i="18"/>
  <c r="L107" i="18"/>
  <c r="N33" i="18"/>
  <c r="M25" i="18"/>
  <c r="N26" i="18"/>
  <c r="O74" i="18"/>
  <c r="O76" i="18"/>
  <c r="N56" i="18"/>
  <c r="O83" i="18"/>
  <c r="N63" i="18"/>
  <c r="O86" i="18"/>
  <c r="N66" i="18"/>
  <c r="M61" i="18"/>
  <c r="N29" i="18"/>
  <c r="L12" i="18"/>
  <c r="O55" i="18"/>
  <c r="M22" i="18"/>
  <c r="O65" i="18"/>
  <c r="N45" i="18"/>
  <c r="M27" i="18"/>
  <c r="O68" i="18"/>
  <c r="N48" i="18"/>
  <c r="M40" i="18"/>
  <c r="L29" i="18"/>
  <c r="O75" i="18"/>
  <c r="N55" i="18"/>
  <c r="L39" i="18"/>
  <c r="O77" i="18"/>
  <c r="N57" i="18"/>
  <c r="L38" i="18"/>
  <c r="N39" i="18"/>
  <c r="M41" i="18"/>
  <c r="O82" i="18"/>
  <c r="M43" i="18"/>
  <c r="O84" i="18"/>
  <c r="N64" i="18"/>
  <c r="M46" i="18"/>
  <c r="O88" i="18"/>
  <c r="N68" i="18"/>
  <c r="L49" i="18"/>
  <c r="O92" i="18"/>
  <c r="N72" i="18"/>
  <c r="L53" i="18"/>
  <c r="M54" i="18"/>
  <c r="M56" i="18"/>
  <c r="M58" i="18"/>
  <c r="M60" i="18"/>
  <c r="M62" i="18"/>
  <c r="M64" i="18"/>
  <c r="N50" i="18"/>
  <c r="N54" i="18"/>
  <c r="N58" i="18"/>
  <c r="N62" i="18"/>
  <c r="N117" i="17"/>
  <c r="N106" i="17"/>
  <c r="P118" i="17"/>
  <c r="N98" i="17"/>
  <c r="O102" i="17"/>
  <c r="N112" i="17"/>
  <c r="N118" i="17"/>
  <c r="N116" i="17"/>
  <c r="N114" i="17"/>
  <c r="N113" i="17"/>
  <c r="N107" i="17"/>
  <c r="N105" i="17"/>
  <c r="O111" i="17"/>
  <c r="N103" i="17"/>
  <c r="N102" i="17"/>
  <c r="N101" i="17"/>
  <c r="N99" i="17"/>
  <c r="O107" i="17"/>
  <c r="O106" i="17"/>
  <c r="O105" i="17"/>
  <c r="N97" i="17"/>
  <c r="N95" i="17"/>
  <c r="N94" i="17"/>
  <c r="O103" i="17"/>
  <c r="O101" i="17"/>
  <c r="N93" i="17"/>
  <c r="N91" i="17"/>
  <c r="O99" i="17"/>
  <c r="P107" i="17"/>
  <c r="O98" i="17"/>
  <c r="P105" i="17"/>
  <c r="O97" i="17"/>
  <c r="P104" i="17"/>
  <c r="N89" i="17"/>
  <c r="N87" i="17"/>
  <c r="O95" i="17"/>
  <c r="P103" i="17"/>
  <c r="N86" i="17"/>
  <c r="P101" i="17"/>
  <c r="O93" i="17"/>
  <c r="N85" i="17"/>
  <c r="N83" i="17"/>
  <c r="O91" i="17"/>
  <c r="P99" i="17"/>
  <c r="O90" i="17"/>
  <c r="P97" i="17"/>
  <c r="O89" i="17"/>
  <c r="P96" i="17"/>
  <c r="N81" i="17"/>
  <c r="N79" i="17"/>
  <c r="N78" i="17"/>
  <c r="P95" i="17"/>
  <c r="O87" i="17"/>
  <c r="P93" i="17"/>
  <c r="O85" i="17"/>
  <c r="N77" i="17"/>
  <c r="N75" i="17"/>
  <c r="O83" i="17"/>
  <c r="P91" i="17"/>
  <c r="O82" i="17"/>
  <c r="P89" i="17"/>
  <c r="O81" i="17"/>
  <c r="Q109" i="17"/>
  <c r="P88" i="17"/>
  <c r="N73" i="17"/>
  <c r="N71" i="17"/>
  <c r="Q107" i="17"/>
  <c r="O79" i="17"/>
  <c r="P87" i="17"/>
  <c r="N70" i="17"/>
  <c r="P85" i="17"/>
  <c r="O77" i="17"/>
  <c r="Q105" i="17"/>
  <c r="N69" i="17"/>
  <c r="N67" i="17"/>
  <c r="Q103" i="17"/>
  <c r="O75" i="17"/>
  <c r="P83" i="17"/>
  <c r="O74" i="17"/>
  <c r="P81" i="17"/>
  <c r="O73" i="17"/>
  <c r="Q101" i="17"/>
  <c r="P80" i="17"/>
  <c r="N65" i="17"/>
  <c r="Q100" i="17"/>
  <c r="N63" i="17"/>
  <c r="Q99" i="17"/>
  <c r="O71" i="17"/>
  <c r="N62" i="17"/>
  <c r="P79" i="17"/>
  <c r="P77" i="17"/>
  <c r="O69" i="17"/>
  <c r="N61" i="17"/>
  <c r="Q97" i="17"/>
  <c r="N59" i="17"/>
  <c r="Q95" i="17"/>
  <c r="O67" i="17"/>
  <c r="P75" i="17"/>
  <c r="O66" i="17"/>
  <c r="P73" i="17"/>
  <c r="O65" i="17"/>
  <c r="Q93" i="17"/>
  <c r="Q92" i="17"/>
  <c r="P72" i="17"/>
  <c r="N57" i="17"/>
  <c r="N55" i="17"/>
  <c r="Q91" i="17"/>
  <c r="P71" i="17"/>
  <c r="O63" i="17"/>
  <c r="N54" i="17"/>
  <c r="P69" i="17"/>
  <c r="O61" i="17"/>
  <c r="Q89" i="17"/>
  <c r="N53" i="17"/>
  <c r="N51" i="17"/>
  <c r="Q87" i="17"/>
  <c r="O59" i="17"/>
  <c r="P67" i="17"/>
  <c r="O58" i="17"/>
  <c r="P65" i="17"/>
  <c r="O57" i="17"/>
  <c r="Q85" i="17"/>
  <c r="P64" i="17"/>
  <c r="N49" i="17"/>
  <c r="Q84" i="17"/>
  <c r="N47" i="17"/>
  <c r="Q83" i="17"/>
  <c r="O55" i="17"/>
  <c r="P63" i="17"/>
  <c r="N46" i="17"/>
  <c r="P61" i="17"/>
  <c r="O53" i="17"/>
  <c r="N45" i="17"/>
  <c r="Q81" i="17"/>
  <c r="N43" i="17"/>
  <c r="Q79" i="17"/>
  <c r="O51" i="17"/>
  <c r="P59" i="17"/>
  <c r="O50" i="17"/>
  <c r="P57" i="17"/>
  <c r="O49" i="17"/>
  <c r="Q77" i="17"/>
  <c r="P56" i="17"/>
  <c r="Q76" i="17"/>
  <c r="N41" i="17"/>
  <c r="N39" i="17"/>
  <c r="Q75" i="17"/>
  <c r="N38" i="17"/>
  <c r="P55" i="17"/>
  <c r="O47" i="17"/>
  <c r="P53" i="17"/>
  <c r="O45" i="17"/>
  <c r="Q73" i="17"/>
  <c r="N37" i="17"/>
  <c r="N35" i="17"/>
  <c r="Q71" i="17"/>
  <c r="O43" i="17"/>
  <c r="P51" i="17"/>
  <c r="O42" i="17"/>
  <c r="P49" i="17"/>
  <c r="O41" i="17"/>
  <c r="Q69" i="17"/>
  <c r="P48" i="17"/>
  <c r="Q68" i="17"/>
  <c r="N33" i="17"/>
  <c r="N31" i="17"/>
  <c r="Q67" i="17"/>
  <c r="O39" i="17"/>
  <c r="P47" i="17"/>
  <c r="N30" i="17"/>
  <c r="P45" i="17"/>
  <c r="O37" i="17"/>
  <c r="Q65" i="17"/>
  <c r="N29" i="17"/>
  <c r="N27" i="17"/>
  <c r="O35" i="17"/>
  <c r="Q62" i="17"/>
  <c r="Q63" i="17"/>
  <c r="P43" i="17"/>
  <c r="O34" i="17"/>
  <c r="P41" i="17"/>
  <c r="Q61" i="17"/>
  <c r="O33" i="17"/>
  <c r="N25" i="17"/>
  <c r="P40" i="17"/>
  <c r="N23" i="17"/>
  <c r="P39" i="17"/>
  <c r="O31" i="17"/>
  <c r="N22" i="17"/>
  <c r="Q59" i="17"/>
  <c r="P37" i="17"/>
  <c r="Q57" i="17"/>
  <c r="O29" i="17"/>
  <c r="N21" i="17"/>
  <c r="N19" i="17"/>
  <c r="O27" i="17"/>
  <c r="P35" i="17"/>
  <c r="O26" i="17"/>
  <c r="Q55" i="17"/>
  <c r="Q54" i="17"/>
  <c r="Q53" i="17"/>
  <c r="O25" i="17"/>
  <c r="P33" i="17"/>
  <c r="P32" i="17"/>
  <c r="N17" i="17"/>
  <c r="N15" i="17"/>
  <c r="O23" i="17"/>
  <c r="N14" i="17"/>
  <c r="Q51" i="17"/>
  <c r="P31" i="17"/>
  <c r="Q49" i="17"/>
  <c r="O21" i="17"/>
  <c r="P29" i="17"/>
  <c r="N13" i="17"/>
  <c r="P28" i="17"/>
  <c r="O19" i="17"/>
  <c r="N115" i="17"/>
  <c r="N108" i="17"/>
  <c r="N104" i="17"/>
  <c r="N100" i="17"/>
  <c r="O104" i="17"/>
  <c r="N96" i="17"/>
  <c r="O100" i="17"/>
  <c r="N92" i="17"/>
  <c r="P106" i="17"/>
  <c r="O96" i="17"/>
  <c r="N88" i="17"/>
  <c r="P102" i="17"/>
  <c r="O92" i="17"/>
  <c r="N84" i="17"/>
  <c r="P98" i="17"/>
  <c r="O88" i="17"/>
  <c r="N80" i="17"/>
  <c r="P94" i="17"/>
  <c r="O84" i="17"/>
  <c r="N76" i="17"/>
  <c r="P90" i="17"/>
  <c r="O80" i="17"/>
  <c r="N72" i="17"/>
  <c r="Q106" i="17"/>
  <c r="P86" i="17"/>
  <c r="O76" i="17"/>
  <c r="N68" i="17"/>
  <c r="Q102" i="17"/>
  <c r="P82" i="17"/>
  <c r="O72" i="17"/>
  <c r="N64" i="17"/>
  <c r="Q98" i="17"/>
  <c r="P78" i="17"/>
  <c r="O68" i="17"/>
  <c r="N60" i="17"/>
  <c r="Q94" i="17"/>
  <c r="P74" i="17"/>
  <c r="O64" i="17"/>
  <c r="N56" i="17"/>
  <c r="Q90" i="17"/>
  <c r="P70" i="17"/>
  <c r="O60" i="17"/>
  <c r="N52" i="17"/>
  <c r="Q86" i="17"/>
  <c r="P66" i="17"/>
  <c r="O56" i="17"/>
  <c r="N48" i="17"/>
  <c r="Q82" i="17"/>
  <c r="P62" i="17"/>
  <c r="O52" i="17"/>
  <c r="N44" i="17"/>
  <c r="Q78" i="17"/>
  <c r="P58" i="17"/>
  <c r="O48" i="17"/>
  <c r="N40" i="17"/>
  <c r="Q74" i="17"/>
  <c r="P54" i="17"/>
  <c r="O44" i="17"/>
  <c r="N36" i="17"/>
  <c r="Q70" i="17"/>
  <c r="P50" i="17"/>
  <c r="O40" i="17"/>
  <c r="N32" i="17"/>
  <c r="Q66" i="17"/>
  <c r="P46" i="17"/>
  <c r="O36" i="17"/>
  <c r="N28" i="17"/>
  <c r="Q64" i="17"/>
  <c r="P42" i="17"/>
  <c r="O32" i="17"/>
  <c r="N24" i="17"/>
  <c r="Q60" i="17"/>
  <c r="P38" i="17"/>
  <c r="O28" i="17"/>
  <c r="N20" i="17"/>
  <c r="Q56" i="17"/>
  <c r="O24" i="17"/>
  <c r="N16" i="17"/>
  <c r="Q52" i="17"/>
  <c r="P30" i="17"/>
  <c r="O20" i="17"/>
  <c r="N12" i="17"/>
  <c r="Q48" i="17"/>
  <c r="N11" i="17"/>
  <c r="P34" i="17"/>
  <c r="Q47" i="17"/>
  <c r="O94" i="17"/>
  <c r="O86" i="17"/>
  <c r="O78" i="17"/>
  <c r="O70" i="17"/>
  <c r="O62" i="17"/>
  <c r="O54" i="17"/>
  <c r="O46" i="17"/>
  <c r="O38" i="17"/>
  <c r="O30" i="17"/>
  <c r="O22" i="17"/>
  <c r="Q104" i="17"/>
  <c r="Q96" i="17"/>
  <c r="Q88" i="17"/>
  <c r="Q80" i="17"/>
  <c r="Q72" i="17"/>
  <c r="Q117" i="17"/>
  <c r="P27" i="17"/>
  <c r="Q50" i="17"/>
  <c r="Q58" i="17"/>
  <c r="N90" i="17"/>
  <c r="N82" i="17"/>
  <c r="N74" i="17"/>
  <c r="N66" i="17"/>
  <c r="N58" i="17"/>
  <c r="N50" i="17"/>
  <c r="N42" i="17"/>
  <c r="N34" i="17"/>
  <c r="N26" i="17"/>
  <c r="P100" i="17"/>
  <c r="P92" i="17"/>
  <c r="P84" i="17"/>
  <c r="P76" i="17"/>
  <c r="P68" i="17"/>
  <c r="P60" i="17"/>
  <c r="P52" i="17"/>
  <c r="P44" i="17"/>
  <c r="P36" i="17"/>
  <c r="O115" i="17"/>
  <c r="P114" i="17"/>
  <c r="P110" i="17"/>
  <c r="O108" i="17"/>
  <c r="Q111" i="17"/>
  <c r="O116" i="17"/>
  <c r="P111" i="17"/>
  <c r="Q114" i="17"/>
  <c r="Q113" i="17"/>
  <c r="N109" i="17"/>
  <c r="O112" i="17"/>
  <c r="P115" i="17"/>
  <c r="Q118" i="17"/>
  <c r="Q110" i="17"/>
  <c r="N111" i="17"/>
  <c r="O118" i="17"/>
  <c r="O114" i="17"/>
  <c r="O110" i="17"/>
  <c r="P117" i="17"/>
  <c r="P113" i="17"/>
  <c r="P109" i="17"/>
  <c r="Q116" i="17"/>
  <c r="Q112" i="17"/>
  <c r="Q108" i="17"/>
  <c r="N110" i="17"/>
  <c r="O117" i="17"/>
  <c r="O113" i="17"/>
  <c r="O109" i="17"/>
  <c r="P116" i="17"/>
  <c r="P112" i="17"/>
  <c r="P108" i="17"/>
  <c r="Q115" i="17"/>
  <c r="T36" i="16"/>
  <c r="T40" i="16" s="1"/>
  <c r="T44" i="16" s="1"/>
  <c r="T48" i="16" s="1"/>
  <c r="T52" i="16" s="1"/>
  <c r="T56" i="16" s="1"/>
  <c r="T60" i="16" s="1"/>
  <c r="T64" i="16" s="1"/>
  <c r="T68" i="16" s="1"/>
  <c r="T72" i="16" s="1"/>
  <c r="T76" i="16" s="1"/>
  <c r="T80" i="16" s="1"/>
  <c r="T84" i="16" s="1"/>
  <c r="T88" i="16" s="1"/>
  <c r="T92" i="16" s="1"/>
  <c r="T96" i="16" s="1"/>
  <c r="T100" i="16" s="1"/>
  <c r="T104" i="16" s="1"/>
  <c r="T108" i="16" s="1"/>
  <c r="T112" i="16" s="1"/>
  <c r="T116" i="16" s="1"/>
  <c r="T120" i="16" s="1"/>
  <c r="T124" i="16" s="1"/>
  <c r="T128" i="16" s="1"/>
  <c r="T132" i="16" s="1"/>
  <c r="T33" i="16"/>
  <c r="T37" i="16" s="1"/>
  <c r="T41" i="16" s="1"/>
  <c r="T45" i="16" s="1"/>
  <c r="T49" i="16" s="1"/>
  <c r="T53" i="16" s="1"/>
  <c r="T57" i="16" s="1"/>
  <c r="T61" i="16" s="1"/>
  <c r="T65" i="16" s="1"/>
  <c r="T69" i="16" s="1"/>
  <c r="T73" i="16" s="1"/>
  <c r="T77" i="16" s="1"/>
  <c r="T81" i="16" s="1"/>
  <c r="T85" i="16" s="1"/>
  <c r="T89" i="16" s="1"/>
  <c r="T93" i="16" s="1"/>
  <c r="T97" i="16" s="1"/>
  <c r="T101" i="16" s="1"/>
  <c r="T105" i="16" s="1"/>
  <c r="T109" i="16" s="1"/>
  <c r="T113" i="16" s="1"/>
  <c r="T117" i="16" s="1"/>
  <c r="T121" i="16" s="1"/>
  <c r="T125" i="16" s="1"/>
  <c r="T129" i="16" s="1"/>
  <c r="T133" i="16" s="1"/>
  <c r="S114" i="16"/>
  <c r="S118" i="16"/>
  <c r="S123" i="16" s="1"/>
  <c r="S128" i="16" s="1"/>
  <c r="U31" i="16"/>
  <c r="O34" i="16"/>
  <c r="O50" i="16"/>
  <c r="O66" i="16"/>
  <c r="O82" i="16"/>
  <c r="O38" i="16"/>
  <c r="O54" i="16"/>
  <c r="O70" i="16"/>
  <c r="O86" i="16"/>
  <c r="O31" i="16"/>
  <c r="O35" i="16"/>
  <c r="O39" i="16"/>
  <c r="O43" i="16"/>
  <c r="O47" i="16"/>
  <c r="O51" i="16"/>
  <c r="O55" i="16"/>
  <c r="O59" i="16"/>
  <c r="O63" i="16"/>
  <c r="O67" i="16"/>
  <c r="O71" i="16"/>
  <c r="O75" i="16"/>
  <c r="O79" i="16"/>
  <c r="O83" i="16"/>
  <c r="O87" i="16"/>
  <c r="O32" i="16"/>
  <c r="O36" i="16"/>
  <c r="O40" i="16"/>
  <c r="O44" i="16"/>
  <c r="O48" i="16"/>
  <c r="O52" i="16"/>
  <c r="O56" i="16"/>
  <c r="O60" i="16"/>
  <c r="O64" i="16"/>
  <c r="O68" i="16"/>
  <c r="O72" i="16"/>
  <c r="O76" i="16"/>
  <c r="O80" i="16"/>
  <c r="O84" i="16"/>
  <c r="O88" i="16"/>
  <c r="O33" i="16"/>
  <c r="O37" i="16"/>
  <c r="O41" i="16"/>
  <c r="O45" i="16"/>
  <c r="O49" i="16"/>
  <c r="O53" i="16"/>
  <c r="O57" i="16"/>
  <c r="O61" i="16"/>
  <c r="O65" i="16"/>
  <c r="O69" i="16"/>
  <c r="O73" i="16"/>
  <c r="O77" i="16"/>
  <c r="O81" i="16"/>
  <c r="O85" i="16"/>
  <c r="O89" i="16"/>
  <c r="C10" i="16"/>
  <c r="L9" i="16"/>
  <c r="L8" i="16"/>
  <c r="P122" i="11"/>
  <c r="P121" i="11"/>
  <c r="AC113" i="11"/>
  <c r="P137" i="11"/>
  <c r="Q140" i="11" s="1"/>
  <c r="P136" i="11"/>
  <c r="P132" i="11"/>
  <c r="P128" i="11"/>
  <c r="P135" i="11"/>
  <c r="R146" i="11" s="1"/>
  <c r="Z138" i="11"/>
  <c r="AB138" i="11" s="1"/>
  <c r="AC138" i="11" s="1"/>
  <c r="O7" i="11"/>
  <c r="O11" i="11"/>
  <c r="O19" i="11"/>
  <c r="P19" i="11" s="1"/>
  <c r="O27" i="11"/>
  <c r="P27" i="11" s="1"/>
  <c r="O35" i="11"/>
  <c r="P35" i="11" s="1"/>
  <c r="O43" i="11"/>
  <c r="P43" i="11" s="1"/>
  <c r="O51" i="11"/>
  <c r="P51" i="11" s="1"/>
  <c r="O59" i="11"/>
  <c r="P59" i="11" s="1"/>
  <c r="O67" i="11"/>
  <c r="P67" i="11" s="1"/>
  <c r="O75" i="11"/>
  <c r="P75" i="11" s="1"/>
  <c r="O83" i="11"/>
  <c r="P83" i="11" s="1"/>
  <c r="O91" i="11"/>
  <c r="P91" i="11" s="1"/>
  <c r="O103" i="11"/>
  <c r="P103" i="11" s="1"/>
  <c r="O111" i="11"/>
  <c r="P111" i="11" s="1"/>
  <c r="R148" i="11"/>
  <c r="O15" i="11"/>
  <c r="O23" i="11"/>
  <c r="P23" i="11" s="1"/>
  <c r="O31" i="11"/>
  <c r="P31" i="11" s="1"/>
  <c r="O39" i="11"/>
  <c r="P39" i="11" s="1"/>
  <c r="O47" i="11"/>
  <c r="P47" i="11" s="1"/>
  <c r="O55" i="11"/>
  <c r="P55" i="11" s="1"/>
  <c r="O63" i="11"/>
  <c r="P63" i="11" s="1"/>
  <c r="O71" i="11"/>
  <c r="P71" i="11" s="1"/>
  <c r="O79" i="11"/>
  <c r="P79" i="11" s="1"/>
  <c r="O87" i="11"/>
  <c r="P87" i="11" s="1"/>
  <c r="O95" i="11"/>
  <c r="P95" i="11" s="1"/>
  <c r="O99" i="11"/>
  <c r="P99" i="11" s="1"/>
  <c r="O107" i="11"/>
  <c r="P107" i="11" s="1"/>
  <c r="W138" i="11"/>
  <c r="I138" i="11"/>
  <c r="J139" i="11"/>
  <c r="W139" i="11" s="1"/>
  <c r="O8" i="11"/>
  <c r="O12" i="11"/>
  <c r="O16" i="11"/>
  <c r="O20" i="11"/>
  <c r="P20" i="11" s="1"/>
  <c r="O24" i="11"/>
  <c r="P24" i="11" s="1"/>
  <c r="O28" i="11"/>
  <c r="P28" i="11" s="1"/>
  <c r="O32" i="11"/>
  <c r="P32" i="11" s="1"/>
  <c r="O36" i="11"/>
  <c r="P36" i="11" s="1"/>
  <c r="O40" i="11"/>
  <c r="P40" i="11" s="1"/>
  <c r="O44" i="11"/>
  <c r="P44" i="11" s="1"/>
  <c r="O48" i="11"/>
  <c r="O52" i="11"/>
  <c r="P52" i="11" s="1"/>
  <c r="O56" i="11"/>
  <c r="O60" i="11"/>
  <c r="P60" i="11" s="1"/>
  <c r="O64" i="11"/>
  <c r="P64" i="11" s="1"/>
  <c r="O68" i="11"/>
  <c r="P68" i="11" s="1"/>
  <c r="O72" i="11"/>
  <c r="P72" i="11" s="1"/>
  <c r="O76" i="11"/>
  <c r="O80" i="11"/>
  <c r="P80" i="11" s="1"/>
  <c r="O84" i="11"/>
  <c r="P84" i="11" s="1"/>
  <c r="O88" i="11"/>
  <c r="P88" i="11" s="1"/>
  <c r="O92" i="11"/>
  <c r="P92" i="11" s="1"/>
  <c r="O96" i="11"/>
  <c r="O100" i="11"/>
  <c r="P100" i="11" s="1"/>
  <c r="O104" i="11"/>
  <c r="P104" i="11" s="1"/>
  <c r="O108" i="11"/>
  <c r="P108" i="11" s="1"/>
  <c r="O112" i="11"/>
  <c r="P112" i="11" s="1"/>
  <c r="O9" i="11"/>
  <c r="O13" i="11"/>
  <c r="O17" i="11"/>
  <c r="O21" i="11"/>
  <c r="P21" i="11" s="1"/>
  <c r="O25" i="11"/>
  <c r="P25" i="11" s="1"/>
  <c r="O29" i="11"/>
  <c r="P29" i="11" s="1"/>
  <c r="O33" i="11"/>
  <c r="P33" i="11" s="1"/>
  <c r="O37" i="11"/>
  <c r="P37" i="11" s="1"/>
  <c r="O41" i="11"/>
  <c r="P41" i="11" s="1"/>
  <c r="O45" i="11"/>
  <c r="O49" i="11"/>
  <c r="P49" i="11" s="1"/>
  <c r="O53" i="11"/>
  <c r="P53" i="11" s="1"/>
  <c r="O57" i="11"/>
  <c r="P57" i="11" s="1"/>
  <c r="O61" i="11"/>
  <c r="P61" i="11" s="1"/>
  <c r="O65" i="11"/>
  <c r="P65" i="11" s="1"/>
  <c r="O69" i="11"/>
  <c r="P69" i="11" s="1"/>
  <c r="O73" i="11"/>
  <c r="P73" i="11" s="1"/>
  <c r="O77" i="11"/>
  <c r="P77" i="11" s="1"/>
  <c r="O81" i="11"/>
  <c r="P81" i="11" s="1"/>
  <c r="O85" i="11"/>
  <c r="P85" i="11" s="1"/>
  <c r="O89" i="11"/>
  <c r="P89" i="11" s="1"/>
  <c r="O93" i="11"/>
  <c r="P93" i="11" s="1"/>
  <c r="O97" i="11"/>
  <c r="P97" i="11" s="1"/>
  <c r="O101" i="11"/>
  <c r="P101" i="11" s="1"/>
  <c r="O105" i="11"/>
  <c r="P105" i="11" s="1"/>
  <c r="O109" i="11"/>
  <c r="P109" i="11" s="1"/>
  <c r="P117" i="11"/>
  <c r="O10" i="11"/>
  <c r="O14" i="11"/>
  <c r="O18" i="11"/>
  <c r="O22" i="11"/>
  <c r="P22" i="11" s="1"/>
  <c r="O26" i="11"/>
  <c r="P26" i="11" s="1"/>
  <c r="O30" i="11"/>
  <c r="P30" i="11" s="1"/>
  <c r="O34" i="11"/>
  <c r="P34" i="11" s="1"/>
  <c r="O38" i="11"/>
  <c r="P38" i="11" s="1"/>
  <c r="O42" i="11"/>
  <c r="P42" i="11" s="1"/>
  <c r="O46" i="11"/>
  <c r="P46" i="11" s="1"/>
  <c r="O50" i="11"/>
  <c r="P50" i="11" s="1"/>
  <c r="O54" i="11"/>
  <c r="P54" i="11" s="1"/>
  <c r="O58" i="11"/>
  <c r="P58" i="11" s="1"/>
  <c r="O62" i="11"/>
  <c r="P62" i="11" s="1"/>
  <c r="O66" i="11"/>
  <c r="P66" i="11" s="1"/>
  <c r="O70" i="11"/>
  <c r="P70" i="11" s="1"/>
  <c r="O74" i="11"/>
  <c r="P74" i="11" s="1"/>
  <c r="O78" i="11"/>
  <c r="P78" i="11" s="1"/>
  <c r="O82" i="11"/>
  <c r="O86" i="11"/>
  <c r="P86" i="11" s="1"/>
  <c r="O90" i="11"/>
  <c r="P90" i="11" s="1"/>
  <c r="O94" i="11"/>
  <c r="P94" i="11" s="1"/>
  <c r="O98" i="11"/>
  <c r="P98" i="11" s="1"/>
  <c r="O102" i="11"/>
  <c r="P102" i="11" s="1"/>
  <c r="O106" i="11"/>
  <c r="P106" i="11" s="1"/>
  <c r="O110" i="11"/>
  <c r="P110" i="11" s="1"/>
  <c r="P133" i="11"/>
  <c r="P129" i="11"/>
  <c r="P125" i="11"/>
  <c r="O113" i="11"/>
  <c r="P113" i="11" s="1"/>
  <c r="P82" i="11"/>
  <c r="P114" i="11"/>
  <c r="P118" i="11"/>
  <c r="P126" i="11"/>
  <c r="P130" i="11"/>
  <c r="P134" i="11"/>
  <c r="S18" i="11"/>
  <c r="P48" i="11"/>
  <c r="P124" i="11"/>
  <c r="P120" i="11"/>
  <c r="P116" i="11"/>
  <c r="P76" i="11"/>
  <c r="P45" i="11"/>
  <c r="P96" i="11"/>
  <c r="P56" i="11"/>
  <c r="J99" i="15"/>
  <c r="M99" i="15" s="1"/>
  <c r="J100" i="15"/>
  <c r="M100" i="15" s="1"/>
  <c r="N100" i="15"/>
  <c r="N101" i="15"/>
  <c r="N99" i="15"/>
  <c r="J101" i="15"/>
  <c r="M101" i="15" s="1"/>
  <c r="AC73" i="5"/>
  <c r="AC74" i="5" s="1"/>
  <c r="AG74" i="5" s="1"/>
  <c r="AG72" i="5"/>
  <c r="I72" i="5"/>
  <c r="W72" i="5" s="1"/>
  <c r="X72" i="5" s="1"/>
  <c r="O72" i="5" s="1"/>
  <c r="I74" i="5"/>
  <c r="I78" i="5" s="1"/>
  <c r="I75" i="5"/>
  <c r="O69" i="5"/>
  <c r="P70" i="5" s="1"/>
  <c r="O65" i="5"/>
  <c r="O61" i="5"/>
  <c r="O57" i="5"/>
  <c r="O53" i="5"/>
  <c r="P56" i="5" s="1"/>
  <c r="O49" i="5"/>
  <c r="O45" i="5"/>
  <c r="I73" i="5"/>
  <c r="O70" i="5"/>
  <c r="O66" i="5"/>
  <c r="O62" i="5"/>
  <c r="O58" i="5"/>
  <c r="P60" i="5" s="1"/>
  <c r="O54" i="5"/>
  <c r="O50" i="5"/>
  <c r="P53" i="5" s="1"/>
  <c r="O46" i="5"/>
  <c r="P71" i="5"/>
  <c r="P55" i="5"/>
  <c r="G402" i="14"/>
  <c r="D402" i="14" s="1"/>
  <c r="D390" i="14"/>
  <c r="D388" i="14"/>
  <c r="G400" i="14"/>
  <c r="D400" i="14" s="1"/>
  <c r="G401" i="14"/>
  <c r="D401" i="14" s="1"/>
  <c r="D389" i="14"/>
  <c r="AG6" i="12" l="1"/>
  <c r="AE6" i="12"/>
  <c r="AD6" i="12"/>
  <c r="AA6" i="12"/>
  <c r="Z6" i="12"/>
  <c r="C10" i="12"/>
  <c r="J9" i="12"/>
  <c r="H9" i="12"/>
  <c r="K9" i="12"/>
  <c r="D8" i="12"/>
  <c r="S119" i="16"/>
  <c r="S124" i="16" s="1"/>
  <c r="S129" i="16" s="1"/>
  <c r="S115" i="16"/>
  <c r="U32" i="16"/>
  <c r="C11" i="16"/>
  <c r="L10" i="16"/>
  <c r="F36" i="19"/>
  <c r="S19" i="11"/>
  <c r="S20" i="11" s="1"/>
  <c r="Q26" i="11"/>
  <c r="AB139" i="11"/>
  <c r="AC139" i="11" s="1"/>
  <c r="R20" i="11"/>
  <c r="R19" i="11"/>
  <c r="Q128" i="11"/>
  <c r="Q28" i="11"/>
  <c r="R144" i="11"/>
  <c r="R142" i="11"/>
  <c r="Q139" i="11"/>
  <c r="R147" i="11"/>
  <c r="Q138" i="11"/>
  <c r="Q133" i="11"/>
  <c r="R141" i="11"/>
  <c r="Q130" i="11"/>
  <c r="R140" i="11"/>
  <c r="R143" i="11"/>
  <c r="R21" i="11"/>
  <c r="Q27" i="11"/>
  <c r="R138" i="11"/>
  <c r="S21" i="1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S50" i="11" s="1"/>
  <c r="S51" i="11" s="1"/>
  <c r="S52" i="11" s="1"/>
  <c r="S53" i="11" s="1"/>
  <c r="S54" i="11" s="1"/>
  <c r="S55" i="11" s="1"/>
  <c r="S56" i="11" s="1"/>
  <c r="S57" i="11" s="1"/>
  <c r="S58" i="11" s="1"/>
  <c r="S59" i="11" s="1"/>
  <c r="S60" i="11" s="1"/>
  <c r="S61" i="11" s="1"/>
  <c r="S62" i="11" s="1"/>
  <c r="S63" i="11" s="1"/>
  <c r="S64" i="11" s="1"/>
  <c r="S65" i="11" s="1"/>
  <c r="S66" i="11" s="1"/>
  <c r="S67" i="11" s="1"/>
  <c r="S68" i="11" s="1"/>
  <c r="S69" i="11" s="1"/>
  <c r="S70" i="11" s="1"/>
  <c r="S71" i="11" s="1"/>
  <c r="S72" i="11" s="1"/>
  <c r="S73" i="11" s="1"/>
  <c r="S74" i="11" s="1"/>
  <c r="S75" i="11" s="1"/>
  <c r="S76" i="11" s="1"/>
  <c r="S77" i="11" s="1"/>
  <c r="S78" i="11" s="1"/>
  <c r="S79" i="11" s="1"/>
  <c r="S80" i="11" s="1"/>
  <c r="S81" i="11" s="1"/>
  <c r="S82" i="11" s="1"/>
  <c r="S83" i="11" s="1"/>
  <c r="S84" i="11" s="1"/>
  <c r="S85" i="11" s="1"/>
  <c r="S86" i="11" s="1"/>
  <c r="S87" i="11" s="1"/>
  <c r="S88" i="11" s="1"/>
  <c r="S89" i="11" s="1"/>
  <c r="S90" i="11" s="1"/>
  <c r="S91" i="11" s="1"/>
  <c r="S92" i="11" s="1"/>
  <c r="S93" i="11" s="1"/>
  <c r="S94" i="11" s="1"/>
  <c r="S95" i="11" s="1"/>
  <c r="S96" i="11" s="1"/>
  <c r="S97" i="11" s="1"/>
  <c r="S98" i="11" s="1"/>
  <c r="S99" i="11" s="1"/>
  <c r="S100" i="11" s="1"/>
  <c r="S101" i="11" s="1"/>
  <c r="S102" i="11" s="1"/>
  <c r="S103" i="11" s="1"/>
  <c r="S104" i="11" s="1"/>
  <c r="S105" i="11" s="1"/>
  <c r="S106" i="11" s="1"/>
  <c r="S107" i="11" s="1"/>
  <c r="S108" i="11" s="1"/>
  <c r="S109" i="11" s="1"/>
  <c r="S110" i="11" s="1"/>
  <c r="S111" i="11" s="1"/>
  <c r="S112" i="11" s="1"/>
  <c r="S113" i="11" s="1"/>
  <c r="S114" i="11" s="1"/>
  <c r="S115" i="11" s="1"/>
  <c r="S116" i="11" s="1"/>
  <c r="S117" i="11" s="1"/>
  <c r="S118" i="11" s="1"/>
  <c r="S119" i="11" s="1"/>
  <c r="S120" i="11" s="1"/>
  <c r="S121" i="11" s="1"/>
  <c r="S122" i="11" s="1"/>
  <c r="S123" i="11" s="1"/>
  <c r="S124" i="11" s="1"/>
  <c r="S125" i="11" s="1"/>
  <c r="S126" i="11" s="1"/>
  <c r="S127" i="11" s="1"/>
  <c r="S128" i="11" s="1"/>
  <c r="S129" i="11" s="1"/>
  <c r="S130" i="11" s="1"/>
  <c r="S131" i="11" s="1"/>
  <c r="S132" i="11" s="1"/>
  <c r="S133" i="11" s="1"/>
  <c r="S134" i="11" s="1"/>
  <c r="S135" i="11" s="1"/>
  <c r="S136" i="11" s="1"/>
  <c r="S137" i="11" s="1"/>
  <c r="S138" i="11" s="1"/>
  <c r="S139" i="11" s="1"/>
  <c r="S140" i="11" s="1"/>
  <c r="S141" i="11" s="1"/>
  <c r="S142" i="11" s="1"/>
  <c r="S143" i="11" s="1"/>
  <c r="S144" i="11" s="1"/>
  <c r="S145" i="11" s="1"/>
  <c r="S146" i="11" s="1"/>
  <c r="S147" i="11" s="1"/>
  <c r="S148" i="11" s="1"/>
  <c r="S149" i="11" s="1"/>
  <c r="Q137" i="11"/>
  <c r="R145" i="11"/>
  <c r="R139" i="11"/>
  <c r="Q25" i="11"/>
  <c r="R25" i="11"/>
  <c r="Q23" i="11"/>
  <c r="R22" i="11"/>
  <c r="R28" i="11"/>
  <c r="R24" i="11"/>
  <c r="Q22" i="11"/>
  <c r="Q24" i="11"/>
  <c r="R26" i="11"/>
  <c r="R23" i="11"/>
  <c r="R27" i="11"/>
  <c r="Q85" i="11"/>
  <c r="Q136" i="11"/>
  <c r="J140" i="11"/>
  <c r="I139" i="11"/>
  <c r="Q129" i="11"/>
  <c r="V138" i="11"/>
  <c r="X138" i="11"/>
  <c r="Q29" i="11"/>
  <c r="Q134" i="11"/>
  <c r="R132" i="11"/>
  <c r="Q131" i="11"/>
  <c r="Q135" i="11"/>
  <c r="Q37" i="11"/>
  <c r="Q71" i="11"/>
  <c r="Q69" i="11"/>
  <c r="R136" i="11"/>
  <c r="Q132" i="11"/>
  <c r="Q41" i="11"/>
  <c r="R137" i="11"/>
  <c r="R109" i="11"/>
  <c r="R93" i="11"/>
  <c r="R36" i="11"/>
  <c r="R78" i="11"/>
  <c r="R61" i="11"/>
  <c r="Q90" i="11"/>
  <c r="Q91" i="11"/>
  <c r="R98" i="11"/>
  <c r="R99" i="11"/>
  <c r="Q119" i="11"/>
  <c r="R127" i="11"/>
  <c r="Q116" i="11"/>
  <c r="Q117" i="11"/>
  <c r="Q118" i="11"/>
  <c r="R124" i="11"/>
  <c r="Q45" i="11"/>
  <c r="R53" i="11"/>
  <c r="R68" i="11"/>
  <c r="Q60" i="11"/>
  <c r="R100" i="11"/>
  <c r="Q92" i="11"/>
  <c r="Q78" i="11"/>
  <c r="Q79" i="11"/>
  <c r="R86" i="11"/>
  <c r="R87" i="11"/>
  <c r="Q74" i="11"/>
  <c r="Q75" i="11"/>
  <c r="R82" i="11"/>
  <c r="R83" i="11"/>
  <c r="Q82" i="11"/>
  <c r="Q83" i="11"/>
  <c r="R90" i="11"/>
  <c r="R91" i="11"/>
  <c r="R49" i="11"/>
  <c r="Q62" i="11"/>
  <c r="Q63" i="11"/>
  <c r="R70" i="11"/>
  <c r="R71" i="11"/>
  <c r="Q81" i="11"/>
  <c r="R89" i="11"/>
  <c r="Q123" i="11"/>
  <c r="R131" i="11"/>
  <c r="Q120" i="11"/>
  <c r="R129" i="11"/>
  <c r="Q121" i="11"/>
  <c r="Q122" i="11"/>
  <c r="R130" i="11"/>
  <c r="Q73" i="11"/>
  <c r="R81" i="11"/>
  <c r="R104" i="11"/>
  <c r="Q96" i="11"/>
  <c r="R79" i="11"/>
  <c r="R125" i="11"/>
  <c r="R44" i="11"/>
  <c r="Q36" i="11"/>
  <c r="Q58" i="11"/>
  <c r="Q59" i="11"/>
  <c r="R66" i="11"/>
  <c r="R67" i="11"/>
  <c r="Q77" i="11"/>
  <c r="R85" i="11"/>
  <c r="R108" i="11"/>
  <c r="Q100" i="11"/>
  <c r="R77" i="11"/>
  <c r="R126" i="11"/>
  <c r="Q57" i="11"/>
  <c r="Q70" i="11"/>
  <c r="Q46" i="11"/>
  <c r="Q47" i="11"/>
  <c r="R54" i="11"/>
  <c r="R55" i="11"/>
  <c r="Q65" i="11"/>
  <c r="R73" i="11"/>
  <c r="R96" i="11"/>
  <c r="Q88" i="11"/>
  <c r="Q110" i="11"/>
  <c r="R118" i="11"/>
  <c r="Q111" i="11"/>
  <c r="R119" i="11"/>
  <c r="R135" i="11"/>
  <c r="Q124" i="11"/>
  <c r="R133" i="11"/>
  <c r="Q125" i="11"/>
  <c r="Q126" i="11"/>
  <c r="Q127" i="11"/>
  <c r="R134" i="11"/>
  <c r="R52" i="11"/>
  <c r="Q44" i="11"/>
  <c r="Q108" i="11"/>
  <c r="R116" i="11"/>
  <c r="R88" i="11"/>
  <c r="Q80" i="11"/>
  <c r="Q102" i="11"/>
  <c r="Q103" i="11"/>
  <c r="R110" i="11"/>
  <c r="R111" i="11"/>
  <c r="R128" i="11"/>
  <c r="R76" i="11"/>
  <c r="Q68" i="11"/>
  <c r="Q109" i="11"/>
  <c r="R117" i="11"/>
  <c r="R84" i="11"/>
  <c r="Q76" i="11"/>
  <c r="Q38" i="11"/>
  <c r="Q39" i="11"/>
  <c r="R46" i="11"/>
  <c r="R47" i="11"/>
  <c r="Q54" i="11"/>
  <c r="Q55" i="11"/>
  <c r="R62" i="11"/>
  <c r="R63" i="11"/>
  <c r="Q33" i="11"/>
  <c r="R41" i="11"/>
  <c r="R64" i="11"/>
  <c r="Q56" i="11"/>
  <c r="Q97" i="11"/>
  <c r="R105" i="11"/>
  <c r="R45" i="11"/>
  <c r="Q89" i="11"/>
  <c r="R97" i="11"/>
  <c r="Q112" i="11"/>
  <c r="R120" i="11"/>
  <c r="R60" i="11"/>
  <c r="Q52" i="11"/>
  <c r="Q93" i="11"/>
  <c r="R101" i="11"/>
  <c r="Q34" i="11"/>
  <c r="Q35" i="11"/>
  <c r="R42" i="11"/>
  <c r="R43" i="11"/>
  <c r="Q66" i="11"/>
  <c r="Q67" i="11"/>
  <c r="R74" i="11"/>
  <c r="R75" i="11"/>
  <c r="Q98" i="11"/>
  <c r="Q99" i="11"/>
  <c r="R106" i="11"/>
  <c r="R107" i="11"/>
  <c r="R65" i="11"/>
  <c r="R48" i="11"/>
  <c r="Q40" i="11"/>
  <c r="Q104" i="11"/>
  <c r="R112" i="11"/>
  <c r="Q101" i="11"/>
  <c r="R32" i="11"/>
  <c r="Q42" i="11"/>
  <c r="Q43" i="11"/>
  <c r="R50" i="11"/>
  <c r="R51" i="11"/>
  <c r="Q61" i="11"/>
  <c r="R69" i="11"/>
  <c r="R92" i="11"/>
  <c r="Q84" i="11"/>
  <c r="Q106" i="11"/>
  <c r="R114" i="11"/>
  <c r="Q107" i="11"/>
  <c r="R115" i="11"/>
  <c r="Q53" i="11"/>
  <c r="R40" i="11"/>
  <c r="R29" i="11"/>
  <c r="R30" i="11"/>
  <c r="Q31" i="11"/>
  <c r="Q32" i="11"/>
  <c r="R33" i="11"/>
  <c r="R34" i="11"/>
  <c r="R37" i="11"/>
  <c r="R38" i="11"/>
  <c r="R35" i="11"/>
  <c r="R31" i="11"/>
  <c r="R39" i="11"/>
  <c r="R56" i="11"/>
  <c r="Q48" i="11"/>
  <c r="R72" i="11"/>
  <c r="Q64" i="11"/>
  <c r="Q30" i="11"/>
  <c r="Q49" i="11"/>
  <c r="R57" i="11"/>
  <c r="R80" i="11"/>
  <c r="Q72" i="11"/>
  <c r="Q94" i="11"/>
  <c r="Q95" i="11"/>
  <c r="R102" i="11"/>
  <c r="R103" i="11"/>
  <c r="R121" i="11"/>
  <c r="Q113" i="11"/>
  <c r="Q50" i="11"/>
  <c r="Q51" i="11"/>
  <c r="R58" i="11"/>
  <c r="R59" i="11"/>
  <c r="Q115" i="11"/>
  <c r="R122" i="11"/>
  <c r="Q114" i="11"/>
  <c r="R123" i="11"/>
  <c r="Q86" i="11"/>
  <c r="Q87" i="11"/>
  <c r="R94" i="11"/>
  <c r="R95" i="11"/>
  <c r="Q105" i="11"/>
  <c r="R113" i="11"/>
  <c r="J98" i="15"/>
  <c r="M98" i="15" s="1"/>
  <c r="N98" i="15"/>
  <c r="Q58" i="5"/>
  <c r="P66" i="5"/>
  <c r="P54" i="5"/>
  <c r="AG73" i="5"/>
  <c r="P63" i="5"/>
  <c r="P48" i="5"/>
  <c r="P64" i="5"/>
  <c r="P62" i="5"/>
  <c r="AC75" i="5"/>
  <c r="AG75" i="5" s="1"/>
  <c r="Q72" i="5"/>
  <c r="P69" i="5"/>
  <c r="P52" i="5"/>
  <c r="P68" i="5"/>
  <c r="P72" i="5"/>
  <c r="T72" i="5"/>
  <c r="AI72" i="5" s="1"/>
  <c r="AK72" i="5" s="1"/>
  <c r="P51" i="5"/>
  <c r="Q71" i="5"/>
  <c r="Q56" i="5"/>
  <c r="W74" i="5"/>
  <c r="X74" i="5" s="1"/>
  <c r="O74" i="5" s="1"/>
  <c r="Q65" i="5"/>
  <c r="I76" i="5"/>
  <c r="Q68" i="5"/>
  <c r="P50" i="5"/>
  <c r="Q70" i="5"/>
  <c r="Q59" i="5"/>
  <c r="P67" i="5"/>
  <c r="P49" i="5"/>
  <c r="P65" i="5"/>
  <c r="P57" i="5"/>
  <c r="I77" i="5"/>
  <c r="W73" i="5"/>
  <c r="X73" i="5" s="1"/>
  <c r="O73" i="5" s="1"/>
  <c r="P74" i="5" s="1"/>
  <c r="Q62" i="5"/>
  <c r="Q67" i="5"/>
  <c r="Q60" i="5"/>
  <c r="I79" i="5"/>
  <c r="W75" i="5"/>
  <c r="X75" i="5" s="1"/>
  <c r="O75" i="5" s="1"/>
  <c r="I80" i="5"/>
  <c r="W76" i="5"/>
  <c r="X76" i="5" s="1"/>
  <c r="O76" i="5" s="1"/>
  <c r="Q57" i="5"/>
  <c r="P58" i="5"/>
  <c r="P61" i="5"/>
  <c r="Q63" i="5"/>
  <c r="Q64" i="5"/>
  <c r="Q61" i="5"/>
  <c r="Q69" i="5"/>
  <c r="Q66" i="5"/>
  <c r="P59" i="5"/>
  <c r="Y73" i="5"/>
  <c r="Y72" i="5"/>
  <c r="U72" i="5"/>
  <c r="C11" i="12" l="1"/>
  <c r="H10" i="12"/>
  <c r="K10" i="12"/>
  <c r="J10" i="12"/>
  <c r="D9" i="12"/>
  <c r="S116" i="16"/>
  <c r="S120" i="16"/>
  <c r="S125" i="16" s="1"/>
  <c r="U33" i="16"/>
  <c r="C12" i="16"/>
  <c r="L11" i="16"/>
  <c r="F37" i="19"/>
  <c r="AB140" i="11"/>
  <c r="AC140" i="11" s="1"/>
  <c r="AB141" i="11"/>
  <c r="I140" i="11"/>
  <c r="J141" i="11"/>
  <c r="W140" i="11"/>
  <c r="V139" i="11"/>
  <c r="X140" i="11"/>
  <c r="X139" i="11"/>
  <c r="J97" i="15"/>
  <c r="M97" i="15" s="1"/>
  <c r="N97" i="15"/>
  <c r="AL72" i="5"/>
  <c r="AK73" i="5"/>
  <c r="AC76" i="5"/>
  <c r="AG76" i="5" s="1"/>
  <c r="P73" i="5"/>
  <c r="P75" i="5"/>
  <c r="Q73" i="5"/>
  <c r="W79" i="5"/>
  <c r="X79" i="5" s="1"/>
  <c r="O79" i="5" s="1"/>
  <c r="P76" i="5"/>
  <c r="T73" i="5"/>
  <c r="AI73" i="5" s="1"/>
  <c r="Q75" i="5"/>
  <c r="T74" i="5"/>
  <c r="AI74" i="5" s="1"/>
  <c r="Q74" i="5"/>
  <c r="Q76" i="5"/>
  <c r="W77" i="5"/>
  <c r="X77" i="5" s="1"/>
  <c r="O77" i="5" s="1"/>
  <c r="W78" i="5"/>
  <c r="X78" i="5" s="1"/>
  <c r="O78" i="5" s="1"/>
  <c r="Q79" i="5" s="1"/>
  <c r="W80" i="5"/>
  <c r="X80" i="5" s="1"/>
  <c r="O80" i="5" s="1"/>
  <c r="T75" i="5"/>
  <c r="AI75" i="5" s="1"/>
  <c r="T76" i="5"/>
  <c r="AI76" i="5" s="1"/>
  <c r="U73" i="5"/>
  <c r="C12" i="12" l="1"/>
  <c r="K11" i="12"/>
  <c r="J11" i="12"/>
  <c r="H11" i="12"/>
  <c r="D10" i="12"/>
  <c r="S117" i="16"/>
  <c r="S122" i="16" s="1"/>
  <c r="S127" i="16" s="1"/>
  <c r="S121" i="16"/>
  <c r="S126" i="16" s="1"/>
  <c r="U34" i="16"/>
  <c r="C13" i="16"/>
  <c r="L12" i="16"/>
  <c r="F38" i="19"/>
  <c r="AB142" i="11"/>
  <c r="AC141" i="11"/>
  <c r="I141" i="11"/>
  <c r="J142" i="11"/>
  <c r="W141" i="11"/>
  <c r="V140" i="11"/>
  <c r="N96" i="15"/>
  <c r="J96" i="15"/>
  <c r="M96" i="15" s="1"/>
  <c r="AK74" i="5"/>
  <c r="AL73" i="5"/>
  <c r="P78" i="5"/>
  <c r="P77" i="5"/>
  <c r="AC77" i="5"/>
  <c r="Q78" i="5"/>
  <c r="Q80" i="5"/>
  <c r="P80" i="5"/>
  <c r="P79" i="5"/>
  <c r="Q77" i="5"/>
  <c r="T77" i="5"/>
  <c r="AI77" i="5" s="1"/>
  <c r="Y75" i="5"/>
  <c r="U74" i="5"/>
  <c r="Y74" i="5"/>
  <c r="C13" i="12" l="1"/>
  <c r="K12" i="12"/>
  <c r="J12" i="12"/>
  <c r="H12" i="12"/>
  <c r="D11" i="12"/>
  <c r="U35" i="16"/>
  <c r="C14" i="16"/>
  <c r="L13" i="16"/>
  <c r="F39" i="19"/>
  <c r="AB143" i="11"/>
  <c r="AC142" i="11"/>
  <c r="I142" i="11"/>
  <c r="J143" i="11"/>
  <c r="W142" i="11"/>
  <c r="V141" i="11"/>
  <c r="X142" i="11"/>
  <c r="X141" i="11"/>
  <c r="N95" i="15"/>
  <c r="J95" i="15"/>
  <c r="M95" i="15" s="1"/>
  <c r="AK75" i="5"/>
  <c r="AL74" i="5"/>
  <c r="AG77" i="5"/>
  <c r="AC78" i="5"/>
  <c r="AG78" i="5" s="1"/>
  <c r="T78" i="5"/>
  <c r="AI78" i="5" s="1"/>
  <c r="U75" i="5"/>
  <c r="Y76" i="5"/>
  <c r="C14" i="12" l="1"/>
  <c r="J13" i="12"/>
  <c r="H13" i="12"/>
  <c r="K13" i="12"/>
  <c r="D12" i="12"/>
  <c r="U36" i="16"/>
  <c r="C15" i="16"/>
  <c r="L14" i="16"/>
  <c r="F40" i="19"/>
  <c r="AB144" i="11"/>
  <c r="AC143" i="11"/>
  <c r="I143" i="11"/>
  <c r="X143" i="11" s="1"/>
  <c r="J144" i="11"/>
  <c r="W143" i="11"/>
  <c r="V142" i="11"/>
  <c r="J94" i="15"/>
  <c r="M94" i="15" s="1"/>
  <c r="N94" i="15"/>
  <c r="AK76" i="5"/>
  <c r="AL75" i="5"/>
  <c r="AC79" i="5"/>
  <c r="AG79" i="5" s="1"/>
  <c r="T80" i="5"/>
  <c r="AI80" i="5" s="1"/>
  <c r="T79" i="5"/>
  <c r="AI79" i="5" s="1"/>
  <c r="U76" i="5"/>
  <c r="Y77" i="5"/>
  <c r="C15" i="12" l="1"/>
  <c r="H14" i="12"/>
  <c r="K14" i="12"/>
  <c r="J14" i="12"/>
  <c r="D13" i="12"/>
  <c r="U37" i="16"/>
  <c r="C16" i="16"/>
  <c r="L15" i="16"/>
  <c r="F41" i="19"/>
  <c r="AB145" i="11"/>
  <c r="AC144" i="11"/>
  <c r="I144" i="11"/>
  <c r="J145" i="11"/>
  <c r="W144" i="11"/>
  <c r="V143" i="11"/>
  <c r="J93" i="15"/>
  <c r="M93" i="15" s="1"/>
  <c r="N93" i="15"/>
  <c r="AK77" i="5"/>
  <c r="AL76" i="5"/>
  <c r="AC80" i="5"/>
  <c r="AG80" i="5" s="1"/>
  <c r="U78" i="5"/>
  <c r="U77" i="5"/>
  <c r="C16" i="12" l="1"/>
  <c r="K15" i="12"/>
  <c r="J15" i="12"/>
  <c r="H15" i="12"/>
  <c r="D14" i="12"/>
  <c r="U38" i="16"/>
  <c r="C17" i="16"/>
  <c r="L16" i="16"/>
  <c r="F42" i="19"/>
  <c r="AB146" i="11"/>
  <c r="AC145" i="11"/>
  <c r="V144" i="11"/>
  <c r="X144" i="11"/>
  <c r="I145" i="11"/>
  <c r="X145" i="11" s="1"/>
  <c r="J146" i="11"/>
  <c r="W145" i="11"/>
  <c r="N92" i="15"/>
  <c r="J92" i="15"/>
  <c r="M92" i="15" s="1"/>
  <c r="AK78" i="5"/>
  <c r="AL77" i="5"/>
  <c r="Y78" i="5"/>
  <c r="C17" i="12" l="1"/>
  <c r="K16" i="12"/>
  <c r="J16" i="12"/>
  <c r="H16" i="12"/>
  <c r="D15" i="12"/>
  <c r="U39" i="16"/>
  <c r="C18" i="16"/>
  <c r="L17" i="16"/>
  <c r="F43" i="19"/>
  <c r="AB147" i="11"/>
  <c r="AC146" i="11"/>
  <c r="I146" i="11"/>
  <c r="W146" i="11"/>
  <c r="J147" i="11"/>
  <c r="W147" i="11" s="1"/>
  <c r="V145" i="11"/>
  <c r="X146" i="11"/>
  <c r="N91" i="15"/>
  <c r="J91" i="15"/>
  <c r="M91" i="15" s="1"/>
  <c r="AK79" i="5"/>
  <c r="AL78" i="5"/>
  <c r="U80" i="5"/>
  <c r="U79" i="5"/>
  <c r="Y79" i="5"/>
  <c r="C18" i="12" l="1"/>
  <c r="J17" i="12"/>
  <c r="H17" i="12"/>
  <c r="K17" i="12"/>
  <c r="D16" i="12"/>
  <c r="U40" i="16"/>
  <c r="C19" i="16"/>
  <c r="L18" i="16"/>
  <c r="F44" i="19"/>
  <c r="AB148" i="11"/>
  <c r="AC147" i="11"/>
  <c r="V146" i="11"/>
  <c r="J148" i="11"/>
  <c r="W148" i="11" s="1"/>
  <c r="I147" i="11"/>
  <c r="V147" i="11" s="1"/>
  <c r="J90" i="15"/>
  <c r="M90" i="15" s="1"/>
  <c r="N90" i="15"/>
  <c r="AK80" i="5"/>
  <c r="AL80" i="5" s="1"/>
  <c r="AL79" i="5"/>
  <c r="Y80" i="5"/>
  <c r="C19" i="12" l="1"/>
  <c r="H18" i="12"/>
  <c r="K18" i="12"/>
  <c r="J18" i="12"/>
  <c r="D17" i="12"/>
  <c r="U41" i="16"/>
  <c r="C20" i="16"/>
  <c r="L19" i="16"/>
  <c r="F45" i="19"/>
  <c r="AB149" i="11"/>
  <c r="AC149" i="11" s="1"/>
  <c r="AC148" i="11"/>
  <c r="X147" i="11"/>
  <c r="J149" i="11"/>
  <c r="I148" i="11"/>
  <c r="J89" i="15"/>
  <c r="M89" i="15" s="1"/>
  <c r="N89" i="15"/>
  <c r="C20" i="12" l="1"/>
  <c r="K19" i="12"/>
  <c r="J19" i="12"/>
  <c r="H19" i="12"/>
  <c r="D18" i="12"/>
  <c r="U42" i="16"/>
  <c r="C21" i="16"/>
  <c r="L20" i="16"/>
  <c r="F46" i="19"/>
  <c r="V148" i="11"/>
  <c r="X148" i="11"/>
  <c r="I149" i="11"/>
  <c r="V149" i="11" s="1"/>
  <c r="W149" i="11"/>
  <c r="J88" i="15"/>
  <c r="M88" i="15" s="1"/>
  <c r="N88" i="15"/>
  <c r="C21" i="12" l="1"/>
  <c r="K20" i="12"/>
  <c r="J20" i="12"/>
  <c r="H20" i="12"/>
  <c r="D19" i="12"/>
  <c r="U43" i="16"/>
  <c r="C22" i="16"/>
  <c r="L21" i="16"/>
  <c r="F47" i="19"/>
  <c r="X149" i="11"/>
  <c r="N87" i="15"/>
  <c r="J87" i="15"/>
  <c r="M87" i="15" s="1"/>
  <c r="C22" i="12" l="1"/>
  <c r="J21" i="12"/>
  <c r="H21" i="12"/>
  <c r="K21" i="12"/>
  <c r="D20" i="12"/>
  <c r="U44" i="16"/>
  <c r="C23" i="16"/>
  <c r="L22" i="16"/>
  <c r="F48" i="19"/>
  <c r="J86" i="15"/>
  <c r="M86" i="15" s="1"/>
  <c r="N86" i="15"/>
  <c r="C23" i="12" l="1"/>
  <c r="H22" i="12"/>
  <c r="K22" i="12"/>
  <c r="J22" i="12"/>
  <c r="D21" i="12"/>
  <c r="U45" i="16"/>
  <c r="C24" i="16"/>
  <c r="L23" i="16"/>
  <c r="F49" i="19"/>
  <c r="J85" i="15"/>
  <c r="M85" i="15" s="1"/>
  <c r="N85" i="15"/>
  <c r="C24" i="12" l="1"/>
  <c r="K23" i="12"/>
  <c r="J23" i="12"/>
  <c r="H23" i="12"/>
  <c r="D22" i="12"/>
  <c r="U46" i="16"/>
  <c r="C25" i="16"/>
  <c r="L24" i="16"/>
  <c r="F50" i="19"/>
  <c r="N84" i="15"/>
  <c r="J84" i="15"/>
  <c r="M84" i="15" s="1"/>
  <c r="C25" i="12" l="1"/>
  <c r="K24" i="12"/>
  <c r="J24" i="12"/>
  <c r="H24" i="12"/>
  <c r="D23" i="12"/>
  <c r="U47" i="16"/>
  <c r="C26" i="16"/>
  <c r="L25" i="16"/>
  <c r="F51" i="19"/>
  <c r="N83" i="15"/>
  <c r="J83" i="15"/>
  <c r="M83" i="15" s="1"/>
  <c r="C26" i="12" l="1"/>
  <c r="J25" i="12"/>
  <c r="K25" i="12"/>
  <c r="H25" i="12"/>
  <c r="D24" i="12"/>
  <c r="U48" i="16"/>
  <c r="C27" i="16"/>
  <c r="L26" i="16"/>
  <c r="F52" i="19"/>
  <c r="J82" i="15"/>
  <c r="M82" i="15" s="1"/>
  <c r="N82" i="15"/>
  <c r="C27" i="12" l="1"/>
  <c r="K26" i="12"/>
  <c r="J26" i="12"/>
  <c r="H26" i="12"/>
  <c r="D25" i="12"/>
  <c r="U49" i="16"/>
  <c r="C28" i="16"/>
  <c r="L27" i="16"/>
  <c r="F53" i="19"/>
  <c r="J81" i="15"/>
  <c r="M81" i="15" s="1"/>
  <c r="N81" i="15"/>
  <c r="C28" i="12" l="1"/>
  <c r="K27" i="12"/>
  <c r="J27" i="12"/>
  <c r="I27" i="12"/>
  <c r="H27" i="12"/>
  <c r="D26" i="12"/>
  <c r="U50" i="16"/>
  <c r="C29" i="16"/>
  <c r="L28" i="16"/>
  <c r="F54" i="19"/>
  <c r="J80" i="15"/>
  <c r="M80" i="15" s="1"/>
  <c r="N80" i="15"/>
  <c r="C29" i="12" l="1"/>
  <c r="K28" i="12"/>
  <c r="J28" i="12"/>
  <c r="I28" i="12"/>
  <c r="F28" i="12"/>
  <c r="H28" i="12"/>
  <c r="D27" i="12"/>
  <c r="U51" i="16"/>
  <c r="C30" i="16"/>
  <c r="L29" i="16"/>
  <c r="F55" i="19"/>
  <c r="N79" i="15"/>
  <c r="J79" i="15"/>
  <c r="M79" i="15" s="1"/>
  <c r="C30" i="12" l="1"/>
  <c r="J29" i="12"/>
  <c r="I29" i="12"/>
  <c r="K29" i="12"/>
  <c r="H29" i="12"/>
  <c r="F29" i="12"/>
  <c r="D28" i="12"/>
  <c r="U52" i="16"/>
  <c r="C31" i="16"/>
  <c r="L30" i="16"/>
  <c r="F56" i="19"/>
  <c r="J78" i="15"/>
  <c r="M78" i="15" s="1"/>
  <c r="N78" i="15"/>
  <c r="C31" i="12" l="1"/>
  <c r="K30" i="12"/>
  <c r="J30" i="12"/>
  <c r="F30" i="12"/>
  <c r="H30" i="12"/>
  <c r="I30" i="12"/>
  <c r="D29" i="12"/>
  <c r="U53" i="16"/>
  <c r="C32" i="16"/>
  <c r="L31" i="16"/>
  <c r="F57" i="19"/>
  <c r="J77" i="15"/>
  <c r="M77" i="15" s="1"/>
  <c r="N77" i="15"/>
  <c r="C32" i="12" l="1"/>
  <c r="K31" i="12"/>
  <c r="J31" i="12"/>
  <c r="I31" i="12"/>
  <c r="H31" i="12"/>
  <c r="F31" i="12"/>
  <c r="D30" i="12"/>
  <c r="U54" i="16"/>
  <c r="C33" i="16"/>
  <c r="L32" i="16"/>
  <c r="F58" i="19"/>
  <c r="J76" i="15"/>
  <c r="M76" i="15" s="1"/>
  <c r="N76" i="15"/>
  <c r="C33" i="12" l="1"/>
  <c r="K32" i="12"/>
  <c r="J32" i="12"/>
  <c r="I32" i="12"/>
  <c r="F32" i="12"/>
  <c r="H32" i="12"/>
  <c r="D31" i="12"/>
  <c r="U55" i="16"/>
  <c r="C34" i="16"/>
  <c r="L33" i="16"/>
  <c r="F59" i="19"/>
  <c r="N75" i="15"/>
  <c r="J75" i="15"/>
  <c r="M75" i="15" s="1"/>
  <c r="C34" i="12" l="1"/>
  <c r="J33" i="12"/>
  <c r="I33" i="12"/>
  <c r="K33" i="12"/>
  <c r="H33" i="12"/>
  <c r="F33" i="12"/>
  <c r="D32" i="12"/>
  <c r="U56" i="16"/>
  <c r="C35" i="16"/>
  <c r="L34" i="16"/>
  <c r="F60" i="19"/>
  <c r="J74" i="15"/>
  <c r="M74" i="15" s="1"/>
  <c r="N74" i="15"/>
  <c r="C35" i="12" l="1"/>
  <c r="K34" i="12"/>
  <c r="J34" i="12"/>
  <c r="F34" i="12"/>
  <c r="I34" i="12"/>
  <c r="H34" i="12"/>
  <c r="D33" i="12"/>
  <c r="U57" i="16"/>
  <c r="C36" i="16"/>
  <c r="L35" i="16"/>
  <c r="F61" i="19"/>
  <c r="J73" i="15"/>
  <c r="M73" i="15" s="1"/>
  <c r="N73" i="15"/>
  <c r="C36" i="12" l="1"/>
  <c r="K35" i="12"/>
  <c r="J35" i="12"/>
  <c r="I35" i="12"/>
  <c r="H35" i="12"/>
  <c r="F35" i="12"/>
  <c r="D34" i="12"/>
  <c r="U58" i="16"/>
  <c r="C37" i="16"/>
  <c r="L36" i="16"/>
  <c r="F62" i="19"/>
  <c r="J72" i="15"/>
  <c r="M72" i="15" s="1"/>
  <c r="N72" i="15"/>
  <c r="C37" i="12" l="1"/>
  <c r="K36" i="12"/>
  <c r="J36" i="12"/>
  <c r="I36" i="12"/>
  <c r="F36" i="12"/>
  <c r="H36" i="12"/>
  <c r="D35" i="12"/>
  <c r="U59" i="16"/>
  <c r="C38" i="16"/>
  <c r="L37" i="16"/>
  <c r="F63" i="19"/>
  <c r="N71" i="15"/>
  <c r="J71" i="15"/>
  <c r="M71" i="15" s="1"/>
  <c r="C38" i="12" l="1"/>
  <c r="J37" i="12"/>
  <c r="I37" i="12"/>
  <c r="K37" i="12"/>
  <c r="H37" i="12"/>
  <c r="F37" i="12"/>
  <c r="E37" i="12"/>
  <c r="D36" i="12"/>
  <c r="U60" i="16"/>
  <c r="C39" i="16"/>
  <c r="L38" i="16"/>
  <c r="F64" i="19"/>
  <c r="F65" i="19"/>
  <c r="J70" i="15"/>
  <c r="M70" i="15" s="1"/>
  <c r="N70" i="15"/>
  <c r="C39" i="12" l="1"/>
  <c r="K38" i="12"/>
  <c r="J38" i="12"/>
  <c r="I38" i="12"/>
  <c r="F38" i="12"/>
  <c r="E38" i="12"/>
  <c r="H38" i="12"/>
  <c r="D37" i="12"/>
  <c r="U61" i="16"/>
  <c r="C40" i="16"/>
  <c r="L39" i="16"/>
  <c r="J69" i="15"/>
  <c r="M69" i="15" s="1"/>
  <c r="N69" i="15"/>
  <c r="C40" i="12" l="1"/>
  <c r="K39" i="12"/>
  <c r="J39" i="12"/>
  <c r="I39" i="12"/>
  <c r="E39" i="12"/>
  <c r="H39" i="12"/>
  <c r="F39" i="12"/>
  <c r="D38" i="12"/>
  <c r="U62" i="16"/>
  <c r="C41" i="16"/>
  <c r="L40" i="16"/>
  <c r="J68" i="15"/>
  <c r="M68" i="15" s="1"/>
  <c r="N68" i="15"/>
  <c r="C41" i="12" l="1"/>
  <c r="K40" i="12"/>
  <c r="J40" i="12"/>
  <c r="I40" i="12"/>
  <c r="F40" i="12"/>
  <c r="E40" i="12"/>
  <c r="H40" i="12"/>
  <c r="D39" i="12"/>
  <c r="U63" i="16"/>
  <c r="C42" i="16"/>
  <c r="L41" i="16"/>
  <c r="N67" i="15"/>
  <c r="J67" i="15"/>
  <c r="M67" i="15" s="1"/>
  <c r="C42" i="12" l="1"/>
  <c r="J41" i="12"/>
  <c r="I41" i="12"/>
  <c r="K41" i="12"/>
  <c r="H41" i="12"/>
  <c r="F41" i="12"/>
  <c r="E41" i="12"/>
  <c r="D40" i="12"/>
  <c r="U64" i="16"/>
  <c r="C43" i="16"/>
  <c r="L42" i="16"/>
  <c r="J66" i="15"/>
  <c r="M66" i="15" s="1"/>
  <c r="N66" i="15"/>
  <c r="C43" i="12" l="1"/>
  <c r="K42" i="12"/>
  <c r="J42" i="12"/>
  <c r="F42" i="12"/>
  <c r="E42" i="12"/>
  <c r="H42" i="12"/>
  <c r="I42" i="12"/>
  <c r="D41" i="12"/>
  <c r="U65" i="16"/>
  <c r="C44" i="16"/>
  <c r="L43" i="16"/>
  <c r="J65" i="15"/>
  <c r="M65" i="15" s="1"/>
  <c r="N65" i="15"/>
  <c r="C44" i="12" l="1"/>
  <c r="K43" i="12"/>
  <c r="J43" i="12"/>
  <c r="I43" i="12"/>
  <c r="E43" i="12"/>
  <c r="H43" i="12"/>
  <c r="F43" i="12"/>
  <c r="D42" i="12"/>
  <c r="U66" i="16"/>
  <c r="C45" i="16"/>
  <c r="L44" i="16"/>
  <c r="J64" i="15"/>
  <c r="M64" i="15" s="1"/>
  <c r="N64" i="15"/>
  <c r="C45" i="12" l="1"/>
  <c r="K44" i="12"/>
  <c r="J44" i="12"/>
  <c r="I44" i="12"/>
  <c r="F44" i="12"/>
  <c r="E44" i="12"/>
  <c r="H44" i="12"/>
  <c r="D43" i="12"/>
  <c r="U67" i="16"/>
  <c r="C46" i="16"/>
  <c r="L45" i="16"/>
  <c r="N63" i="15"/>
  <c r="J63" i="15"/>
  <c r="M63" i="15" s="1"/>
  <c r="C46" i="12" l="1"/>
  <c r="J45" i="12"/>
  <c r="I45" i="12"/>
  <c r="K45" i="12"/>
  <c r="H45" i="12"/>
  <c r="F45" i="12"/>
  <c r="E45" i="12"/>
  <c r="D44" i="12"/>
  <c r="U68" i="16"/>
  <c r="C47" i="16"/>
  <c r="L46" i="16"/>
  <c r="J62" i="15"/>
  <c r="M62" i="15" s="1"/>
  <c r="N62" i="15"/>
  <c r="C47" i="12" l="1"/>
  <c r="K46" i="12"/>
  <c r="J46" i="12"/>
  <c r="F46" i="12"/>
  <c r="E46" i="12"/>
  <c r="H46" i="12"/>
  <c r="I46" i="12"/>
  <c r="D45" i="12"/>
  <c r="U69" i="16"/>
  <c r="C48" i="16"/>
  <c r="L47" i="16"/>
  <c r="J61" i="15"/>
  <c r="M61" i="15" s="1"/>
  <c r="N61" i="15"/>
  <c r="C48" i="12" l="1"/>
  <c r="K47" i="12"/>
  <c r="J47" i="12"/>
  <c r="I47" i="12"/>
  <c r="E47" i="12"/>
  <c r="H47" i="12"/>
  <c r="F47" i="12"/>
  <c r="D46" i="12"/>
  <c r="U70" i="16"/>
  <c r="C49" i="16"/>
  <c r="L48" i="16"/>
  <c r="J60" i="15"/>
  <c r="M60" i="15" s="1"/>
  <c r="N60" i="15"/>
  <c r="C49" i="12" l="1"/>
  <c r="K48" i="12"/>
  <c r="J48" i="12"/>
  <c r="I48" i="12"/>
  <c r="F48" i="12"/>
  <c r="E48" i="12"/>
  <c r="H48" i="12"/>
  <c r="D47" i="12"/>
  <c r="U71" i="16"/>
  <c r="C50" i="16"/>
  <c r="L49" i="16"/>
  <c r="N59" i="15"/>
  <c r="J59" i="15"/>
  <c r="M59" i="15" s="1"/>
  <c r="C50" i="12" l="1"/>
  <c r="J49" i="12"/>
  <c r="I49" i="12"/>
  <c r="K49" i="12"/>
  <c r="H49" i="12"/>
  <c r="F49" i="12"/>
  <c r="E49" i="12"/>
  <c r="D48" i="12"/>
  <c r="U72" i="16"/>
  <c r="C51" i="16"/>
  <c r="L50" i="16"/>
  <c r="J58" i="15"/>
  <c r="M58" i="15" s="1"/>
  <c r="N58" i="15"/>
  <c r="C51" i="12" l="1"/>
  <c r="K50" i="12"/>
  <c r="J50" i="12"/>
  <c r="F50" i="12"/>
  <c r="E50" i="12"/>
  <c r="I50" i="12"/>
  <c r="H50" i="12"/>
  <c r="G50" i="12"/>
  <c r="D49" i="12"/>
  <c r="U73" i="16"/>
  <c r="C52" i="16"/>
  <c r="L51" i="16"/>
  <c r="J57" i="15"/>
  <c r="M57" i="15" s="1"/>
  <c r="N57" i="15"/>
  <c r="C52" i="12" l="1"/>
  <c r="K51" i="12"/>
  <c r="J51" i="12"/>
  <c r="I51" i="12"/>
  <c r="G51" i="12"/>
  <c r="E51" i="12"/>
  <c r="H51" i="12"/>
  <c r="F51" i="12"/>
  <c r="D50" i="12"/>
  <c r="U74" i="16"/>
  <c r="C53" i="16"/>
  <c r="L52" i="16"/>
  <c r="J56" i="15"/>
  <c r="M56" i="15" s="1"/>
  <c r="N56" i="15"/>
  <c r="C53" i="12" l="1"/>
  <c r="K52" i="12"/>
  <c r="J52" i="12"/>
  <c r="I52" i="12"/>
  <c r="G52" i="12"/>
  <c r="F52" i="12"/>
  <c r="E52" i="12"/>
  <c r="H52" i="12"/>
  <c r="D51" i="12"/>
  <c r="U75" i="16"/>
  <c r="C54" i="16"/>
  <c r="L53" i="16"/>
  <c r="N55" i="15"/>
  <c r="J55" i="15"/>
  <c r="M55" i="15" s="1"/>
  <c r="C54" i="12" l="1"/>
  <c r="J53" i="12"/>
  <c r="I53" i="12"/>
  <c r="K53" i="12"/>
  <c r="H53" i="12"/>
  <c r="F53" i="12"/>
  <c r="G53" i="12"/>
  <c r="E53" i="12"/>
  <c r="D52" i="12"/>
  <c r="U76" i="16"/>
  <c r="C55" i="16"/>
  <c r="L54" i="16"/>
  <c r="J54" i="15"/>
  <c r="M54" i="15" s="1"/>
  <c r="N54" i="15"/>
  <c r="C55" i="12" l="1"/>
  <c r="K54" i="12"/>
  <c r="J54" i="12"/>
  <c r="I54" i="12"/>
  <c r="F54" i="12"/>
  <c r="E54" i="12"/>
  <c r="H54" i="12"/>
  <c r="G54" i="12"/>
  <c r="D53" i="12"/>
  <c r="U77" i="16"/>
  <c r="C56" i="16"/>
  <c r="L55" i="16"/>
  <c r="J53" i="15"/>
  <c r="M53" i="15" s="1"/>
  <c r="N53" i="15"/>
  <c r="C56" i="12" l="1"/>
  <c r="K55" i="12"/>
  <c r="J55" i="12"/>
  <c r="I55" i="12"/>
  <c r="G55" i="12"/>
  <c r="E55" i="12"/>
  <c r="H55" i="12"/>
  <c r="F55" i="12"/>
  <c r="D54" i="12"/>
  <c r="U78" i="16"/>
  <c r="C57" i="16"/>
  <c r="L56" i="16"/>
  <c r="J52" i="15"/>
  <c r="M52" i="15" s="1"/>
  <c r="N52" i="15"/>
  <c r="C57" i="12" l="1"/>
  <c r="K56" i="12"/>
  <c r="J56" i="12"/>
  <c r="I56" i="12"/>
  <c r="G56" i="12"/>
  <c r="F56" i="12"/>
  <c r="E56" i="12"/>
  <c r="H56" i="12"/>
  <c r="D55" i="12"/>
  <c r="U79" i="16"/>
  <c r="C58" i="16"/>
  <c r="L57" i="16"/>
  <c r="N51" i="15"/>
  <c r="J51" i="15"/>
  <c r="M51" i="15" s="1"/>
  <c r="J57" i="12" l="1"/>
  <c r="I57" i="12"/>
  <c r="K57" i="12"/>
  <c r="H57" i="12"/>
  <c r="F57" i="12"/>
  <c r="C58" i="12"/>
  <c r="E57" i="12"/>
  <c r="G57" i="12"/>
  <c r="D56" i="12"/>
  <c r="U80" i="16"/>
  <c r="C59" i="16"/>
  <c r="L58" i="16"/>
  <c r="J50" i="15"/>
  <c r="M50" i="15" s="1"/>
  <c r="N50" i="15"/>
  <c r="C59" i="12" l="1"/>
  <c r="K58" i="12"/>
  <c r="J58" i="12"/>
  <c r="F58" i="12"/>
  <c r="E58" i="12"/>
  <c r="H58" i="12"/>
  <c r="I58" i="12"/>
  <c r="G58" i="12"/>
  <c r="D57" i="12"/>
  <c r="U81" i="16"/>
  <c r="C60" i="16"/>
  <c r="L59" i="16"/>
  <c r="J49" i="15"/>
  <c r="M49" i="15" s="1"/>
  <c r="N49" i="15"/>
  <c r="C60" i="12" l="1"/>
  <c r="K59" i="12"/>
  <c r="J59" i="12"/>
  <c r="I59" i="12"/>
  <c r="G59" i="12"/>
  <c r="E59" i="12"/>
  <c r="H59" i="12"/>
  <c r="F59" i="12"/>
  <c r="D58" i="12"/>
  <c r="U82" i="16"/>
  <c r="C61" i="16"/>
  <c r="L60" i="16"/>
  <c r="J48" i="15"/>
  <c r="M48" i="15" s="1"/>
  <c r="N48" i="15"/>
  <c r="C61" i="12" l="1"/>
  <c r="K60" i="12"/>
  <c r="J60" i="12"/>
  <c r="I60" i="12"/>
  <c r="G60" i="12"/>
  <c r="F60" i="12"/>
  <c r="E60" i="12"/>
  <c r="H60" i="12"/>
  <c r="D59" i="12"/>
  <c r="U83" i="16"/>
  <c r="C62" i="16"/>
  <c r="L61" i="16"/>
  <c r="N47" i="15"/>
  <c r="J47" i="15"/>
  <c r="M47" i="15" s="1"/>
  <c r="C62" i="12" l="1"/>
  <c r="J61" i="12"/>
  <c r="I61" i="12"/>
  <c r="K61" i="12"/>
  <c r="H61" i="12"/>
  <c r="F61" i="12"/>
  <c r="G61" i="12"/>
  <c r="E61" i="12"/>
  <c r="D60" i="12"/>
  <c r="U84" i="16"/>
  <c r="C63" i="16"/>
  <c r="L62" i="16"/>
  <c r="J46" i="15"/>
  <c r="M46" i="15" s="1"/>
  <c r="N46" i="15"/>
  <c r="C63" i="12" l="1"/>
  <c r="K62" i="12"/>
  <c r="J62" i="12"/>
  <c r="F62" i="12"/>
  <c r="E62" i="12"/>
  <c r="H62" i="12"/>
  <c r="G62" i="12"/>
  <c r="I62" i="12"/>
  <c r="D61" i="12"/>
  <c r="U85" i="16"/>
  <c r="C64" i="16"/>
  <c r="L63" i="16"/>
  <c r="J45" i="15"/>
  <c r="M45" i="15" s="1"/>
  <c r="N45" i="15"/>
  <c r="C64" i="12" l="1"/>
  <c r="K63" i="12"/>
  <c r="J63" i="12"/>
  <c r="I63" i="12"/>
  <c r="G63" i="12"/>
  <c r="E63" i="12"/>
  <c r="H63" i="12"/>
  <c r="F63" i="12"/>
  <c r="D62" i="12"/>
  <c r="U86" i="16"/>
  <c r="C65" i="16"/>
  <c r="L64" i="16"/>
  <c r="J44" i="15"/>
  <c r="M44" i="15" s="1"/>
  <c r="N44" i="15"/>
  <c r="C65" i="12" l="1"/>
  <c r="K64" i="12"/>
  <c r="J64" i="12"/>
  <c r="I64" i="12"/>
  <c r="G64" i="12"/>
  <c r="F64" i="12"/>
  <c r="E64" i="12"/>
  <c r="H64" i="12"/>
  <c r="D63" i="12"/>
  <c r="U87" i="16"/>
  <c r="C66" i="16"/>
  <c r="L65" i="16"/>
  <c r="N43" i="15"/>
  <c r="J43" i="15"/>
  <c r="M43" i="15" s="1"/>
  <c r="C66" i="12" l="1"/>
  <c r="J65" i="12"/>
  <c r="I65" i="12"/>
  <c r="K65" i="12"/>
  <c r="H65" i="12"/>
  <c r="F65" i="12"/>
  <c r="E65" i="12"/>
  <c r="G65" i="12"/>
  <c r="D64" i="12"/>
  <c r="U88" i="16"/>
  <c r="C67" i="16"/>
  <c r="L66" i="16"/>
  <c r="J42" i="15"/>
  <c r="M42" i="15" s="1"/>
  <c r="N42" i="15"/>
  <c r="C67" i="12" l="1"/>
  <c r="K66" i="12"/>
  <c r="J66" i="12"/>
  <c r="F66" i="12"/>
  <c r="E66" i="12"/>
  <c r="I66" i="12"/>
  <c r="H66" i="12"/>
  <c r="G66" i="12"/>
  <c r="D65" i="12"/>
  <c r="U89" i="16"/>
  <c r="C68" i="16"/>
  <c r="L67" i="16"/>
  <c r="J41" i="15"/>
  <c r="M41" i="15" s="1"/>
  <c r="N41" i="15"/>
  <c r="C68" i="12" l="1"/>
  <c r="K67" i="12"/>
  <c r="J67" i="12"/>
  <c r="I67" i="12"/>
  <c r="G67" i="12"/>
  <c r="E67" i="12"/>
  <c r="H67" i="12"/>
  <c r="F67" i="12"/>
  <c r="D66" i="12"/>
  <c r="U90" i="16"/>
  <c r="C69" i="16"/>
  <c r="L68" i="16"/>
  <c r="J40" i="15"/>
  <c r="M40" i="15" s="1"/>
  <c r="N40" i="15"/>
  <c r="C69" i="12" l="1"/>
  <c r="K68" i="12"/>
  <c r="J68" i="12"/>
  <c r="I68" i="12"/>
  <c r="G68" i="12"/>
  <c r="F68" i="12"/>
  <c r="E68" i="12"/>
  <c r="H68" i="12"/>
  <c r="D67" i="12"/>
  <c r="U91" i="16"/>
  <c r="C70" i="16"/>
  <c r="L69" i="16"/>
  <c r="N39" i="15"/>
  <c r="J39" i="15"/>
  <c r="M39" i="15" s="1"/>
  <c r="C70" i="12" l="1"/>
  <c r="J69" i="12"/>
  <c r="I69" i="12"/>
  <c r="K69" i="12"/>
  <c r="H69" i="12"/>
  <c r="F69" i="12"/>
  <c r="G69" i="12"/>
  <c r="E69" i="12"/>
  <c r="D68" i="12"/>
  <c r="U92" i="16"/>
  <c r="G89" i="16"/>
  <c r="C71" i="16"/>
  <c r="L70" i="16"/>
  <c r="J38" i="15"/>
  <c r="M38" i="15" s="1"/>
  <c r="N38" i="15"/>
  <c r="C71" i="12" l="1"/>
  <c r="K70" i="12"/>
  <c r="J70" i="12"/>
  <c r="I70" i="12"/>
  <c r="F70" i="12"/>
  <c r="E70" i="12"/>
  <c r="H70" i="12"/>
  <c r="G70" i="12"/>
  <c r="D69" i="12"/>
  <c r="U93" i="16"/>
  <c r="F89" i="16"/>
  <c r="P93" i="16"/>
  <c r="H90" i="16"/>
  <c r="I90" i="16"/>
  <c r="J90" i="16" s="1"/>
  <c r="C72" i="16"/>
  <c r="L71" i="16"/>
  <c r="G88" i="16"/>
  <c r="J37" i="15"/>
  <c r="M37" i="15" s="1"/>
  <c r="N37" i="15"/>
  <c r="C72" i="12" l="1"/>
  <c r="K71" i="12"/>
  <c r="J71" i="12"/>
  <c r="I71" i="12"/>
  <c r="G71" i="12"/>
  <c r="E71" i="12"/>
  <c r="H71" i="12"/>
  <c r="F71" i="12"/>
  <c r="D70" i="12"/>
  <c r="U94" i="16"/>
  <c r="P92" i="16"/>
  <c r="F88" i="16"/>
  <c r="G87" i="16"/>
  <c r="C73" i="16"/>
  <c r="L72" i="16"/>
  <c r="J36" i="15"/>
  <c r="M36" i="15" s="1"/>
  <c r="N36" i="15"/>
  <c r="C73" i="12" l="1"/>
  <c r="K72" i="12"/>
  <c r="J72" i="12"/>
  <c r="I72" i="12"/>
  <c r="G72" i="12"/>
  <c r="F72" i="12"/>
  <c r="E72" i="12"/>
  <c r="H72" i="12"/>
  <c r="D71" i="12"/>
  <c r="U95" i="16"/>
  <c r="P91" i="16"/>
  <c r="F87" i="16"/>
  <c r="G86" i="16"/>
  <c r="C74" i="16"/>
  <c r="L73" i="16"/>
  <c r="N35" i="15"/>
  <c r="J35" i="15"/>
  <c r="M35" i="15" s="1"/>
  <c r="C74" i="12" l="1"/>
  <c r="J73" i="12"/>
  <c r="I73" i="12"/>
  <c r="K73" i="12"/>
  <c r="H73" i="12"/>
  <c r="F73" i="12"/>
  <c r="E73" i="12"/>
  <c r="G73" i="12"/>
  <c r="D72" i="12"/>
  <c r="U96" i="16"/>
  <c r="P90" i="16"/>
  <c r="F86" i="16"/>
  <c r="C75" i="16"/>
  <c r="L74" i="16"/>
  <c r="G85" i="16"/>
  <c r="F85" i="16" s="1"/>
  <c r="J34" i="15"/>
  <c r="M34" i="15" s="1"/>
  <c r="N34" i="15"/>
  <c r="C75" i="12" l="1"/>
  <c r="K74" i="12"/>
  <c r="J74" i="12"/>
  <c r="F74" i="12"/>
  <c r="E74" i="12"/>
  <c r="H74" i="12"/>
  <c r="I74" i="12"/>
  <c r="G74" i="12"/>
  <c r="D73" i="12"/>
  <c r="U97" i="16"/>
  <c r="G84" i="16"/>
  <c r="F84" i="16" s="1"/>
  <c r="C76" i="16"/>
  <c r="L75" i="16"/>
  <c r="J33" i="15"/>
  <c r="M33" i="15" s="1"/>
  <c r="N33" i="15"/>
  <c r="C76" i="12" l="1"/>
  <c r="K75" i="12"/>
  <c r="J75" i="12"/>
  <c r="I75" i="12"/>
  <c r="G75" i="12"/>
  <c r="E75" i="12"/>
  <c r="H75" i="12"/>
  <c r="F75" i="12"/>
  <c r="D74" i="12"/>
  <c r="U98" i="16"/>
  <c r="C77" i="16"/>
  <c r="L76" i="16"/>
  <c r="G83" i="16"/>
  <c r="F83" i="16" s="1"/>
  <c r="J32" i="15"/>
  <c r="M32" i="15" s="1"/>
  <c r="N32" i="15"/>
  <c r="C77" i="12" l="1"/>
  <c r="K76" i="12"/>
  <c r="J76" i="12"/>
  <c r="I76" i="12"/>
  <c r="G76" i="12"/>
  <c r="F76" i="12"/>
  <c r="E76" i="12"/>
  <c r="H76" i="12"/>
  <c r="D75" i="12"/>
  <c r="U99" i="16"/>
  <c r="C78" i="16"/>
  <c r="L77" i="16"/>
  <c r="G82" i="16"/>
  <c r="F82" i="16" s="1"/>
  <c r="N31" i="15"/>
  <c r="J31" i="15"/>
  <c r="M31" i="15" s="1"/>
  <c r="C78" i="12" l="1"/>
  <c r="J77" i="12"/>
  <c r="I77" i="12"/>
  <c r="K77" i="12"/>
  <c r="H77" i="12"/>
  <c r="F77" i="12"/>
  <c r="G77" i="12"/>
  <c r="E77" i="12"/>
  <c r="D76" i="12"/>
  <c r="U100" i="16"/>
  <c r="G81" i="16"/>
  <c r="F81" i="16" s="1"/>
  <c r="C79" i="16"/>
  <c r="L78" i="16"/>
  <c r="J30" i="15"/>
  <c r="M30" i="15" s="1"/>
  <c r="N30" i="15"/>
  <c r="C79" i="12" l="1"/>
  <c r="K78" i="12"/>
  <c r="J78" i="12"/>
  <c r="F78" i="12"/>
  <c r="E78" i="12"/>
  <c r="H78" i="12"/>
  <c r="I78" i="12"/>
  <c r="G78" i="12"/>
  <c r="D77" i="12"/>
  <c r="U101" i="16"/>
  <c r="C80" i="16"/>
  <c r="L79" i="16"/>
  <c r="G80" i="16"/>
  <c r="F80" i="16" s="1"/>
  <c r="J29" i="15"/>
  <c r="M29" i="15" s="1"/>
  <c r="N29" i="15"/>
  <c r="C80" i="12" l="1"/>
  <c r="K79" i="12"/>
  <c r="J79" i="12"/>
  <c r="I79" i="12"/>
  <c r="G79" i="12"/>
  <c r="H79" i="12"/>
  <c r="E79" i="12"/>
  <c r="F79" i="12"/>
  <c r="D78" i="12"/>
  <c r="U102" i="16"/>
  <c r="C81" i="16"/>
  <c r="L80" i="16"/>
  <c r="G79" i="16"/>
  <c r="F79" i="16" s="1"/>
  <c r="J28" i="15"/>
  <c r="M28" i="15" s="1"/>
  <c r="N28" i="15"/>
  <c r="C81" i="12" l="1"/>
  <c r="K80" i="12"/>
  <c r="J80" i="12"/>
  <c r="I80" i="12"/>
  <c r="G80" i="12"/>
  <c r="F80" i="12"/>
  <c r="H80" i="12"/>
  <c r="E80" i="12"/>
  <c r="D79" i="12"/>
  <c r="U103" i="16"/>
  <c r="G78" i="16"/>
  <c r="F78" i="16" s="1"/>
  <c r="C82" i="16"/>
  <c r="L81" i="16"/>
  <c r="N27" i="15"/>
  <c r="J27" i="15"/>
  <c r="M27" i="15" s="1"/>
  <c r="C82" i="12" l="1"/>
  <c r="J81" i="12"/>
  <c r="I81" i="12"/>
  <c r="K81" i="12"/>
  <c r="H81" i="12"/>
  <c r="F81" i="12"/>
  <c r="G81" i="12"/>
  <c r="E81" i="12"/>
  <c r="D80" i="12"/>
  <c r="U104" i="16"/>
  <c r="C83" i="16"/>
  <c r="L82" i="16"/>
  <c r="G77" i="16"/>
  <c r="F77" i="16" s="1"/>
  <c r="J26" i="15"/>
  <c r="M26" i="15" s="1"/>
  <c r="N26" i="15"/>
  <c r="C83" i="12" l="1"/>
  <c r="K82" i="12"/>
  <c r="J82" i="12"/>
  <c r="F82" i="12"/>
  <c r="I82" i="12"/>
  <c r="H82" i="12"/>
  <c r="G82" i="12"/>
  <c r="E82" i="12"/>
  <c r="D81" i="12"/>
  <c r="U105" i="16"/>
  <c r="C84" i="16"/>
  <c r="L83" i="16"/>
  <c r="G76" i="16"/>
  <c r="F76" i="16" s="1"/>
  <c r="J25" i="15"/>
  <c r="M25" i="15" s="1"/>
  <c r="N25" i="15"/>
  <c r="C84" i="12" l="1"/>
  <c r="K83" i="12"/>
  <c r="J83" i="12"/>
  <c r="I83" i="12"/>
  <c r="G83" i="12"/>
  <c r="E83" i="12"/>
  <c r="H83" i="12"/>
  <c r="F83" i="12"/>
  <c r="D82" i="12"/>
  <c r="U106" i="16"/>
  <c r="G75" i="16"/>
  <c r="F75" i="16" s="1"/>
  <c r="C85" i="16"/>
  <c r="L84" i="16"/>
  <c r="J24" i="15"/>
  <c r="M24" i="15" s="1"/>
  <c r="N24" i="15"/>
  <c r="C85" i="12" l="1"/>
  <c r="K84" i="12"/>
  <c r="J84" i="12"/>
  <c r="I84" i="12"/>
  <c r="G84" i="12"/>
  <c r="E84" i="12"/>
  <c r="F84" i="12"/>
  <c r="H84" i="12"/>
  <c r="D83" i="12"/>
  <c r="U107" i="16"/>
  <c r="C86" i="16"/>
  <c r="L85" i="16"/>
  <c r="G74" i="16"/>
  <c r="F74" i="16" s="1"/>
  <c r="N23" i="15"/>
  <c r="J23" i="15"/>
  <c r="M23" i="15" s="1"/>
  <c r="C86" i="12" l="1"/>
  <c r="J85" i="12"/>
  <c r="I85" i="12"/>
  <c r="K85" i="12"/>
  <c r="H85" i="12"/>
  <c r="F85" i="12"/>
  <c r="G85" i="12"/>
  <c r="E85" i="12"/>
  <c r="D84" i="12"/>
  <c r="U108" i="16"/>
  <c r="C87" i="16"/>
  <c r="L86" i="16"/>
  <c r="G73" i="16"/>
  <c r="F73" i="16" s="1"/>
  <c r="J22" i="15"/>
  <c r="M22" i="15" s="1"/>
  <c r="N22" i="15"/>
  <c r="C87" i="12" l="1"/>
  <c r="K86" i="12"/>
  <c r="J86" i="12"/>
  <c r="I86" i="12"/>
  <c r="F86" i="12"/>
  <c r="H86" i="12"/>
  <c r="G86" i="12"/>
  <c r="E86" i="12"/>
  <c r="D85" i="12"/>
  <c r="U109" i="16"/>
  <c r="G72" i="16"/>
  <c r="F72" i="16" s="1"/>
  <c r="C88" i="16"/>
  <c r="L87" i="16"/>
  <c r="J21" i="15"/>
  <c r="M21" i="15" s="1"/>
  <c r="N21" i="15"/>
  <c r="C88" i="12" l="1"/>
  <c r="K87" i="12"/>
  <c r="J87" i="12"/>
  <c r="I87" i="12"/>
  <c r="G87" i="12"/>
  <c r="H87" i="12"/>
  <c r="E87" i="12"/>
  <c r="F87" i="12"/>
  <c r="D86" i="12"/>
  <c r="U110" i="16"/>
  <c r="G71" i="16"/>
  <c r="F71" i="16" s="1"/>
  <c r="C89" i="16"/>
  <c r="L88" i="16"/>
  <c r="J20" i="15"/>
  <c r="M20" i="15" s="1"/>
  <c r="N20" i="15"/>
  <c r="C89" i="12" l="1"/>
  <c r="K88" i="12"/>
  <c r="J88" i="12"/>
  <c r="I88" i="12"/>
  <c r="G88" i="12"/>
  <c r="F88" i="12"/>
  <c r="H88" i="12"/>
  <c r="E88" i="12"/>
  <c r="D87" i="12"/>
  <c r="U111" i="16"/>
  <c r="C90" i="16"/>
  <c r="L89" i="16"/>
  <c r="G70" i="16"/>
  <c r="F70" i="16" s="1"/>
  <c r="N19" i="15"/>
  <c r="J19" i="15"/>
  <c r="M19" i="15" s="1"/>
  <c r="C90" i="12" l="1"/>
  <c r="J89" i="12"/>
  <c r="I89" i="12"/>
  <c r="K89" i="12"/>
  <c r="H89" i="12"/>
  <c r="F89" i="12"/>
  <c r="G89" i="12"/>
  <c r="E89" i="12"/>
  <c r="D88" i="12"/>
  <c r="U112" i="16"/>
  <c r="G69" i="16"/>
  <c r="F69" i="16" s="1"/>
  <c r="C91" i="16"/>
  <c r="L90" i="16"/>
  <c r="J18" i="15"/>
  <c r="M18" i="15" s="1"/>
  <c r="N18" i="15"/>
  <c r="C91" i="12" l="1"/>
  <c r="K90" i="12"/>
  <c r="J90" i="12"/>
  <c r="F90" i="12"/>
  <c r="H90" i="12"/>
  <c r="I90" i="12"/>
  <c r="G90" i="12"/>
  <c r="E90" i="12"/>
  <c r="D89" i="12"/>
  <c r="U113" i="16"/>
  <c r="G68" i="16"/>
  <c r="F68" i="16" s="1"/>
  <c r="C92" i="16"/>
  <c r="L91" i="16"/>
  <c r="J17" i="15"/>
  <c r="M17" i="15" s="1"/>
  <c r="N17" i="15"/>
  <c r="C92" i="12" l="1"/>
  <c r="K91" i="12"/>
  <c r="J91" i="12"/>
  <c r="I91" i="12"/>
  <c r="G91" i="12"/>
  <c r="E91" i="12"/>
  <c r="H91" i="12"/>
  <c r="F91" i="12"/>
  <c r="D90" i="12"/>
  <c r="R118" i="16"/>
  <c r="U118" i="16"/>
  <c r="R114" i="16"/>
  <c r="U114" i="16"/>
  <c r="C93" i="16"/>
  <c r="L92" i="16"/>
  <c r="G67" i="16"/>
  <c r="F67" i="16" s="1"/>
  <c r="J16" i="15"/>
  <c r="M16" i="15" s="1"/>
  <c r="N16" i="15"/>
  <c r="C93" i="12" l="1"/>
  <c r="K92" i="12"/>
  <c r="J92" i="12"/>
  <c r="I92" i="12"/>
  <c r="G92" i="12"/>
  <c r="E92" i="12"/>
  <c r="F92" i="12"/>
  <c r="H92" i="12"/>
  <c r="D91" i="12"/>
  <c r="R115" i="16"/>
  <c r="U115" i="16"/>
  <c r="R119" i="16"/>
  <c r="R128" i="16"/>
  <c r="R123" i="16"/>
  <c r="G66" i="16"/>
  <c r="F66" i="16" s="1"/>
  <c r="C94" i="16"/>
  <c r="L93" i="16"/>
  <c r="N15" i="15"/>
  <c r="J15" i="15"/>
  <c r="M15" i="15" s="1"/>
  <c r="C94" i="12" l="1"/>
  <c r="J93" i="12"/>
  <c r="I93" i="12"/>
  <c r="K93" i="12"/>
  <c r="H93" i="12"/>
  <c r="F93" i="12"/>
  <c r="G93" i="12"/>
  <c r="E93" i="12"/>
  <c r="D92" i="12"/>
  <c r="R120" i="16"/>
  <c r="R129" i="16"/>
  <c r="R124" i="16"/>
  <c r="R116" i="16"/>
  <c r="U116" i="16"/>
  <c r="G65" i="16"/>
  <c r="F65" i="16" s="1"/>
  <c r="C95" i="16"/>
  <c r="L94" i="16"/>
  <c r="J14" i="15"/>
  <c r="M14" i="15" s="1"/>
  <c r="N14" i="15"/>
  <c r="C95" i="12" l="1"/>
  <c r="K94" i="12"/>
  <c r="J94" i="12"/>
  <c r="F94" i="12"/>
  <c r="H94" i="12"/>
  <c r="G94" i="12"/>
  <c r="I94" i="12"/>
  <c r="E94" i="12"/>
  <c r="D93" i="12"/>
  <c r="R117" i="16"/>
  <c r="U117" i="16"/>
  <c r="R121" i="16"/>
  <c r="R126" i="16"/>
  <c r="R125" i="16"/>
  <c r="C96" i="16"/>
  <c r="L95" i="16"/>
  <c r="G64" i="16"/>
  <c r="F64" i="16" s="1"/>
  <c r="J13" i="15"/>
  <c r="M13" i="15" s="1"/>
  <c r="N13" i="15"/>
  <c r="C96" i="12" l="1"/>
  <c r="K95" i="12"/>
  <c r="J95" i="12"/>
  <c r="I95" i="12"/>
  <c r="G95" i="12"/>
  <c r="H95" i="12"/>
  <c r="E95" i="12"/>
  <c r="F95" i="12"/>
  <c r="D94" i="12"/>
  <c r="R122" i="16"/>
  <c r="R127" i="16"/>
  <c r="G63" i="16"/>
  <c r="F63" i="16" s="1"/>
  <c r="C97" i="16"/>
  <c r="L96" i="16"/>
  <c r="J12" i="15"/>
  <c r="M12" i="15" s="1"/>
  <c r="N12" i="15"/>
  <c r="C97" i="12" l="1"/>
  <c r="K96" i="12"/>
  <c r="J96" i="12"/>
  <c r="I96" i="12"/>
  <c r="G96" i="12"/>
  <c r="F96" i="12"/>
  <c r="H96" i="12"/>
  <c r="E96" i="12"/>
  <c r="D95" i="12"/>
  <c r="C98" i="16"/>
  <c r="L97" i="16"/>
  <c r="G62" i="16"/>
  <c r="F62" i="16" s="1"/>
  <c r="N11" i="15"/>
  <c r="J11" i="15"/>
  <c r="M11" i="15" s="1"/>
  <c r="C98" i="12" l="1"/>
  <c r="J97" i="12"/>
  <c r="I97" i="12"/>
  <c r="K97" i="12"/>
  <c r="H97" i="12"/>
  <c r="F97" i="12"/>
  <c r="G97" i="12"/>
  <c r="E97" i="12"/>
  <c r="D96" i="12"/>
  <c r="G61" i="16"/>
  <c r="F61" i="16" s="1"/>
  <c r="C99" i="16"/>
  <c r="L98" i="16"/>
  <c r="J10" i="15"/>
  <c r="M10" i="15" s="1"/>
  <c r="N10" i="15"/>
  <c r="C99" i="12" l="1"/>
  <c r="K98" i="12"/>
  <c r="J98" i="12"/>
  <c r="F98" i="12"/>
  <c r="I98" i="12"/>
  <c r="H98" i="12"/>
  <c r="G98" i="12"/>
  <c r="E98" i="12"/>
  <c r="D97" i="12"/>
  <c r="C100" i="16"/>
  <c r="L99" i="16"/>
  <c r="G60" i="16"/>
  <c r="F60" i="16" s="1"/>
  <c r="J9" i="15"/>
  <c r="M9" i="15" s="1"/>
  <c r="N9" i="15"/>
  <c r="C100" i="12" l="1"/>
  <c r="K99" i="12"/>
  <c r="J99" i="12"/>
  <c r="I99" i="12"/>
  <c r="G99" i="12"/>
  <c r="E99" i="12"/>
  <c r="H99" i="12"/>
  <c r="F99" i="12"/>
  <c r="D98" i="12"/>
  <c r="G59" i="16"/>
  <c r="F59" i="16" s="1"/>
  <c r="C101" i="16"/>
  <c r="L100" i="16"/>
  <c r="J8" i="15"/>
  <c r="M8" i="15" s="1"/>
  <c r="N8" i="15"/>
  <c r="C101" i="12" l="1"/>
  <c r="K100" i="12"/>
  <c r="J100" i="12"/>
  <c r="I100" i="12"/>
  <c r="G100" i="12"/>
  <c r="E100" i="12"/>
  <c r="F100" i="12"/>
  <c r="H100" i="12"/>
  <c r="D99" i="12"/>
  <c r="C102" i="16"/>
  <c r="L101" i="16"/>
  <c r="G58" i="16"/>
  <c r="F58" i="16" s="1"/>
  <c r="N7" i="15"/>
  <c r="J7" i="15"/>
  <c r="M7" i="15" s="1"/>
  <c r="C102" i="12" l="1"/>
  <c r="J101" i="12"/>
  <c r="I101" i="12"/>
  <c r="K101" i="12"/>
  <c r="H101" i="12"/>
  <c r="F101" i="12"/>
  <c r="G101" i="12"/>
  <c r="E101" i="12"/>
  <c r="D100" i="12"/>
  <c r="G57" i="16"/>
  <c r="F57" i="16" s="1"/>
  <c r="C103" i="16"/>
  <c r="L102" i="16"/>
  <c r="E42" i="5"/>
  <c r="E41" i="5"/>
  <c r="AL41" i="5" s="1"/>
  <c r="E40" i="5"/>
  <c r="AL40" i="5" s="1"/>
  <c r="E39" i="5"/>
  <c r="E38" i="5"/>
  <c r="E37" i="5"/>
  <c r="E36" i="5"/>
  <c r="E35" i="5"/>
  <c r="E34" i="5"/>
  <c r="E33" i="5"/>
  <c r="E32" i="5"/>
  <c r="AL32" i="5" s="1"/>
  <c r="E31" i="5"/>
  <c r="E30" i="5"/>
  <c r="E29" i="5"/>
  <c r="E28" i="5"/>
  <c r="AL28" i="5" s="1"/>
  <c r="E27" i="5"/>
  <c r="E26" i="5"/>
  <c r="E25" i="5"/>
  <c r="E24" i="5"/>
  <c r="AL24" i="5" s="1"/>
  <c r="E23" i="5"/>
  <c r="E22" i="5"/>
  <c r="E21" i="5"/>
  <c r="E20" i="5"/>
  <c r="AL20" i="5" s="1"/>
  <c r="E19" i="5"/>
  <c r="E18" i="5"/>
  <c r="E17" i="5"/>
  <c r="E16" i="5"/>
  <c r="AL16" i="5" s="1"/>
  <c r="E15" i="5"/>
  <c r="E14" i="5"/>
  <c r="E13" i="5"/>
  <c r="E12" i="5"/>
  <c r="AL12" i="5" s="1"/>
  <c r="E11" i="5"/>
  <c r="E10" i="5"/>
  <c r="E9" i="5"/>
  <c r="E8" i="5"/>
  <c r="AL8" i="5" s="1"/>
  <c r="E43" i="5"/>
  <c r="C9" i="5"/>
  <c r="AX7" i="4"/>
  <c r="BB7" i="4" s="1"/>
  <c r="BB8" i="4"/>
  <c r="BB9" i="4"/>
  <c r="BB10" i="4"/>
  <c r="BB11" i="4"/>
  <c r="BB12" i="4"/>
  <c r="BB13" i="4"/>
  <c r="BB14" i="4"/>
  <c r="BB15" i="4"/>
  <c r="BB16" i="4"/>
  <c r="BB17" i="4"/>
  <c r="BB6" i="4"/>
  <c r="AT84" i="4"/>
  <c r="AT85" i="4" s="1"/>
  <c r="AT86" i="4" s="1"/>
  <c r="AT87" i="4" s="1"/>
  <c r="AT88" i="4" s="1"/>
  <c r="AT89" i="4" s="1"/>
  <c r="AT90" i="4" s="1"/>
  <c r="AM7" i="4"/>
  <c r="AM8" i="4" s="1"/>
  <c r="AM9" i="4" s="1"/>
  <c r="AM10" i="4" s="1"/>
  <c r="AM11" i="4" s="1"/>
  <c r="AJ249" i="4"/>
  <c r="AJ248" i="4"/>
  <c r="AJ247" i="4"/>
  <c r="AJ246" i="4"/>
  <c r="AJ245" i="4"/>
  <c r="AJ244" i="4"/>
  <c r="AJ243" i="4"/>
  <c r="AJ242" i="4"/>
  <c r="AJ241" i="4"/>
  <c r="AJ240" i="4"/>
  <c r="AJ239" i="4"/>
  <c r="AJ238" i="4"/>
  <c r="AJ237" i="4"/>
  <c r="AJ236" i="4"/>
  <c r="AJ235" i="4"/>
  <c r="AJ234" i="4"/>
  <c r="AJ233" i="4"/>
  <c r="AJ232" i="4"/>
  <c r="AJ231" i="4"/>
  <c r="AJ230" i="4"/>
  <c r="AJ229" i="4"/>
  <c r="AJ228" i="4"/>
  <c r="AJ227" i="4"/>
  <c r="AJ226" i="4"/>
  <c r="AJ225" i="4"/>
  <c r="AJ224" i="4"/>
  <c r="AJ223" i="4"/>
  <c r="AJ222" i="4"/>
  <c r="AJ221" i="4"/>
  <c r="AJ220" i="4"/>
  <c r="AJ219" i="4"/>
  <c r="AJ218" i="4"/>
  <c r="AJ217" i="4"/>
  <c r="AJ216" i="4"/>
  <c r="AJ215" i="4"/>
  <c r="AJ214" i="4"/>
  <c r="AJ213" i="4"/>
  <c r="AJ212" i="4"/>
  <c r="AJ211" i="4"/>
  <c r="AJ210" i="4"/>
  <c r="AJ209" i="4"/>
  <c r="AJ208" i="4"/>
  <c r="AJ207" i="4"/>
  <c r="AJ206" i="4"/>
  <c r="AJ205" i="4"/>
  <c r="AJ204" i="4"/>
  <c r="AJ203" i="4"/>
  <c r="AJ202" i="4"/>
  <c r="AJ201" i="4"/>
  <c r="AJ200" i="4"/>
  <c r="AJ199" i="4"/>
  <c r="AJ198" i="4"/>
  <c r="AJ197" i="4"/>
  <c r="AJ196" i="4"/>
  <c r="AJ195" i="4"/>
  <c r="AJ194" i="4"/>
  <c r="AJ193" i="4"/>
  <c r="AJ192" i="4"/>
  <c r="AJ191" i="4"/>
  <c r="AJ190" i="4"/>
  <c r="AJ189" i="4"/>
  <c r="AJ188" i="4"/>
  <c r="AJ187" i="4"/>
  <c r="AJ186" i="4"/>
  <c r="AJ185" i="4"/>
  <c r="AJ184" i="4"/>
  <c r="AJ183" i="4"/>
  <c r="AJ182" i="4"/>
  <c r="AJ181" i="4"/>
  <c r="AJ180" i="4"/>
  <c r="AJ179" i="4"/>
  <c r="AJ178" i="4"/>
  <c r="AJ177" i="4"/>
  <c r="AJ176" i="4"/>
  <c r="AJ175" i="4"/>
  <c r="AJ174" i="4"/>
  <c r="AJ173" i="4"/>
  <c r="AJ172" i="4"/>
  <c r="AJ171" i="4"/>
  <c r="AJ170" i="4"/>
  <c r="AJ169" i="4"/>
  <c r="AJ168" i="4"/>
  <c r="AJ167" i="4"/>
  <c r="AJ166" i="4"/>
  <c r="AJ165" i="4"/>
  <c r="AJ164" i="4"/>
  <c r="AJ163" i="4"/>
  <c r="AJ162" i="4"/>
  <c r="AJ161" i="4"/>
  <c r="AJ160" i="4"/>
  <c r="AJ159" i="4"/>
  <c r="AJ158" i="4"/>
  <c r="AJ157" i="4"/>
  <c r="AJ156" i="4"/>
  <c r="AJ155" i="4"/>
  <c r="AJ154" i="4"/>
  <c r="AJ153" i="4"/>
  <c r="AJ152" i="4"/>
  <c r="AJ151" i="4"/>
  <c r="AJ150" i="4"/>
  <c r="AJ149" i="4"/>
  <c r="AJ148" i="4"/>
  <c r="AJ147" i="4"/>
  <c r="AJ146" i="4"/>
  <c r="AJ145" i="4"/>
  <c r="AJ144" i="4"/>
  <c r="AJ143" i="4"/>
  <c r="AJ142" i="4"/>
  <c r="AJ141" i="4"/>
  <c r="AJ140" i="4"/>
  <c r="AJ139" i="4"/>
  <c r="AJ138" i="4"/>
  <c r="AJ137" i="4"/>
  <c r="AJ136" i="4"/>
  <c r="AJ135" i="4"/>
  <c r="AJ134" i="4"/>
  <c r="AJ133" i="4"/>
  <c r="AJ132" i="4"/>
  <c r="AJ131" i="4"/>
  <c r="AJ130" i="4"/>
  <c r="AJ129" i="4"/>
  <c r="AJ128" i="4"/>
  <c r="AJ127" i="4"/>
  <c r="AJ126" i="4"/>
  <c r="AJ125" i="4"/>
  <c r="AJ124" i="4"/>
  <c r="AJ123" i="4"/>
  <c r="AJ122" i="4"/>
  <c r="AJ121" i="4"/>
  <c r="AJ120" i="4"/>
  <c r="AJ119" i="4"/>
  <c r="AJ118" i="4"/>
  <c r="AJ117" i="4"/>
  <c r="AJ116" i="4"/>
  <c r="AJ115" i="4"/>
  <c r="AJ114" i="4"/>
  <c r="AJ113" i="4"/>
  <c r="AJ112" i="4"/>
  <c r="AJ111" i="4"/>
  <c r="AJ110" i="4"/>
  <c r="AJ109" i="4"/>
  <c r="AJ108" i="4"/>
  <c r="AJ107" i="4"/>
  <c r="AJ106" i="4"/>
  <c r="AJ105" i="4"/>
  <c r="AJ104" i="4"/>
  <c r="AJ103" i="4"/>
  <c r="AJ102" i="4"/>
  <c r="AJ101" i="4"/>
  <c r="AJ100" i="4"/>
  <c r="AJ99" i="4"/>
  <c r="AJ98" i="4"/>
  <c r="AJ97" i="4"/>
  <c r="AJ96" i="4"/>
  <c r="AK8" i="4"/>
  <c r="AJ8" i="4" s="1"/>
  <c r="AK7" i="4"/>
  <c r="AJ7" i="4" s="1"/>
  <c r="AJ6" i="4"/>
  <c r="AH7" i="4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H47" i="4" s="1"/>
  <c r="AH48" i="4" s="1"/>
  <c r="AH49" i="4" s="1"/>
  <c r="AH50" i="4" s="1"/>
  <c r="AH51" i="4" s="1"/>
  <c r="AH52" i="4" s="1"/>
  <c r="AH53" i="4" s="1"/>
  <c r="AH54" i="4" s="1"/>
  <c r="AH55" i="4" s="1"/>
  <c r="AH56" i="4" s="1"/>
  <c r="AH57" i="4" s="1"/>
  <c r="AH58" i="4" s="1"/>
  <c r="AH59" i="4" s="1"/>
  <c r="AH60" i="4" s="1"/>
  <c r="AH61" i="4" s="1"/>
  <c r="AH62" i="4" s="1"/>
  <c r="AH63" i="4" s="1"/>
  <c r="AH64" i="4" s="1"/>
  <c r="AH65" i="4" s="1"/>
  <c r="AH66" i="4" s="1"/>
  <c r="AH67" i="4" s="1"/>
  <c r="AH68" i="4" s="1"/>
  <c r="AH69" i="4" s="1"/>
  <c r="AH70" i="4" s="1"/>
  <c r="AH71" i="4" s="1"/>
  <c r="AH72" i="4" s="1"/>
  <c r="AH73" i="4" s="1"/>
  <c r="AH74" i="4" s="1"/>
  <c r="AH75" i="4" s="1"/>
  <c r="AH76" i="4" s="1"/>
  <c r="AH77" i="4" s="1"/>
  <c r="AH78" i="4" s="1"/>
  <c r="AH79" i="4" s="1"/>
  <c r="AH80" i="4" s="1"/>
  <c r="AH81" i="4" s="1"/>
  <c r="AH82" i="4" s="1"/>
  <c r="AH83" i="4" s="1"/>
  <c r="AH84" i="4" s="1"/>
  <c r="AH85" i="4" s="1"/>
  <c r="AH86" i="4" s="1"/>
  <c r="AH87" i="4" s="1"/>
  <c r="AH88" i="4" s="1"/>
  <c r="AH89" i="4" s="1"/>
  <c r="AH90" i="4" s="1"/>
  <c r="AH91" i="4" s="1"/>
  <c r="AH92" i="4" s="1"/>
  <c r="AH93" i="4" s="1"/>
  <c r="AH94" i="4" s="1"/>
  <c r="AH95" i="4" s="1"/>
  <c r="AH96" i="4" s="1"/>
  <c r="AH97" i="4" s="1"/>
  <c r="AH98" i="4" s="1"/>
  <c r="AH99" i="4" s="1"/>
  <c r="AH100" i="4" s="1"/>
  <c r="AH101" i="4" s="1"/>
  <c r="AH102" i="4" s="1"/>
  <c r="AH103" i="4" s="1"/>
  <c r="AH104" i="4" s="1"/>
  <c r="AH105" i="4" s="1"/>
  <c r="AH106" i="4" s="1"/>
  <c r="AH107" i="4" s="1"/>
  <c r="AH108" i="4" s="1"/>
  <c r="AH109" i="4" s="1"/>
  <c r="AH110" i="4" s="1"/>
  <c r="AH111" i="4" s="1"/>
  <c r="AH112" i="4" s="1"/>
  <c r="AH113" i="4" s="1"/>
  <c r="AH114" i="4" s="1"/>
  <c r="AH115" i="4" s="1"/>
  <c r="AH116" i="4" s="1"/>
  <c r="AH117" i="4" s="1"/>
  <c r="AH118" i="4" s="1"/>
  <c r="AH119" i="4" s="1"/>
  <c r="AH120" i="4" s="1"/>
  <c r="AH121" i="4" s="1"/>
  <c r="AH122" i="4" s="1"/>
  <c r="AH123" i="4" s="1"/>
  <c r="AH124" i="4" s="1"/>
  <c r="AH125" i="4" s="1"/>
  <c r="AH126" i="4" s="1"/>
  <c r="AH127" i="4" s="1"/>
  <c r="AH128" i="4" s="1"/>
  <c r="AH129" i="4" s="1"/>
  <c r="AH130" i="4" s="1"/>
  <c r="AH131" i="4" s="1"/>
  <c r="AH132" i="4" s="1"/>
  <c r="AH133" i="4" s="1"/>
  <c r="AH134" i="4" s="1"/>
  <c r="AH135" i="4" s="1"/>
  <c r="AH136" i="4" s="1"/>
  <c r="AH137" i="4" s="1"/>
  <c r="AH138" i="4" s="1"/>
  <c r="AH139" i="4" s="1"/>
  <c r="AH140" i="4" s="1"/>
  <c r="AH141" i="4" s="1"/>
  <c r="AH142" i="4" s="1"/>
  <c r="AH143" i="4" s="1"/>
  <c r="AH144" i="4" s="1"/>
  <c r="AH145" i="4" s="1"/>
  <c r="AH146" i="4" s="1"/>
  <c r="AH147" i="4" s="1"/>
  <c r="AH148" i="4" s="1"/>
  <c r="AH149" i="4" s="1"/>
  <c r="AH150" i="4" s="1"/>
  <c r="AH151" i="4" s="1"/>
  <c r="AH152" i="4" s="1"/>
  <c r="AH153" i="4" s="1"/>
  <c r="AH154" i="4" s="1"/>
  <c r="AH155" i="4" s="1"/>
  <c r="AH156" i="4" s="1"/>
  <c r="AH157" i="4" s="1"/>
  <c r="AH158" i="4" s="1"/>
  <c r="AH159" i="4" s="1"/>
  <c r="AH160" i="4" s="1"/>
  <c r="AH161" i="4" s="1"/>
  <c r="AH162" i="4" s="1"/>
  <c r="AH163" i="4" s="1"/>
  <c r="AH164" i="4" s="1"/>
  <c r="AH165" i="4" s="1"/>
  <c r="AH166" i="4" s="1"/>
  <c r="AH167" i="4" s="1"/>
  <c r="AH168" i="4" s="1"/>
  <c r="AH169" i="4" s="1"/>
  <c r="AH170" i="4" s="1"/>
  <c r="AH171" i="4" s="1"/>
  <c r="AH172" i="4" s="1"/>
  <c r="AH173" i="4" s="1"/>
  <c r="AH174" i="4" s="1"/>
  <c r="AH175" i="4" s="1"/>
  <c r="AH176" i="4" s="1"/>
  <c r="AH177" i="4" s="1"/>
  <c r="AH178" i="4" s="1"/>
  <c r="AH179" i="4" s="1"/>
  <c r="AH180" i="4" s="1"/>
  <c r="AH181" i="4" s="1"/>
  <c r="AH182" i="4" s="1"/>
  <c r="AH183" i="4" s="1"/>
  <c r="AH184" i="4" s="1"/>
  <c r="AH185" i="4" s="1"/>
  <c r="AH186" i="4" s="1"/>
  <c r="AH187" i="4" s="1"/>
  <c r="AH188" i="4" s="1"/>
  <c r="AH189" i="4" s="1"/>
  <c r="AH190" i="4" s="1"/>
  <c r="AH191" i="4" s="1"/>
  <c r="AH192" i="4" s="1"/>
  <c r="AH193" i="4" s="1"/>
  <c r="AH194" i="4" s="1"/>
  <c r="AH195" i="4" s="1"/>
  <c r="AH196" i="4" s="1"/>
  <c r="AH197" i="4" s="1"/>
  <c r="AH198" i="4" s="1"/>
  <c r="AH199" i="4" s="1"/>
  <c r="AH200" i="4" s="1"/>
  <c r="AH201" i="4" s="1"/>
  <c r="AH202" i="4" s="1"/>
  <c r="AH203" i="4" s="1"/>
  <c r="AH204" i="4" s="1"/>
  <c r="AH205" i="4" s="1"/>
  <c r="AH206" i="4" s="1"/>
  <c r="AH207" i="4" s="1"/>
  <c r="AH208" i="4" s="1"/>
  <c r="AH209" i="4" s="1"/>
  <c r="AH210" i="4" s="1"/>
  <c r="AH211" i="4" s="1"/>
  <c r="AH212" i="4" s="1"/>
  <c r="AH213" i="4" s="1"/>
  <c r="AH214" i="4" s="1"/>
  <c r="AH215" i="4" s="1"/>
  <c r="AH216" i="4" s="1"/>
  <c r="AH217" i="4" s="1"/>
  <c r="AH218" i="4" s="1"/>
  <c r="AH219" i="4" s="1"/>
  <c r="AH220" i="4" s="1"/>
  <c r="AH221" i="4" s="1"/>
  <c r="AH222" i="4" s="1"/>
  <c r="AH223" i="4" s="1"/>
  <c r="AH224" i="4" s="1"/>
  <c r="AH225" i="4" s="1"/>
  <c r="AH226" i="4" s="1"/>
  <c r="AH227" i="4" s="1"/>
  <c r="AH228" i="4" s="1"/>
  <c r="AH229" i="4" s="1"/>
  <c r="AH230" i="4" s="1"/>
  <c r="AH231" i="4" s="1"/>
  <c r="AH232" i="4" s="1"/>
  <c r="AH233" i="4" s="1"/>
  <c r="AH234" i="4" s="1"/>
  <c r="AH235" i="4" s="1"/>
  <c r="AH236" i="4" s="1"/>
  <c r="AH237" i="4" s="1"/>
  <c r="AH238" i="4" s="1"/>
  <c r="AH239" i="4" s="1"/>
  <c r="AH240" i="4" s="1"/>
  <c r="AH241" i="4" s="1"/>
  <c r="AH242" i="4" s="1"/>
  <c r="AH243" i="4" s="1"/>
  <c r="AH244" i="4" s="1"/>
  <c r="AH245" i="4" s="1"/>
  <c r="AH246" i="4" s="1"/>
  <c r="AH247" i="4" s="1"/>
  <c r="AH248" i="4" s="1"/>
  <c r="AH249" i="4" s="1"/>
  <c r="Y103" i="4"/>
  <c r="Y102" i="4"/>
  <c r="Y101" i="4"/>
  <c r="Y100" i="4"/>
  <c r="Y99" i="4"/>
  <c r="Y98" i="4"/>
  <c r="Y97" i="4"/>
  <c r="Y96" i="4"/>
  <c r="Y95" i="4"/>
  <c r="Y94" i="4"/>
  <c r="Y93" i="4"/>
  <c r="Y92" i="4"/>
  <c r="Y91" i="4"/>
  <c r="Y90" i="4"/>
  <c r="Y89" i="4"/>
  <c r="Y88" i="4"/>
  <c r="Y87" i="4"/>
  <c r="Y86" i="4"/>
  <c r="Y85" i="4"/>
  <c r="Y84" i="4"/>
  <c r="Y83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104" i="4"/>
  <c r="AE104" i="4"/>
  <c r="AC104" i="4"/>
  <c r="AE103" i="4"/>
  <c r="AC103" i="4"/>
  <c r="AE102" i="4"/>
  <c r="AC102" i="4"/>
  <c r="AE101" i="4"/>
  <c r="AC101" i="4"/>
  <c r="AE100" i="4"/>
  <c r="AC100" i="4"/>
  <c r="AE99" i="4"/>
  <c r="AC99" i="4"/>
  <c r="AE98" i="4"/>
  <c r="AC98" i="4"/>
  <c r="AE97" i="4"/>
  <c r="AC97" i="4"/>
  <c r="AE96" i="4"/>
  <c r="AC96" i="4"/>
  <c r="AE95" i="4"/>
  <c r="AC95" i="4"/>
  <c r="AE94" i="4"/>
  <c r="AC94" i="4"/>
  <c r="AE93" i="4"/>
  <c r="AC93" i="4"/>
  <c r="AE92" i="4"/>
  <c r="AC92" i="4"/>
  <c r="AE91" i="4"/>
  <c r="AC91" i="4"/>
  <c r="AE90" i="4"/>
  <c r="AC90" i="4"/>
  <c r="AE89" i="4"/>
  <c r="AC89" i="4"/>
  <c r="AE88" i="4"/>
  <c r="AC88" i="4"/>
  <c r="AE87" i="4"/>
  <c r="AC87" i="4"/>
  <c r="AE86" i="4"/>
  <c r="AC86" i="4"/>
  <c r="AE85" i="4"/>
  <c r="AC85" i="4"/>
  <c r="AE84" i="4"/>
  <c r="AC84" i="4"/>
  <c r="AE83" i="4"/>
  <c r="AC83" i="4"/>
  <c r="AE82" i="4"/>
  <c r="AC82" i="4"/>
  <c r="AE81" i="4"/>
  <c r="AC81" i="4"/>
  <c r="AE80" i="4"/>
  <c r="AC80" i="4"/>
  <c r="AE79" i="4"/>
  <c r="AC79" i="4"/>
  <c r="AE78" i="4"/>
  <c r="AC78" i="4"/>
  <c r="AE77" i="4"/>
  <c r="AC77" i="4"/>
  <c r="AE76" i="4"/>
  <c r="AC76" i="4"/>
  <c r="Z76" i="4"/>
  <c r="Z77" i="4" s="1"/>
  <c r="AE75" i="4"/>
  <c r="AC75" i="4"/>
  <c r="AA75" i="4"/>
  <c r="AB75" i="4" s="1"/>
  <c r="AE74" i="4"/>
  <c r="AC74" i="4"/>
  <c r="AA74" i="4"/>
  <c r="AB74" i="4" s="1"/>
  <c r="AE73" i="4"/>
  <c r="AC73" i="4"/>
  <c r="AA73" i="4"/>
  <c r="AB73" i="4" s="1"/>
  <c r="AE72" i="4"/>
  <c r="AC72" i="4"/>
  <c r="AA72" i="4"/>
  <c r="AB72" i="4" s="1"/>
  <c r="AE71" i="4"/>
  <c r="AC71" i="4"/>
  <c r="AA71" i="4"/>
  <c r="AB71" i="4" s="1"/>
  <c r="AE70" i="4"/>
  <c r="AC70" i="4"/>
  <c r="AA70" i="4"/>
  <c r="AB70" i="4" s="1"/>
  <c r="AE69" i="4"/>
  <c r="AC69" i="4"/>
  <c r="AA69" i="4"/>
  <c r="AB69" i="4" s="1"/>
  <c r="AE68" i="4"/>
  <c r="AC68" i="4"/>
  <c r="AA68" i="4"/>
  <c r="AB68" i="4" s="1"/>
  <c r="AE67" i="4"/>
  <c r="AC67" i="4"/>
  <c r="AA67" i="4"/>
  <c r="AB67" i="4" s="1"/>
  <c r="AE66" i="4"/>
  <c r="AC66" i="4"/>
  <c r="AA66" i="4"/>
  <c r="AB66" i="4" s="1"/>
  <c r="AE65" i="4"/>
  <c r="AC65" i="4"/>
  <c r="AA65" i="4"/>
  <c r="AB65" i="4" s="1"/>
  <c r="AE64" i="4"/>
  <c r="AC64" i="4"/>
  <c r="AA64" i="4"/>
  <c r="AB64" i="4" s="1"/>
  <c r="AE63" i="4"/>
  <c r="AC63" i="4"/>
  <c r="AA63" i="4"/>
  <c r="AB63" i="4" s="1"/>
  <c r="AE62" i="4"/>
  <c r="AC62" i="4"/>
  <c r="AA62" i="4"/>
  <c r="AB62" i="4" s="1"/>
  <c r="AE61" i="4"/>
  <c r="AC61" i="4"/>
  <c r="AA61" i="4"/>
  <c r="AB61" i="4" s="1"/>
  <c r="AE60" i="4"/>
  <c r="AC60" i="4"/>
  <c r="AA60" i="4"/>
  <c r="AB60" i="4" s="1"/>
  <c r="AE59" i="4"/>
  <c r="AC59" i="4"/>
  <c r="AA59" i="4"/>
  <c r="AB59" i="4" s="1"/>
  <c r="AE58" i="4"/>
  <c r="AC58" i="4"/>
  <c r="AA58" i="4"/>
  <c r="AB58" i="4" s="1"/>
  <c r="AE57" i="4"/>
  <c r="AC57" i="4"/>
  <c r="AA57" i="4"/>
  <c r="AB57" i="4" s="1"/>
  <c r="AE56" i="4"/>
  <c r="AC56" i="4"/>
  <c r="AA56" i="4"/>
  <c r="AB56" i="4" s="1"/>
  <c r="AE55" i="4"/>
  <c r="AC55" i="4"/>
  <c r="AA55" i="4"/>
  <c r="AB55" i="4" s="1"/>
  <c r="AE54" i="4"/>
  <c r="AC54" i="4"/>
  <c r="AA54" i="4"/>
  <c r="AB54" i="4" s="1"/>
  <c r="AE53" i="4"/>
  <c r="AC53" i="4"/>
  <c r="AA53" i="4"/>
  <c r="AB53" i="4" s="1"/>
  <c r="AE52" i="4"/>
  <c r="AC52" i="4"/>
  <c r="AA52" i="4"/>
  <c r="AB52" i="4" s="1"/>
  <c r="AE51" i="4"/>
  <c r="AC51" i="4"/>
  <c r="AA51" i="4"/>
  <c r="AB51" i="4" s="1"/>
  <c r="AE50" i="4"/>
  <c r="AC50" i="4"/>
  <c r="AA50" i="4"/>
  <c r="AB50" i="4" s="1"/>
  <c r="AE49" i="4"/>
  <c r="AC49" i="4"/>
  <c r="AA49" i="4"/>
  <c r="AB49" i="4" s="1"/>
  <c r="AE48" i="4"/>
  <c r="AC48" i="4"/>
  <c r="AA48" i="4"/>
  <c r="AB48" i="4" s="1"/>
  <c r="AE47" i="4"/>
  <c r="AC47" i="4"/>
  <c r="AA47" i="4"/>
  <c r="AB47" i="4" s="1"/>
  <c r="AE46" i="4"/>
  <c r="AC46" i="4"/>
  <c r="AA46" i="4"/>
  <c r="AB46" i="4" s="1"/>
  <c r="AE45" i="4"/>
  <c r="AC45" i="4"/>
  <c r="AA45" i="4"/>
  <c r="AB45" i="4" s="1"/>
  <c r="AE44" i="4"/>
  <c r="AC44" i="4"/>
  <c r="AA44" i="4"/>
  <c r="AB44" i="4" s="1"/>
  <c r="AE43" i="4"/>
  <c r="AC43" i="4"/>
  <c r="AA43" i="4"/>
  <c r="AB43" i="4" s="1"/>
  <c r="AE42" i="4"/>
  <c r="AC42" i="4"/>
  <c r="AA42" i="4"/>
  <c r="AB42" i="4" s="1"/>
  <c r="AE41" i="4"/>
  <c r="AC41" i="4"/>
  <c r="AA41" i="4"/>
  <c r="AB41" i="4" s="1"/>
  <c r="AE40" i="4"/>
  <c r="AC40" i="4"/>
  <c r="AA40" i="4"/>
  <c r="AB40" i="4" s="1"/>
  <c r="AE39" i="4"/>
  <c r="AC39" i="4"/>
  <c r="AA39" i="4"/>
  <c r="AB39" i="4" s="1"/>
  <c r="AE38" i="4"/>
  <c r="AC38" i="4"/>
  <c r="AA38" i="4"/>
  <c r="AB38" i="4" s="1"/>
  <c r="AE37" i="4"/>
  <c r="AC37" i="4"/>
  <c r="AA37" i="4"/>
  <c r="AB37" i="4" s="1"/>
  <c r="AE36" i="4"/>
  <c r="AC36" i="4"/>
  <c r="AA36" i="4"/>
  <c r="AB36" i="4" s="1"/>
  <c r="AE35" i="4"/>
  <c r="AC35" i="4"/>
  <c r="AA35" i="4"/>
  <c r="AB35" i="4" s="1"/>
  <c r="AE34" i="4"/>
  <c r="AC34" i="4"/>
  <c r="AA34" i="4"/>
  <c r="AB34" i="4" s="1"/>
  <c r="AE33" i="4"/>
  <c r="AC33" i="4"/>
  <c r="AA33" i="4"/>
  <c r="AB33" i="4" s="1"/>
  <c r="AE32" i="4"/>
  <c r="AC32" i="4"/>
  <c r="AA32" i="4"/>
  <c r="AB32" i="4" s="1"/>
  <c r="AE31" i="4"/>
  <c r="AC31" i="4"/>
  <c r="AA31" i="4"/>
  <c r="AB31" i="4" s="1"/>
  <c r="AE30" i="4"/>
  <c r="AC30" i="4"/>
  <c r="AA30" i="4"/>
  <c r="AB30" i="4" s="1"/>
  <c r="AE29" i="4"/>
  <c r="AC29" i="4"/>
  <c r="AA29" i="4"/>
  <c r="AB29" i="4" s="1"/>
  <c r="AE28" i="4"/>
  <c r="AC28" i="4"/>
  <c r="AA28" i="4"/>
  <c r="AB28" i="4" s="1"/>
  <c r="AE27" i="4"/>
  <c r="AC27" i="4"/>
  <c r="AA27" i="4"/>
  <c r="AB27" i="4" s="1"/>
  <c r="AE26" i="4"/>
  <c r="AC26" i="4"/>
  <c r="AA26" i="4"/>
  <c r="AB26" i="4" s="1"/>
  <c r="AE25" i="4"/>
  <c r="AC25" i="4"/>
  <c r="AA25" i="4"/>
  <c r="AB25" i="4" s="1"/>
  <c r="AE24" i="4"/>
  <c r="AC24" i="4"/>
  <c r="AA24" i="4"/>
  <c r="AB24" i="4" s="1"/>
  <c r="AE23" i="4"/>
  <c r="AC23" i="4"/>
  <c r="AA23" i="4"/>
  <c r="AB23" i="4" s="1"/>
  <c r="AE22" i="4"/>
  <c r="AC22" i="4"/>
  <c r="AA22" i="4"/>
  <c r="AB22" i="4" s="1"/>
  <c r="AE21" i="4"/>
  <c r="AC21" i="4"/>
  <c r="AA21" i="4"/>
  <c r="AB21" i="4" s="1"/>
  <c r="AE20" i="4"/>
  <c r="AC20" i="4"/>
  <c r="AA20" i="4"/>
  <c r="AB20" i="4" s="1"/>
  <c r="AE19" i="4"/>
  <c r="AC19" i="4"/>
  <c r="AA19" i="4"/>
  <c r="AB19" i="4" s="1"/>
  <c r="AE18" i="4"/>
  <c r="AC18" i="4"/>
  <c r="AA18" i="4"/>
  <c r="AB18" i="4" s="1"/>
  <c r="AE17" i="4"/>
  <c r="AC17" i="4"/>
  <c r="AA17" i="4"/>
  <c r="AB17" i="4" s="1"/>
  <c r="AE16" i="4"/>
  <c r="AC16" i="4"/>
  <c r="AA16" i="4"/>
  <c r="AB16" i="4" s="1"/>
  <c r="AE15" i="4"/>
  <c r="AC15" i="4"/>
  <c r="AA15" i="4"/>
  <c r="AB15" i="4" s="1"/>
  <c r="AE14" i="4"/>
  <c r="AC14" i="4"/>
  <c r="AA14" i="4"/>
  <c r="AB14" i="4" s="1"/>
  <c r="AE13" i="4"/>
  <c r="AC13" i="4"/>
  <c r="AA13" i="4"/>
  <c r="AB13" i="4" s="1"/>
  <c r="AE12" i="4"/>
  <c r="AC12" i="4"/>
  <c r="AA12" i="4"/>
  <c r="AB12" i="4" s="1"/>
  <c r="AE11" i="4"/>
  <c r="AC11" i="4"/>
  <c r="AA11" i="4"/>
  <c r="AB11" i="4" s="1"/>
  <c r="AE10" i="4"/>
  <c r="AC10" i="4"/>
  <c r="AA10" i="4"/>
  <c r="AB10" i="4" s="1"/>
  <c r="AE9" i="4"/>
  <c r="AC9" i="4"/>
  <c r="AA9" i="4"/>
  <c r="AB9" i="4" s="1"/>
  <c r="AE8" i="4"/>
  <c r="AC8" i="4"/>
  <c r="AA8" i="4"/>
  <c r="AB8" i="4" s="1"/>
  <c r="AE7" i="4"/>
  <c r="AC7" i="4"/>
  <c r="AA7" i="4"/>
  <c r="AB7" i="4" s="1"/>
  <c r="AC6" i="4"/>
  <c r="AA6" i="4"/>
  <c r="AB6" i="4" s="1"/>
  <c r="V7" i="4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V97" i="4" s="1"/>
  <c r="V98" i="4" s="1"/>
  <c r="V99" i="4" s="1"/>
  <c r="V100" i="4" s="1"/>
  <c r="V101" i="4" s="1"/>
  <c r="V102" i="4" s="1"/>
  <c r="V103" i="4" s="1"/>
  <c r="V104" i="4" s="1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O7" i="4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Q6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5" i="4"/>
  <c r="G10" i="4"/>
  <c r="F7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J83" i="4"/>
  <c r="K83" i="4" s="1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C103" i="12" l="1"/>
  <c r="K102" i="12"/>
  <c r="J102" i="12"/>
  <c r="I102" i="12"/>
  <c r="F102" i="12"/>
  <c r="H102" i="12"/>
  <c r="G102" i="12"/>
  <c r="E102" i="12"/>
  <c r="D101" i="12"/>
  <c r="C104" i="16"/>
  <c r="L103" i="16"/>
  <c r="G56" i="16"/>
  <c r="F56" i="16" s="1"/>
  <c r="AD9" i="5"/>
  <c r="AL9" i="5"/>
  <c r="AD13" i="5"/>
  <c r="AL13" i="5"/>
  <c r="AD17" i="5"/>
  <c r="AL17" i="5"/>
  <c r="AD21" i="5"/>
  <c r="AL21" i="5"/>
  <c r="AD25" i="5"/>
  <c r="AL25" i="5"/>
  <c r="AD29" i="5"/>
  <c r="AL29" i="5"/>
  <c r="AD33" i="5"/>
  <c r="AL33" i="5"/>
  <c r="AD37" i="5"/>
  <c r="AL37" i="5"/>
  <c r="AD10" i="5"/>
  <c r="AL10" i="5"/>
  <c r="AD14" i="5"/>
  <c r="AL14" i="5"/>
  <c r="AD18" i="5"/>
  <c r="AL18" i="5"/>
  <c r="AD22" i="5"/>
  <c r="AL22" i="5"/>
  <c r="AD26" i="5"/>
  <c r="AL26" i="5"/>
  <c r="AD30" i="5"/>
  <c r="AL30" i="5"/>
  <c r="AD34" i="5"/>
  <c r="AL34" i="5"/>
  <c r="AD38" i="5"/>
  <c r="AL38" i="5"/>
  <c r="AD42" i="5"/>
  <c r="AL42" i="5"/>
  <c r="AD43" i="5"/>
  <c r="AL43" i="5"/>
  <c r="AD11" i="5"/>
  <c r="AL11" i="5"/>
  <c r="AD15" i="5"/>
  <c r="AL15" i="5"/>
  <c r="AD19" i="5"/>
  <c r="AL19" i="5"/>
  <c r="AD23" i="5"/>
  <c r="AL23" i="5"/>
  <c r="AD27" i="5"/>
  <c r="AL27" i="5"/>
  <c r="AD31" i="5"/>
  <c r="AL31" i="5"/>
  <c r="AD35" i="5"/>
  <c r="AL35" i="5"/>
  <c r="AD39" i="5"/>
  <c r="AL39" i="5"/>
  <c r="AD36" i="5"/>
  <c r="AL36" i="5"/>
  <c r="N41" i="5"/>
  <c r="O41" i="5" s="1"/>
  <c r="AD41" i="5"/>
  <c r="R8" i="5"/>
  <c r="AB8" i="5" s="1"/>
  <c r="AD8" i="5"/>
  <c r="N12" i="5"/>
  <c r="O12" i="5" s="1"/>
  <c r="AD12" i="5"/>
  <c r="N16" i="5"/>
  <c r="O16" i="5" s="1"/>
  <c r="AD16" i="5"/>
  <c r="N20" i="5"/>
  <c r="O20" i="5" s="1"/>
  <c r="AD20" i="5"/>
  <c r="N24" i="5"/>
  <c r="O24" i="5" s="1"/>
  <c r="AD24" i="5"/>
  <c r="N28" i="5"/>
  <c r="O28" i="5" s="1"/>
  <c r="AD28" i="5"/>
  <c r="N32" i="5"/>
  <c r="O32" i="5" s="1"/>
  <c r="AD32" i="5"/>
  <c r="N40" i="5"/>
  <c r="O40" i="5" s="1"/>
  <c r="AD40" i="5"/>
  <c r="C10" i="5"/>
  <c r="B9" i="5"/>
  <c r="N10" i="5"/>
  <c r="O10" i="5" s="1"/>
  <c r="N14" i="5"/>
  <c r="O14" i="5" s="1"/>
  <c r="N18" i="5"/>
  <c r="O18" i="5" s="1"/>
  <c r="N22" i="5"/>
  <c r="O22" i="5" s="1"/>
  <c r="P23" i="5" s="1"/>
  <c r="N26" i="5"/>
  <c r="O26" i="5" s="1"/>
  <c r="N30" i="5"/>
  <c r="O30" i="5" s="1"/>
  <c r="N34" i="5"/>
  <c r="O34" i="5" s="1"/>
  <c r="N38" i="5"/>
  <c r="O38" i="5" s="1"/>
  <c r="N42" i="5"/>
  <c r="O42" i="5" s="1"/>
  <c r="N9" i="5"/>
  <c r="O9" i="5" s="1"/>
  <c r="R9" i="5" s="1"/>
  <c r="N13" i="5"/>
  <c r="O13" i="5" s="1"/>
  <c r="N17" i="5"/>
  <c r="O17" i="5" s="1"/>
  <c r="N21" i="5"/>
  <c r="O21" i="5" s="1"/>
  <c r="N25" i="5"/>
  <c r="O25" i="5" s="1"/>
  <c r="N29" i="5"/>
  <c r="O29" i="5" s="1"/>
  <c r="N33" i="5"/>
  <c r="O33" i="5" s="1"/>
  <c r="N37" i="5"/>
  <c r="O37" i="5" s="1"/>
  <c r="N44" i="5"/>
  <c r="O44" i="5" s="1"/>
  <c r="N43" i="5"/>
  <c r="O43" i="5" s="1"/>
  <c r="N11" i="5"/>
  <c r="O11" i="5" s="1"/>
  <c r="P13" i="5" s="1"/>
  <c r="N15" i="5"/>
  <c r="O15" i="5" s="1"/>
  <c r="N19" i="5"/>
  <c r="O19" i="5" s="1"/>
  <c r="N23" i="5"/>
  <c r="O23" i="5" s="1"/>
  <c r="N27" i="5"/>
  <c r="O27" i="5" s="1"/>
  <c r="P29" i="5" s="1"/>
  <c r="N31" i="5"/>
  <c r="O31" i="5" s="1"/>
  <c r="N35" i="5"/>
  <c r="O35" i="5" s="1"/>
  <c r="N39" i="5"/>
  <c r="O39" i="5" s="1"/>
  <c r="P15" i="5"/>
  <c r="N36" i="5"/>
  <c r="O36" i="5" s="1"/>
  <c r="P43" i="5"/>
  <c r="BE7" i="4"/>
  <c r="BD17" i="4"/>
  <c r="BC9" i="4"/>
  <c r="AM12" i="4"/>
  <c r="AN11" i="4"/>
  <c r="AK9" i="4"/>
  <c r="Z78" i="4"/>
  <c r="AA77" i="4"/>
  <c r="AB77" i="4" s="1"/>
  <c r="AA76" i="4"/>
  <c r="AB76" i="4" s="1"/>
  <c r="R99" i="4"/>
  <c r="R173" i="4"/>
  <c r="R107" i="4"/>
  <c r="R111" i="4"/>
  <c r="R115" i="4"/>
  <c r="R119" i="4"/>
  <c r="R123" i="4"/>
  <c r="R127" i="4"/>
  <c r="R131" i="4"/>
  <c r="R135" i="4"/>
  <c r="R139" i="4"/>
  <c r="R143" i="4"/>
  <c r="R147" i="4"/>
  <c r="R151" i="4"/>
  <c r="R155" i="4"/>
  <c r="R159" i="4"/>
  <c r="R163" i="4"/>
  <c r="R167" i="4"/>
  <c r="R171" i="4"/>
  <c r="S171" i="4" s="1"/>
  <c r="R175" i="4"/>
  <c r="S175" i="4" s="1"/>
  <c r="R100" i="4"/>
  <c r="R104" i="4"/>
  <c r="R108" i="4"/>
  <c r="R112" i="4"/>
  <c r="R116" i="4"/>
  <c r="R120" i="4"/>
  <c r="R124" i="4"/>
  <c r="R128" i="4"/>
  <c r="R132" i="4"/>
  <c r="R136" i="4"/>
  <c r="R140" i="4"/>
  <c r="R144" i="4"/>
  <c r="R148" i="4"/>
  <c r="R152" i="4"/>
  <c r="R156" i="4"/>
  <c r="R160" i="4"/>
  <c r="R164" i="4"/>
  <c r="R103" i="4"/>
  <c r="R101" i="4"/>
  <c r="R105" i="4"/>
  <c r="R109" i="4"/>
  <c r="R113" i="4"/>
  <c r="R117" i="4"/>
  <c r="R121" i="4"/>
  <c r="R125" i="4"/>
  <c r="R129" i="4"/>
  <c r="R133" i="4"/>
  <c r="R137" i="4"/>
  <c r="R141" i="4"/>
  <c r="R145" i="4"/>
  <c r="R149" i="4"/>
  <c r="R153" i="4"/>
  <c r="R157" i="4"/>
  <c r="R161" i="4"/>
  <c r="R165" i="4"/>
  <c r="R169" i="4"/>
  <c r="S169" i="4" s="1"/>
  <c r="R98" i="4"/>
  <c r="R102" i="4"/>
  <c r="R106" i="4"/>
  <c r="R110" i="4"/>
  <c r="R114" i="4"/>
  <c r="R118" i="4"/>
  <c r="R122" i="4"/>
  <c r="R126" i="4"/>
  <c r="R130" i="4"/>
  <c r="R134" i="4"/>
  <c r="R138" i="4"/>
  <c r="R142" i="4"/>
  <c r="R146" i="4"/>
  <c r="R150" i="4"/>
  <c r="R154" i="4"/>
  <c r="R158" i="4"/>
  <c r="R162" i="4"/>
  <c r="R166" i="4"/>
  <c r="R170" i="4"/>
  <c r="S170" i="4" s="1"/>
  <c r="R174" i="4"/>
  <c r="S174" i="4" s="1"/>
  <c r="R168" i="4"/>
  <c r="S168" i="4" s="1"/>
  <c r="R172" i="4"/>
  <c r="S172" i="4" s="1"/>
  <c r="R176" i="4"/>
  <c r="S176" i="4" s="1"/>
  <c r="S173" i="4"/>
  <c r="J84" i="4"/>
  <c r="C104" i="12" l="1"/>
  <c r="K103" i="12"/>
  <c r="J103" i="12"/>
  <c r="I103" i="12"/>
  <c r="G103" i="12"/>
  <c r="H103" i="12"/>
  <c r="E103" i="12"/>
  <c r="F103" i="12"/>
  <c r="D102" i="12"/>
  <c r="G55" i="16"/>
  <c r="F55" i="16" s="1"/>
  <c r="C105" i="16"/>
  <c r="L104" i="16"/>
  <c r="Q51" i="5"/>
  <c r="R10" i="5"/>
  <c r="AB10" i="5" s="1"/>
  <c r="AB9" i="5"/>
  <c r="Q45" i="5"/>
  <c r="P27" i="5"/>
  <c r="P31" i="5"/>
  <c r="Q29" i="5"/>
  <c r="R11" i="5"/>
  <c r="P35" i="5"/>
  <c r="Q23" i="5"/>
  <c r="Q27" i="5"/>
  <c r="Q31" i="5"/>
  <c r="Q35" i="5"/>
  <c r="P19" i="5"/>
  <c r="Q53" i="5"/>
  <c r="C11" i="5"/>
  <c r="B10" i="5"/>
  <c r="Q47" i="5"/>
  <c r="P39" i="5"/>
  <c r="Q39" i="5"/>
  <c r="Q42" i="5"/>
  <c r="P34" i="5"/>
  <c r="Q26" i="5"/>
  <c r="P18" i="5"/>
  <c r="P45" i="5"/>
  <c r="P37" i="5"/>
  <c r="P21" i="5"/>
  <c r="Q48" i="5"/>
  <c r="P40" i="5"/>
  <c r="Q32" i="5"/>
  <c r="P24" i="5"/>
  <c r="Q38" i="5"/>
  <c r="P30" i="5"/>
  <c r="Q22" i="5"/>
  <c r="P14" i="5"/>
  <c r="Q37" i="5"/>
  <c r="Q21" i="5"/>
  <c r="Q44" i="5"/>
  <c r="P36" i="5"/>
  <c r="Q28" i="5"/>
  <c r="P20" i="5"/>
  <c r="Q43" i="5"/>
  <c r="Q50" i="5"/>
  <c r="P42" i="5"/>
  <c r="Q34" i="5"/>
  <c r="P26" i="5"/>
  <c r="Q54" i="5"/>
  <c r="P46" i="5"/>
  <c r="P41" i="5"/>
  <c r="P33" i="5"/>
  <c r="P25" i="5"/>
  <c r="P17" i="5"/>
  <c r="P44" i="5"/>
  <c r="Q40" i="5"/>
  <c r="P32" i="5"/>
  <c r="Q24" i="5"/>
  <c r="P16" i="5"/>
  <c r="Q46" i="5"/>
  <c r="P38" i="5"/>
  <c r="Q30" i="5"/>
  <c r="P22" i="5"/>
  <c r="Q55" i="5"/>
  <c r="P47" i="5"/>
  <c r="Q49" i="5"/>
  <c r="Q41" i="5"/>
  <c r="Q33" i="5"/>
  <c r="Q25" i="5"/>
  <c r="Q52" i="5"/>
  <c r="Q36" i="5"/>
  <c r="P28" i="5"/>
  <c r="Q20" i="5"/>
  <c r="P12" i="5"/>
  <c r="AM13" i="4"/>
  <c r="AK10" i="4"/>
  <c r="AJ9" i="4"/>
  <c r="AA78" i="4"/>
  <c r="AB78" i="4" s="1"/>
  <c r="Z79" i="4"/>
  <c r="K84" i="4"/>
  <c r="J85" i="4"/>
  <c r="C105" i="12" l="1"/>
  <c r="K104" i="12"/>
  <c r="J104" i="12"/>
  <c r="I104" i="12"/>
  <c r="G104" i="12"/>
  <c r="F104" i="12"/>
  <c r="H104" i="12"/>
  <c r="E104" i="12"/>
  <c r="D103" i="12"/>
  <c r="C106" i="16"/>
  <c r="L105" i="16"/>
  <c r="G54" i="16"/>
  <c r="F54" i="16" s="1"/>
  <c r="R12" i="5"/>
  <c r="AB11" i="5"/>
  <c r="C12" i="5"/>
  <c r="B11" i="5"/>
  <c r="AM14" i="4"/>
  <c r="AJ10" i="4"/>
  <c r="AN12" i="4" s="1"/>
  <c r="AK11" i="4"/>
  <c r="Z80" i="4"/>
  <c r="AA79" i="4"/>
  <c r="AB79" i="4" s="1"/>
  <c r="J86" i="4"/>
  <c r="K85" i="4"/>
  <c r="C106" i="12" l="1"/>
  <c r="J105" i="12"/>
  <c r="I105" i="12"/>
  <c r="K105" i="12"/>
  <c r="H105" i="12"/>
  <c r="F105" i="12"/>
  <c r="G105" i="12"/>
  <c r="E105" i="12"/>
  <c r="D104" i="12"/>
  <c r="G53" i="16"/>
  <c r="F53" i="16" s="1"/>
  <c r="C107" i="16"/>
  <c r="L106" i="16"/>
  <c r="R13" i="5"/>
  <c r="AB12" i="5"/>
  <c r="C13" i="5"/>
  <c r="B12" i="5"/>
  <c r="AM15" i="4"/>
  <c r="AK12" i="4"/>
  <c r="AJ11" i="4"/>
  <c r="Z81" i="4"/>
  <c r="AA80" i="4"/>
  <c r="AB80" i="4" s="1"/>
  <c r="J87" i="4"/>
  <c r="K86" i="4"/>
  <c r="C107" i="12" l="1"/>
  <c r="K106" i="12"/>
  <c r="J106" i="12"/>
  <c r="F106" i="12"/>
  <c r="H106" i="12"/>
  <c r="I106" i="12"/>
  <c r="G106" i="12"/>
  <c r="E106" i="12"/>
  <c r="D105" i="12"/>
  <c r="C108" i="16"/>
  <c r="L107" i="16"/>
  <c r="G52" i="16"/>
  <c r="F52" i="16" s="1"/>
  <c r="R14" i="5"/>
  <c r="AB13" i="5"/>
  <c r="C14" i="5"/>
  <c r="B13" i="5"/>
  <c r="AM16" i="4"/>
  <c r="AJ12" i="4"/>
  <c r="AK13" i="4"/>
  <c r="Z82" i="4"/>
  <c r="AA81" i="4"/>
  <c r="AB81" i="4" s="1"/>
  <c r="J88" i="4"/>
  <c r="K87" i="4"/>
  <c r="C108" i="12" l="1"/>
  <c r="K107" i="12"/>
  <c r="J107" i="12"/>
  <c r="I107" i="12"/>
  <c r="G107" i="12"/>
  <c r="E107" i="12"/>
  <c r="H107" i="12"/>
  <c r="F107" i="12"/>
  <c r="D106" i="12"/>
  <c r="G51" i="16"/>
  <c r="F51" i="16" s="1"/>
  <c r="C109" i="16"/>
  <c r="L108" i="16"/>
  <c r="R15" i="5"/>
  <c r="AB14" i="5"/>
  <c r="C15" i="5"/>
  <c r="B14" i="5"/>
  <c r="AM17" i="4"/>
  <c r="AK14" i="4"/>
  <c r="AJ13" i="4"/>
  <c r="AN13" i="4" s="1"/>
  <c r="AA82" i="4"/>
  <c r="AB82" i="4" s="1"/>
  <c r="Z83" i="4"/>
  <c r="J89" i="4"/>
  <c r="K88" i="4"/>
  <c r="C109" i="12" l="1"/>
  <c r="K108" i="12"/>
  <c r="J108" i="12"/>
  <c r="I108" i="12"/>
  <c r="G108" i="12"/>
  <c r="E108" i="12"/>
  <c r="F108" i="12"/>
  <c r="H108" i="12"/>
  <c r="D107" i="12"/>
  <c r="C110" i="16"/>
  <c r="L109" i="16"/>
  <c r="G50" i="16"/>
  <c r="F50" i="16" s="1"/>
  <c r="R16" i="5"/>
  <c r="AB15" i="5"/>
  <c r="C16" i="5"/>
  <c r="B15" i="5"/>
  <c r="AM18" i="4"/>
  <c r="AJ14" i="4"/>
  <c r="AK15" i="4"/>
  <c r="Z84" i="4"/>
  <c r="AA83" i="4"/>
  <c r="AB83" i="4" s="1"/>
  <c r="J90" i="4"/>
  <c r="K89" i="4"/>
  <c r="C110" i="12" l="1"/>
  <c r="J109" i="12"/>
  <c r="I109" i="12"/>
  <c r="K109" i="12"/>
  <c r="H109" i="12"/>
  <c r="F109" i="12"/>
  <c r="G109" i="12"/>
  <c r="E109" i="12"/>
  <c r="D108" i="12"/>
  <c r="G49" i="16"/>
  <c r="F49" i="16" s="1"/>
  <c r="C111" i="16"/>
  <c r="L110" i="16"/>
  <c r="R17" i="5"/>
  <c r="AB16" i="5"/>
  <c r="C17" i="5"/>
  <c r="B16" i="5"/>
  <c r="AM19" i="4"/>
  <c r="AK16" i="4"/>
  <c r="AJ15" i="4"/>
  <c r="Z85" i="4"/>
  <c r="AA84" i="4"/>
  <c r="AB84" i="4" s="1"/>
  <c r="J91" i="4"/>
  <c r="K90" i="4"/>
  <c r="C111" i="12" l="1"/>
  <c r="K110" i="12"/>
  <c r="J110" i="12"/>
  <c r="F110" i="12"/>
  <c r="H110" i="12"/>
  <c r="I110" i="12"/>
  <c r="G110" i="12"/>
  <c r="E110" i="12"/>
  <c r="D109" i="12"/>
  <c r="C112" i="16"/>
  <c r="L111" i="16"/>
  <c r="G48" i="16"/>
  <c r="F48" i="16" s="1"/>
  <c r="R18" i="5"/>
  <c r="AB17" i="5"/>
  <c r="C18" i="5"/>
  <c r="B17" i="5"/>
  <c r="AM20" i="4"/>
  <c r="AJ16" i="4"/>
  <c r="AN14" i="4" s="1"/>
  <c r="AK17" i="4"/>
  <c r="Z86" i="4"/>
  <c r="AA86" i="4" s="1"/>
  <c r="AA85" i="4"/>
  <c r="AB85" i="4" s="1"/>
  <c r="J92" i="4"/>
  <c r="K91" i="4"/>
  <c r="C112" i="12" l="1"/>
  <c r="K111" i="12"/>
  <c r="J111" i="12"/>
  <c r="I111" i="12"/>
  <c r="G111" i="12"/>
  <c r="H111" i="12"/>
  <c r="E111" i="12"/>
  <c r="F111" i="12"/>
  <c r="D110" i="12"/>
  <c r="G47" i="16"/>
  <c r="F47" i="16" s="1"/>
  <c r="C113" i="16"/>
  <c r="L112" i="16"/>
  <c r="R19" i="5"/>
  <c r="AB18" i="5"/>
  <c r="C19" i="5"/>
  <c r="B18" i="5"/>
  <c r="AM21" i="4"/>
  <c r="AK18" i="4"/>
  <c r="AJ17" i="4"/>
  <c r="Z87" i="4"/>
  <c r="AA87" i="4" s="1"/>
  <c r="AB86" i="4"/>
  <c r="J93" i="4"/>
  <c r="K92" i="4"/>
  <c r="C113" i="12" l="1"/>
  <c r="K112" i="12"/>
  <c r="J112" i="12"/>
  <c r="I112" i="12"/>
  <c r="G112" i="12"/>
  <c r="F112" i="12"/>
  <c r="H112" i="12"/>
  <c r="E112" i="12"/>
  <c r="D111" i="12"/>
  <c r="C114" i="16"/>
  <c r="L113" i="16"/>
  <c r="G46" i="16"/>
  <c r="F46" i="16" s="1"/>
  <c r="R20" i="5"/>
  <c r="AB19" i="5"/>
  <c r="C20" i="5"/>
  <c r="B19" i="5"/>
  <c r="AM22" i="4"/>
  <c r="AJ18" i="4"/>
  <c r="AK19" i="4"/>
  <c r="Z88" i="4"/>
  <c r="AA88" i="4" s="1"/>
  <c r="AB87" i="4"/>
  <c r="J94" i="4"/>
  <c r="K93" i="4"/>
  <c r="C114" i="12" l="1"/>
  <c r="J113" i="12"/>
  <c r="I113" i="12"/>
  <c r="K113" i="12"/>
  <c r="H113" i="12"/>
  <c r="F113" i="12"/>
  <c r="G113" i="12"/>
  <c r="E113" i="12"/>
  <c r="D112" i="12"/>
  <c r="G45" i="16"/>
  <c r="F45" i="16" s="1"/>
  <c r="C115" i="16"/>
  <c r="L114" i="16"/>
  <c r="R21" i="5"/>
  <c r="AB20" i="5"/>
  <c r="C21" i="5"/>
  <c r="B20" i="5"/>
  <c r="AM23" i="4"/>
  <c r="AK20" i="4"/>
  <c r="AJ19" i="4"/>
  <c r="AN15" i="4" s="1"/>
  <c r="Z89" i="4"/>
  <c r="AA89" i="4" s="1"/>
  <c r="AB88" i="4"/>
  <c r="J95" i="4"/>
  <c r="K94" i="4"/>
  <c r="C115" i="12" l="1"/>
  <c r="F114" i="12"/>
  <c r="I114" i="12"/>
  <c r="H114" i="12"/>
  <c r="G114" i="12"/>
  <c r="E114" i="12"/>
  <c r="D113" i="12"/>
  <c r="C116" i="16"/>
  <c r="L115" i="16"/>
  <c r="G44" i="16"/>
  <c r="F44" i="16" s="1"/>
  <c r="R22" i="5"/>
  <c r="AB21" i="5"/>
  <c r="C22" i="5"/>
  <c r="B21" i="5"/>
  <c r="AM24" i="4"/>
  <c r="AJ20" i="4"/>
  <c r="AK21" i="4"/>
  <c r="Z90" i="4"/>
  <c r="AB89" i="4"/>
  <c r="J96" i="4"/>
  <c r="K95" i="4"/>
  <c r="C116" i="12" l="1"/>
  <c r="I115" i="12"/>
  <c r="G115" i="12"/>
  <c r="H115" i="12"/>
  <c r="F115" i="12"/>
  <c r="D114" i="12"/>
  <c r="G43" i="16"/>
  <c r="F43" i="16" s="1"/>
  <c r="C117" i="16"/>
  <c r="L116" i="16"/>
  <c r="R23" i="5"/>
  <c r="AB22" i="5"/>
  <c r="C23" i="5"/>
  <c r="B22" i="5"/>
  <c r="AM25" i="4"/>
  <c r="Z91" i="4"/>
  <c r="AA90" i="4"/>
  <c r="AK22" i="4"/>
  <c r="AJ21" i="4"/>
  <c r="J97" i="4"/>
  <c r="K96" i="4"/>
  <c r="C117" i="12" l="1"/>
  <c r="I116" i="12"/>
  <c r="G116" i="12"/>
  <c r="F116" i="12"/>
  <c r="H116" i="12"/>
  <c r="D115" i="12"/>
  <c r="C118" i="16"/>
  <c r="L117" i="16"/>
  <c r="G42" i="16"/>
  <c r="F42" i="16" s="1"/>
  <c r="R24" i="5"/>
  <c r="AB23" i="5"/>
  <c r="C24" i="5"/>
  <c r="B23" i="5"/>
  <c r="AA91" i="4"/>
  <c r="Z92" i="4"/>
  <c r="AM26" i="4"/>
  <c r="AJ22" i="4"/>
  <c r="AN16" i="4" s="1"/>
  <c r="AK23" i="4"/>
  <c r="AB90" i="4"/>
  <c r="J98" i="4"/>
  <c r="K97" i="4"/>
  <c r="C118" i="12" l="1"/>
  <c r="I117" i="12"/>
  <c r="H117" i="12"/>
  <c r="F117" i="12"/>
  <c r="G117" i="12"/>
  <c r="D116" i="12"/>
  <c r="G41" i="16"/>
  <c r="F41" i="16" s="1"/>
  <c r="C119" i="16"/>
  <c r="L118" i="16"/>
  <c r="R25" i="5"/>
  <c r="AB24" i="5"/>
  <c r="C25" i="5"/>
  <c r="B24" i="5"/>
  <c r="AM27" i="4"/>
  <c r="AA92" i="4"/>
  <c r="Z93" i="4"/>
  <c r="AK24" i="4"/>
  <c r="AJ23" i="4"/>
  <c r="AB91" i="4"/>
  <c r="AD91" i="4" s="1"/>
  <c r="J99" i="4"/>
  <c r="K98" i="4"/>
  <c r="C119" i="12" l="1"/>
  <c r="I118" i="12"/>
  <c r="F118" i="12"/>
  <c r="H118" i="12"/>
  <c r="G118" i="12"/>
  <c r="D117" i="12"/>
  <c r="C120" i="16"/>
  <c r="L119" i="16"/>
  <c r="G40" i="16"/>
  <c r="F40" i="16" s="1"/>
  <c r="R26" i="5"/>
  <c r="AB25" i="5"/>
  <c r="C26" i="5"/>
  <c r="B25" i="5"/>
  <c r="Z94" i="4"/>
  <c r="AA93" i="4"/>
  <c r="AM28" i="4"/>
  <c r="AJ24" i="4"/>
  <c r="AK25" i="4"/>
  <c r="AB92" i="4"/>
  <c r="AD92" i="4" s="1"/>
  <c r="J100" i="4"/>
  <c r="K99" i="4"/>
  <c r="C120" i="12" l="1"/>
  <c r="I119" i="12"/>
  <c r="G119" i="12"/>
  <c r="H119" i="12"/>
  <c r="F119" i="12"/>
  <c r="D118" i="12"/>
  <c r="G39" i="16"/>
  <c r="F39" i="16" s="1"/>
  <c r="C121" i="16"/>
  <c r="L120" i="16"/>
  <c r="R27" i="5"/>
  <c r="AB26" i="5"/>
  <c r="C27" i="5"/>
  <c r="B26" i="5"/>
  <c r="AM29" i="4"/>
  <c r="Z95" i="4"/>
  <c r="AA94" i="4"/>
  <c r="AK26" i="4"/>
  <c r="AJ25" i="4"/>
  <c r="AN17" i="4" s="1"/>
  <c r="AB93" i="4"/>
  <c r="AD93" i="4" s="1"/>
  <c r="J101" i="4"/>
  <c r="K100" i="4"/>
  <c r="C121" i="12" l="1"/>
  <c r="I120" i="12"/>
  <c r="G120" i="12"/>
  <c r="F120" i="12"/>
  <c r="H120" i="12"/>
  <c r="D119" i="12"/>
  <c r="C122" i="16"/>
  <c r="L121" i="16"/>
  <c r="G38" i="16"/>
  <c r="F38" i="16" s="1"/>
  <c r="R28" i="5"/>
  <c r="AB27" i="5"/>
  <c r="C28" i="5"/>
  <c r="B27" i="5"/>
  <c r="Z96" i="4"/>
  <c r="AA95" i="4"/>
  <c r="AM30" i="4"/>
  <c r="AJ26" i="4"/>
  <c r="AK27" i="4"/>
  <c r="AB94" i="4"/>
  <c r="AD94" i="4" s="1"/>
  <c r="J102" i="4"/>
  <c r="K101" i="4"/>
  <c r="C122" i="12" l="1"/>
  <c r="I121" i="12"/>
  <c r="H121" i="12"/>
  <c r="F121" i="12"/>
  <c r="G121" i="12"/>
  <c r="D120" i="12"/>
  <c r="G37" i="16"/>
  <c r="F37" i="16" s="1"/>
  <c r="C123" i="16"/>
  <c r="L122" i="16"/>
  <c r="R29" i="5"/>
  <c r="AB28" i="5"/>
  <c r="C29" i="5"/>
  <c r="B28" i="5"/>
  <c r="AM31" i="4"/>
  <c r="Z97" i="4"/>
  <c r="AA96" i="4"/>
  <c r="AK28" i="4"/>
  <c r="AJ27" i="4"/>
  <c r="AB95" i="4"/>
  <c r="AD95" i="4" s="1"/>
  <c r="J103" i="4"/>
  <c r="K102" i="4"/>
  <c r="C123" i="12" l="1"/>
  <c r="F122" i="12"/>
  <c r="H122" i="12"/>
  <c r="I122" i="12"/>
  <c r="G122" i="12"/>
  <c r="D121" i="12"/>
  <c r="C124" i="16"/>
  <c r="L123" i="16"/>
  <c r="G36" i="16"/>
  <c r="F36" i="16" s="1"/>
  <c r="R30" i="5"/>
  <c r="AB29" i="5"/>
  <c r="C30" i="5"/>
  <c r="B29" i="5"/>
  <c r="Z98" i="4"/>
  <c r="AA97" i="4"/>
  <c r="AM32" i="4"/>
  <c r="AJ28" i="4"/>
  <c r="AN18" i="4" s="1"/>
  <c r="AK29" i="4"/>
  <c r="AB96" i="4"/>
  <c r="AD96" i="4" s="1"/>
  <c r="K103" i="4"/>
  <c r="J104" i="4"/>
  <c r="C124" i="12" l="1"/>
  <c r="H123" i="12"/>
  <c r="I123" i="12"/>
  <c r="G35" i="16"/>
  <c r="F35" i="16" s="1"/>
  <c r="C125" i="16"/>
  <c r="L124" i="16"/>
  <c r="R31" i="5"/>
  <c r="AB30" i="5"/>
  <c r="C31" i="5"/>
  <c r="B30" i="5"/>
  <c r="AM33" i="4"/>
  <c r="Z99" i="4"/>
  <c r="AA98" i="4"/>
  <c r="AK30" i="4"/>
  <c r="AJ29" i="4"/>
  <c r="AB97" i="4"/>
  <c r="AD97" i="4" s="1"/>
  <c r="J105" i="4"/>
  <c r="K104" i="4"/>
  <c r="C125" i="12" l="1"/>
  <c r="H124" i="12"/>
  <c r="I124" i="12"/>
  <c r="C126" i="16"/>
  <c r="L125" i="16"/>
  <c r="G34" i="16"/>
  <c r="F34" i="16" s="1"/>
  <c r="R32" i="5"/>
  <c r="AB31" i="5"/>
  <c r="C32" i="5"/>
  <c r="B31" i="5"/>
  <c r="Z100" i="4"/>
  <c r="AA99" i="4"/>
  <c r="AM34" i="4"/>
  <c r="AJ30" i="4"/>
  <c r="AK31" i="4"/>
  <c r="AB98" i="4"/>
  <c r="AD98" i="4" s="1"/>
  <c r="K105" i="4"/>
  <c r="J106" i="4"/>
  <c r="I125" i="12" l="1"/>
  <c r="H125" i="12"/>
  <c r="G33" i="16"/>
  <c r="F33" i="16" s="1"/>
  <c r="C127" i="16"/>
  <c r="L126" i="16"/>
  <c r="R33" i="5"/>
  <c r="AB32" i="5"/>
  <c r="C33" i="5"/>
  <c r="B32" i="5"/>
  <c r="AM35" i="4"/>
  <c r="Z101" i="4"/>
  <c r="AA100" i="4"/>
  <c r="AK32" i="4"/>
  <c r="AJ31" i="4"/>
  <c r="AN19" i="4" s="1"/>
  <c r="AB99" i="4"/>
  <c r="AD99" i="4" s="1"/>
  <c r="J107" i="4"/>
  <c r="K106" i="4"/>
  <c r="C128" i="16" l="1"/>
  <c r="L127" i="16"/>
  <c r="G32" i="16"/>
  <c r="F32" i="16" s="1"/>
  <c r="R34" i="5"/>
  <c r="AB33" i="5"/>
  <c r="C34" i="5"/>
  <c r="B33" i="5"/>
  <c r="Z102" i="4"/>
  <c r="AA101" i="4"/>
  <c r="AM36" i="4"/>
  <c r="AJ32" i="4"/>
  <c r="AK33" i="4"/>
  <c r="AB100" i="4"/>
  <c r="AD100" i="4" s="1"/>
  <c r="J108" i="4"/>
  <c r="K107" i="4"/>
  <c r="G30" i="16" l="1"/>
  <c r="F30" i="16" s="1"/>
  <c r="G31" i="16"/>
  <c r="F31" i="16" s="1"/>
  <c r="C129" i="16"/>
  <c r="L128" i="16"/>
  <c r="R35" i="5"/>
  <c r="AB34" i="5"/>
  <c r="C35" i="5"/>
  <c r="B34" i="5"/>
  <c r="AM37" i="4"/>
  <c r="Z103" i="4"/>
  <c r="AA102" i="4"/>
  <c r="AK34" i="4"/>
  <c r="AJ33" i="4"/>
  <c r="AB101" i="4"/>
  <c r="AD101" i="4" s="1"/>
  <c r="J109" i="4"/>
  <c r="K108" i="4"/>
  <c r="C130" i="16" l="1"/>
  <c r="L129" i="16"/>
  <c r="R36" i="5"/>
  <c r="AB35" i="5"/>
  <c r="C36" i="5"/>
  <c r="B35" i="5"/>
  <c r="Z104" i="4"/>
  <c r="AA104" i="4" s="1"/>
  <c r="AA103" i="4"/>
  <c r="AM38" i="4"/>
  <c r="AJ34" i="4"/>
  <c r="AN20" i="4" s="1"/>
  <c r="AK35" i="4"/>
  <c r="AB102" i="4"/>
  <c r="AD102" i="4" s="1"/>
  <c r="J110" i="4"/>
  <c r="K109" i="4"/>
  <c r="C131" i="16" l="1"/>
  <c r="L130" i="16"/>
  <c r="R37" i="5"/>
  <c r="AB36" i="5"/>
  <c r="C37" i="5"/>
  <c r="B36" i="5"/>
  <c r="AM39" i="4"/>
  <c r="AK36" i="4"/>
  <c r="AJ35" i="4"/>
  <c r="AB104" i="4"/>
  <c r="AD104" i="4" s="1"/>
  <c r="AB103" i="4"/>
  <c r="AD103" i="4" s="1"/>
  <c r="J111" i="4"/>
  <c r="K110" i="4"/>
  <c r="C132" i="16" l="1"/>
  <c r="L131" i="16"/>
  <c r="R38" i="5"/>
  <c r="AB37" i="5"/>
  <c r="C38" i="5"/>
  <c r="B37" i="5"/>
  <c r="AM40" i="4"/>
  <c r="AJ36" i="4"/>
  <c r="AK37" i="4"/>
  <c r="J112" i="4"/>
  <c r="K111" i="4"/>
  <c r="C133" i="16" l="1"/>
  <c r="L133" i="16" s="1"/>
  <c r="L132" i="16"/>
  <c r="R39" i="5"/>
  <c r="AB38" i="5"/>
  <c r="C39" i="5"/>
  <c r="B38" i="5"/>
  <c r="AM41" i="4"/>
  <c r="AK38" i="4"/>
  <c r="AJ37" i="4"/>
  <c r="AN21" i="4" s="1"/>
  <c r="J113" i="4"/>
  <c r="K112" i="4"/>
  <c r="R40" i="5" l="1"/>
  <c r="AB39" i="5"/>
  <c r="C40" i="5"/>
  <c r="B39" i="5"/>
  <c r="AM42" i="4"/>
  <c r="AN41" i="4"/>
  <c r="AJ38" i="4"/>
  <c r="AK39" i="4"/>
  <c r="J114" i="4"/>
  <c r="K113" i="4"/>
  <c r="R41" i="5" l="1"/>
  <c r="AB40" i="5"/>
  <c r="C41" i="5"/>
  <c r="B40" i="5"/>
  <c r="AM43" i="4"/>
  <c r="AN42" i="4"/>
  <c r="AK40" i="4"/>
  <c r="AJ39" i="4"/>
  <c r="K114" i="4"/>
  <c r="J115" i="4"/>
  <c r="R42" i="5" l="1"/>
  <c r="AB41" i="5"/>
  <c r="C42" i="5"/>
  <c r="B41" i="5"/>
  <c r="AM44" i="4"/>
  <c r="AN43" i="4"/>
  <c r="AJ40" i="4"/>
  <c r="AN22" i="4" s="1"/>
  <c r="AK41" i="4"/>
  <c r="J116" i="4"/>
  <c r="K115" i="4"/>
  <c r="R43" i="5" l="1"/>
  <c r="AB42" i="5"/>
  <c r="C43" i="5"/>
  <c r="B42" i="5"/>
  <c r="AM45" i="4"/>
  <c r="AN44" i="4"/>
  <c r="AK42" i="4"/>
  <c r="AJ41" i="4"/>
  <c r="K116" i="4"/>
  <c r="J117" i="4"/>
  <c r="R44" i="5" l="1"/>
  <c r="AB43" i="5"/>
  <c r="C44" i="5"/>
  <c r="B43" i="5"/>
  <c r="AM46" i="4"/>
  <c r="AN45" i="4"/>
  <c r="AJ42" i="4"/>
  <c r="AK43" i="4"/>
  <c r="J118" i="4"/>
  <c r="K117" i="4"/>
  <c r="R45" i="5" l="1"/>
  <c r="AB44" i="5"/>
  <c r="C45" i="5"/>
  <c r="B44" i="5"/>
  <c r="AM47" i="4"/>
  <c r="AN46" i="4"/>
  <c r="AK44" i="4"/>
  <c r="AJ43" i="4"/>
  <c r="AN23" i="4" s="1"/>
  <c r="K118" i="4"/>
  <c r="J119" i="4"/>
  <c r="R46" i="5" l="1"/>
  <c r="AB45" i="5"/>
  <c r="C46" i="5"/>
  <c r="B45" i="5"/>
  <c r="AM48" i="4"/>
  <c r="AN47" i="4"/>
  <c r="AJ44" i="4"/>
  <c r="AK45" i="4"/>
  <c r="J120" i="4"/>
  <c r="K119" i="4"/>
  <c r="R47" i="5" l="1"/>
  <c r="AB46" i="5"/>
  <c r="C47" i="5"/>
  <c r="B46" i="5"/>
  <c r="AM49" i="4"/>
  <c r="AN48" i="4"/>
  <c r="AK46" i="4"/>
  <c r="AJ45" i="4"/>
  <c r="J121" i="4"/>
  <c r="K121" i="4" s="1"/>
  <c r="K120" i="4"/>
  <c r="R48" i="5" l="1"/>
  <c r="AB47" i="5"/>
  <c r="C48" i="5"/>
  <c r="B47" i="5"/>
  <c r="AM50" i="4"/>
  <c r="AN49" i="4"/>
  <c r="AJ46" i="4"/>
  <c r="AN24" i="4" s="1"/>
  <c r="AK47" i="4"/>
  <c r="R49" i="5" l="1"/>
  <c r="AB48" i="5"/>
  <c r="C49" i="5"/>
  <c r="B48" i="5"/>
  <c r="AM51" i="4"/>
  <c r="AN50" i="4"/>
  <c r="AK48" i="4"/>
  <c r="AJ47" i="4"/>
  <c r="R50" i="5" l="1"/>
  <c r="AB49" i="5"/>
  <c r="C50" i="5"/>
  <c r="B49" i="5"/>
  <c r="AM52" i="4"/>
  <c r="AN51" i="4"/>
  <c r="AJ48" i="4"/>
  <c r="AK49" i="4"/>
  <c r="R51" i="5" l="1"/>
  <c r="AB50" i="5"/>
  <c r="C51" i="5"/>
  <c r="B50" i="5"/>
  <c r="AM53" i="4"/>
  <c r="AN52" i="4"/>
  <c r="AK50" i="4"/>
  <c r="AJ49" i="4"/>
  <c r="AN25" i="4" s="1"/>
  <c r="R52" i="5" l="1"/>
  <c r="AB51" i="5"/>
  <c r="C52" i="5"/>
  <c r="B51" i="5"/>
  <c r="AM54" i="4"/>
  <c r="AN53" i="4"/>
  <c r="AJ50" i="4"/>
  <c r="AK51" i="4"/>
  <c r="R53" i="5" l="1"/>
  <c r="AB52" i="5"/>
  <c r="C53" i="5"/>
  <c r="B52" i="5"/>
  <c r="AM55" i="4"/>
  <c r="AN54" i="4"/>
  <c r="AK52" i="4"/>
  <c r="AJ51" i="4"/>
  <c r="R54" i="5" l="1"/>
  <c r="AB53" i="5"/>
  <c r="C54" i="5"/>
  <c r="B53" i="5"/>
  <c r="AM56" i="4"/>
  <c r="AN55" i="4"/>
  <c r="AJ52" i="4"/>
  <c r="AN26" i="4" s="1"/>
  <c r="AK53" i="4"/>
  <c r="R55" i="5" l="1"/>
  <c r="AB54" i="5"/>
  <c r="C55" i="5"/>
  <c r="B54" i="5"/>
  <c r="AM57" i="4"/>
  <c r="AN56" i="4"/>
  <c r="AK54" i="4"/>
  <c r="AJ53" i="4"/>
  <c r="R56" i="5" l="1"/>
  <c r="AB55" i="5"/>
  <c r="C56" i="5"/>
  <c r="B55" i="5"/>
  <c r="AM58" i="4"/>
  <c r="AN57" i="4"/>
  <c r="AJ54" i="4"/>
  <c r="AK55" i="4"/>
  <c r="R57" i="5" l="1"/>
  <c r="AB56" i="5"/>
  <c r="C57" i="5"/>
  <c r="B56" i="5"/>
  <c r="AM59" i="4"/>
  <c r="AN58" i="4"/>
  <c r="AK56" i="4"/>
  <c r="AJ55" i="4"/>
  <c r="AN27" i="4" s="1"/>
  <c r="R58" i="5" l="1"/>
  <c r="AB57" i="5"/>
  <c r="C58" i="5"/>
  <c r="B57" i="5"/>
  <c r="AM60" i="4"/>
  <c r="AN59" i="4"/>
  <c r="AJ56" i="4"/>
  <c r="AK57" i="4"/>
  <c r="R59" i="5" l="1"/>
  <c r="AB58" i="5"/>
  <c r="C59" i="5"/>
  <c r="B58" i="5"/>
  <c r="AM61" i="4"/>
  <c r="AN60" i="4"/>
  <c r="AK58" i="4"/>
  <c r="AJ57" i="4"/>
  <c r="R60" i="5" l="1"/>
  <c r="AB59" i="5"/>
  <c r="C60" i="5"/>
  <c r="B59" i="5"/>
  <c r="AM62" i="4"/>
  <c r="AN61" i="4"/>
  <c r="AJ58" i="4"/>
  <c r="AN28" i="4" s="1"/>
  <c r="AK59" i="4"/>
  <c r="R61" i="5" l="1"/>
  <c r="AB60" i="5"/>
  <c r="C61" i="5"/>
  <c r="B60" i="5"/>
  <c r="AM63" i="4"/>
  <c r="AN62" i="4"/>
  <c r="AK60" i="4"/>
  <c r="AJ59" i="4"/>
  <c r="R62" i="5" l="1"/>
  <c r="AB61" i="5"/>
  <c r="C62" i="5"/>
  <c r="B61" i="5"/>
  <c r="AM64" i="4"/>
  <c r="AN63" i="4"/>
  <c r="AJ60" i="4"/>
  <c r="AK61" i="4"/>
  <c r="R63" i="5" l="1"/>
  <c r="AB62" i="5"/>
  <c r="C63" i="5"/>
  <c r="B62" i="5"/>
  <c r="AM65" i="4"/>
  <c r="AN64" i="4"/>
  <c r="AK62" i="4"/>
  <c r="AJ61" i="4"/>
  <c r="AN29" i="4" s="1"/>
  <c r="R64" i="5" l="1"/>
  <c r="AB63" i="5"/>
  <c r="C64" i="5"/>
  <c r="B63" i="5"/>
  <c r="AM66" i="4"/>
  <c r="AN65" i="4"/>
  <c r="AJ62" i="4"/>
  <c r="AK63" i="4"/>
  <c r="R65" i="5" l="1"/>
  <c r="AB64" i="5"/>
  <c r="C65" i="5"/>
  <c r="B64" i="5"/>
  <c r="AM67" i="4"/>
  <c r="AN66" i="4"/>
  <c r="AK64" i="4"/>
  <c r="AJ63" i="4"/>
  <c r="R66" i="5" l="1"/>
  <c r="AB65" i="5"/>
  <c r="C66" i="5"/>
  <c r="B65" i="5"/>
  <c r="AM68" i="4"/>
  <c r="AN67" i="4"/>
  <c r="AJ64" i="4"/>
  <c r="AN30" i="4" s="1"/>
  <c r="AK65" i="4"/>
  <c r="R67" i="5" l="1"/>
  <c r="AB66" i="5"/>
  <c r="C67" i="5"/>
  <c r="B66" i="5"/>
  <c r="AM69" i="4"/>
  <c r="AN68" i="4"/>
  <c r="AK66" i="4"/>
  <c r="AJ65" i="4"/>
  <c r="R68" i="5" l="1"/>
  <c r="AB67" i="5"/>
  <c r="C68" i="5"/>
  <c r="B67" i="5"/>
  <c r="AM70" i="4"/>
  <c r="AN69" i="4"/>
  <c r="AJ66" i="4"/>
  <c r="AK67" i="4"/>
  <c r="R69" i="5" l="1"/>
  <c r="AB68" i="5"/>
  <c r="C69" i="5"/>
  <c r="B68" i="5"/>
  <c r="AM71" i="4"/>
  <c r="AN70" i="4"/>
  <c r="AK68" i="4"/>
  <c r="AJ67" i="4"/>
  <c r="AN31" i="4" s="1"/>
  <c r="R70" i="5" l="1"/>
  <c r="AB69" i="5"/>
  <c r="C70" i="5"/>
  <c r="B69" i="5"/>
  <c r="AM72" i="4"/>
  <c r="AN71" i="4"/>
  <c r="AJ68" i="4"/>
  <c r="AK69" i="4"/>
  <c r="R71" i="5" l="1"/>
  <c r="AB70" i="5"/>
  <c r="C71" i="5"/>
  <c r="B70" i="5"/>
  <c r="AM73" i="4"/>
  <c r="AN72" i="4"/>
  <c r="AK70" i="4"/>
  <c r="AJ69" i="4"/>
  <c r="AB71" i="5" l="1"/>
  <c r="AB72" i="5" s="1"/>
  <c r="AD72" i="5" s="1"/>
  <c r="R72" i="5"/>
  <c r="C72" i="5"/>
  <c r="B71" i="5"/>
  <c r="AM74" i="4"/>
  <c r="AN73" i="4"/>
  <c r="AJ70" i="4"/>
  <c r="AN32" i="4" s="1"/>
  <c r="AK71" i="4"/>
  <c r="R73" i="5" l="1"/>
  <c r="AB73" i="5"/>
  <c r="AD73" i="5" s="1"/>
  <c r="C73" i="5"/>
  <c r="B72" i="5"/>
  <c r="AM75" i="4"/>
  <c r="AN74" i="4"/>
  <c r="AK72" i="4"/>
  <c r="AJ71" i="4"/>
  <c r="R74" i="5" l="1"/>
  <c r="AB74" i="5"/>
  <c r="AD74" i="5" s="1"/>
  <c r="C74" i="5"/>
  <c r="B73" i="5"/>
  <c r="AM76" i="4"/>
  <c r="AN75" i="4"/>
  <c r="AJ72" i="4"/>
  <c r="AK73" i="4"/>
  <c r="R75" i="5" l="1"/>
  <c r="AB75" i="5"/>
  <c r="AD75" i="5" s="1"/>
  <c r="C75" i="5"/>
  <c r="B74" i="5"/>
  <c r="AM77" i="4"/>
  <c r="AN76" i="4"/>
  <c r="AK74" i="4"/>
  <c r="AJ73" i="4"/>
  <c r="AN33" i="4" s="1"/>
  <c r="R76" i="5" l="1"/>
  <c r="AB76" i="5"/>
  <c r="AD76" i="5" s="1"/>
  <c r="C76" i="5"/>
  <c r="B75" i="5"/>
  <c r="AM78" i="4"/>
  <c r="AN77" i="4"/>
  <c r="AJ74" i="4"/>
  <c r="AK75" i="4"/>
  <c r="R77" i="5" l="1"/>
  <c r="AB77" i="5"/>
  <c r="AD77" i="5" s="1"/>
  <c r="C77" i="5"/>
  <c r="B76" i="5"/>
  <c r="AM79" i="4"/>
  <c r="AN78" i="4"/>
  <c r="AK76" i="4"/>
  <c r="AJ75" i="4"/>
  <c r="R78" i="5" l="1"/>
  <c r="AB78" i="5"/>
  <c r="AD78" i="5" s="1"/>
  <c r="C78" i="5"/>
  <c r="B77" i="5"/>
  <c r="AM80" i="4"/>
  <c r="AN79" i="4"/>
  <c r="AJ76" i="4"/>
  <c r="AN34" i="4" s="1"/>
  <c r="AK77" i="4"/>
  <c r="R79" i="5" l="1"/>
  <c r="AB79" i="5"/>
  <c r="AD79" i="5" s="1"/>
  <c r="C79" i="5"/>
  <c r="B78" i="5"/>
  <c r="AM81" i="4"/>
  <c r="AN80" i="4"/>
  <c r="AK78" i="4"/>
  <c r="AJ77" i="4"/>
  <c r="R80" i="5" l="1"/>
  <c r="AB80" i="5"/>
  <c r="AD80" i="5" s="1"/>
  <c r="C80" i="5"/>
  <c r="B80" i="5" s="1"/>
  <c r="B79" i="5"/>
  <c r="AM82" i="4"/>
  <c r="AN81" i="4"/>
  <c r="AJ78" i="4"/>
  <c r="AK79" i="4"/>
  <c r="AM83" i="4" l="1"/>
  <c r="AN82" i="4"/>
  <c r="AK80" i="4"/>
  <c r="AJ79" i="4"/>
  <c r="AN35" i="4" s="1"/>
  <c r="AM84" i="4" l="1"/>
  <c r="AN83" i="4"/>
  <c r="AJ80" i="4"/>
  <c r="AK81" i="4"/>
  <c r="AM85" i="4" l="1"/>
  <c r="AN84" i="4"/>
  <c r="AK82" i="4"/>
  <c r="AJ81" i="4"/>
  <c r="AM86" i="4" l="1"/>
  <c r="AN85" i="4"/>
  <c r="AJ82" i="4"/>
  <c r="AN36" i="4" s="1"/>
  <c r="AK83" i="4"/>
  <c r="AM87" i="4" l="1"/>
  <c r="AN86" i="4"/>
  <c r="AK84" i="4"/>
  <c r="AJ83" i="4"/>
  <c r="AM88" i="4" l="1"/>
  <c r="AN87" i="4"/>
  <c r="AJ84" i="4"/>
  <c r="AK85" i="4"/>
  <c r="AM89" i="4" l="1"/>
  <c r="AN88" i="4"/>
  <c r="AK86" i="4"/>
  <c r="AJ85" i="4"/>
  <c r="AN37" i="4" s="1"/>
  <c r="AM90" i="4" l="1"/>
  <c r="AN89" i="4"/>
  <c r="AJ86" i="4"/>
  <c r="AK87" i="4"/>
  <c r="AM91" i="4" l="1"/>
  <c r="AN91" i="4" s="1"/>
  <c r="AN90" i="4"/>
  <c r="AK88" i="4"/>
  <c r="AJ87" i="4"/>
  <c r="AJ88" i="4" l="1"/>
  <c r="AN38" i="4" s="1"/>
  <c r="AK89" i="4"/>
  <c r="AK90" i="4" l="1"/>
  <c r="AJ89" i="4"/>
  <c r="AJ90" i="4" l="1"/>
  <c r="AK91" i="4"/>
  <c r="AK92" i="4" l="1"/>
  <c r="AJ91" i="4"/>
  <c r="AN39" i="4" s="1"/>
  <c r="AJ92" i="4" l="1"/>
  <c r="AK93" i="4"/>
  <c r="AK94" i="4" l="1"/>
  <c r="AJ93" i="4"/>
  <c r="AJ94" i="4" l="1"/>
  <c r="AN40" i="4" s="1"/>
  <c r="AK95" i="4"/>
  <c r="AJ95" i="4" s="1"/>
  <c r="AO40" i="4" l="1"/>
  <c r="AO78" i="4"/>
  <c r="AO32" i="4"/>
  <c r="AO77" i="4"/>
  <c r="AO76" i="4"/>
  <c r="AO79" i="4"/>
  <c r="AO81" i="4"/>
  <c r="AO33" i="4"/>
  <c r="AO80" i="4"/>
  <c r="AO34" i="4"/>
  <c r="AO83" i="4"/>
  <c r="AO82" i="4"/>
  <c r="AO39" i="4"/>
  <c r="AO61" i="4"/>
  <c r="AO31" i="4"/>
  <c r="AO51" i="4"/>
  <c r="AO73" i="4"/>
  <c r="AO62" i="4"/>
  <c r="AO25" i="4"/>
  <c r="AO42" i="4"/>
  <c r="AO16" i="4"/>
  <c r="AO70" i="4"/>
  <c r="AO68" i="4"/>
  <c r="AO44" i="4"/>
  <c r="AO85" i="4"/>
  <c r="AQ85" i="4" s="1"/>
  <c r="AO55" i="4"/>
  <c r="AO66" i="4"/>
  <c r="AO18" i="4"/>
  <c r="AO53" i="4"/>
  <c r="AO20" i="4"/>
  <c r="AO36" i="4"/>
  <c r="AO26" i="4"/>
  <c r="AO29" i="4"/>
  <c r="AO17" i="4"/>
  <c r="AO38" i="4"/>
  <c r="AO50" i="4"/>
  <c r="AO71" i="4"/>
  <c r="AO13" i="4"/>
  <c r="AO89" i="4"/>
  <c r="AQ89" i="4" s="1"/>
  <c r="AO24" i="4"/>
  <c r="AO67" i="4"/>
  <c r="AO23" i="4"/>
  <c r="AO58" i="4"/>
  <c r="AO14" i="4"/>
  <c r="AO74" i="4"/>
  <c r="AO11" i="4"/>
  <c r="AO52" i="4"/>
  <c r="AO28" i="4"/>
  <c r="AO35" i="4"/>
  <c r="AO57" i="4"/>
  <c r="AO15" i="4"/>
  <c r="AO46" i="4"/>
  <c r="AO56" i="4"/>
  <c r="AO19" i="4"/>
  <c r="AO63" i="4"/>
  <c r="AO37" i="4"/>
  <c r="AO49" i="4"/>
  <c r="AO21" i="4"/>
  <c r="AO60" i="4"/>
  <c r="AO43" i="4"/>
  <c r="AO91" i="4"/>
  <c r="AQ91" i="4" s="1"/>
  <c r="AO27" i="4"/>
  <c r="AO75" i="4"/>
  <c r="AO59" i="4"/>
  <c r="AO64" i="4"/>
  <c r="AO54" i="4"/>
  <c r="AO87" i="4"/>
  <c r="AQ87" i="4" s="1"/>
  <c r="AO88" i="4"/>
  <c r="AQ88" i="4" s="1"/>
  <c r="AO90" i="4"/>
  <c r="AQ90" i="4" s="1"/>
  <c r="AO69" i="4"/>
  <c r="AO22" i="4"/>
  <c r="AO48" i="4"/>
  <c r="AO12" i="4"/>
  <c r="AO65" i="4"/>
  <c r="AO45" i="4"/>
  <c r="AO72" i="4"/>
  <c r="AO84" i="4"/>
  <c r="AQ84" i="4" s="1"/>
  <c r="AO47" i="4"/>
  <c r="AO41" i="4"/>
  <c r="AO30" i="4"/>
  <c r="AO86" i="4"/>
  <c r="AQ86" i="4" s="1"/>
  <c r="C7" i="11" l="1"/>
  <c r="AH8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K90" i="3"/>
  <c r="AK89" i="3"/>
  <c r="AK88" i="3"/>
  <c r="AK87" i="3"/>
  <c r="AK86" i="3"/>
  <c r="AK85" i="3"/>
  <c r="AK84" i="3"/>
  <c r="AK83" i="3"/>
  <c r="AK82" i="3"/>
  <c r="AK81" i="3"/>
  <c r="AK80" i="3"/>
  <c r="AK79" i="3"/>
  <c r="AK78" i="3"/>
  <c r="AK77" i="3"/>
  <c r="AK76" i="3"/>
  <c r="AK75" i="3"/>
  <c r="AK74" i="3"/>
  <c r="AK73" i="3"/>
  <c r="AK72" i="3"/>
  <c r="AK71" i="3"/>
  <c r="AK70" i="3"/>
  <c r="AK69" i="3"/>
  <c r="AK68" i="3"/>
  <c r="AK67" i="3"/>
  <c r="AK66" i="3"/>
  <c r="AK65" i="3"/>
  <c r="AK64" i="3"/>
  <c r="AK63" i="3"/>
  <c r="AK62" i="3"/>
  <c r="AK61" i="3"/>
  <c r="AK60" i="3"/>
  <c r="AK59" i="3"/>
  <c r="AK58" i="3"/>
  <c r="AK57" i="3"/>
  <c r="AK56" i="3"/>
  <c r="AK55" i="3"/>
  <c r="AK54" i="3"/>
  <c r="AK53" i="3"/>
  <c r="AK52" i="3"/>
  <c r="AK51" i="3"/>
  <c r="AK50" i="3"/>
  <c r="AK49" i="3"/>
  <c r="AK48" i="3"/>
  <c r="AK47" i="3"/>
  <c r="AK46" i="3"/>
  <c r="AK45" i="3"/>
  <c r="AK44" i="3"/>
  <c r="AK43" i="3"/>
  <c r="AK42" i="3"/>
  <c r="AK41" i="3"/>
  <c r="AK40" i="3"/>
  <c r="AK39" i="3"/>
  <c r="AK38" i="3"/>
  <c r="AK37" i="3"/>
  <c r="AK36" i="3"/>
  <c r="AK35" i="3"/>
  <c r="AK34" i="3"/>
  <c r="AK33" i="3"/>
  <c r="AK32" i="3"/>
  <c r="AK31" i="3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O90" i="3"/>
  <c r="AN91" i="3"/>
  <c r="AN92" i="3"/>
  <c r="AN93" i="3"/>
  <c r="AN94" i="3"/>
  <c r="AN95" i="3"/>
  <c r="AN96" i="3"/>
  <c r="AN97" i="3"/>
  <c r="AN98" i="3"/>
  <c r="AN99" i="3"/>
  <c r="AN90" i="3"/>
  <c r="AN89" i="3"/>
  <c r="AN88" i="3"/>
  <c r="AN87" i="3"/>
  <c r="AN86" i="3"/>
  <c r="AN85" i="3"/>
  <c r="AN84" i="3"/>
  <c r="AN83" i="3"/>
  <c r="AN82" i="3"/>
  <c r="AN81" i="3"/>
  <c r="AN80" i="3"/>
  <c r="AN79" i="3"/>
  <c r="AN78" i="3"/>
  <c r="AN77" i="3"/>
  <c r="AN76" i="3"/>
  <c r="AN75" i="3"/>
  <c r="AZ133" i="6"/>
  <c r="AZ132" i="6"/>
  <c r="AZ131" i="6"/>
  <c r="AZ130" i="6"/>
  <c r="AZ129" i="6"/>
  <c r="AZ128" i="6"/>
  <c r="AZ127" i="6"/>
  <c r="AZ126" i="6"/>
  <c r="AZ125" i="6"/>
  <c r="AZ124" i="6"/>
  <c r="AZ123" i="6"/>
  <c r="AZ122" i="6"/>
  <c r="AZ121" i="6"/>
  <c r="AZ120" i="6"/>
  <c r="AZ119" i="6"/>
  <c r="AZ118" i="6"/>
  <c r="AZ117" i="6"/>
  <c r="AZ116" i="6"/>
  <c r="AZ115" i="6"/>
  <c r="AZ114" i="6"/>
  <c r="AZ113" i="6"/>
  <c r="AZ112" i="6"/>
  <c r="AZ111" i="6"/>
  <c r="AZ110" i="6"/>
  <c r="AZ109" i="6"/>
  <c r="AZ108" i="6"/>
  <c r="AZ107" i="6"/>
  <c r="AZ106" i="6"/>
  <c r="AZ105" i="6"/>
  <c r="AZ104" i="6"/>
  <c r="AZ103" i="6"/>
  <c r="AZ102" i="6"/>
  <c r="AZ101" i="6"/>
  <c r="AZ100" i="6"/>
  <c r="AZ99" i="6"/>
  <c r="AZ98" i="6"/>
  <c r="AZ97" i="6"/>
  <c r="AZ96" i="6"/>
  <c r="AZ95" i="6"/>
  <c r="AZ94" i="6"/>
  <c r="AZ93" i="6"/>
  <c r="AZ92" i="6"/>
  <c r="AZ91" i="6"/>
  <c r="AZ90" i="6"/>
  <c r="AZ89" i="6"/>
  <c r="AZ88" i="6"/>
  <c r="AZ87" i="6"/>
  <c r="AZ86" i="6"/>
  <c r="AZ85" i="6"/>
  <c r="AZ84" i="6"/>
  <c r="AZ83" i="6"/>
  <c r="AZ82" i="6"/>
  <c r="AZ81" i="6"/>
  <c r="AZ80" i="6"/>
  <c r="AZ79" i="6"/>
  <c r="AZ78" i="6"/>
  <c r="AZ77" i="6"/>
  <c r="AZ76" i="6"/>
  <c r="AZ75" i="6"/>
  <c r="AZ74" i="6"/>
  <c r="AZ73" i="6"/>
  <c r="AZ72" i="6"/>
  <c r="AZ71" i="6"/>
  <c r="AZ70" i="6"/>
  <c r="AZ69" i="6"/>
  <c r="AZ68" i="6"/>
  <c r="AZ67" i="6"/>
  <c r="AZ66" i="6"/>
  <c r="AZ65" i="6"/>
  <c r="AZ64" i="6"/>
  <c r="AZ63" i="6"/>
  <c r="AZ62" i="6"/>
  <c r="AZ61" i="6"/>
  <c r="AZ60" i="6"/>
  <c r="AZ59" i="6"/>
  <c r="AZ58" i="6"/>
  <c r="AZ57" i="6"/>
  <c r="AZ56" i="6"/>
  <c r="AZ55" i="6"/>
  <c r="AZ54" i="6"/>
  <c r="AZ53" i="6"/>
  <c r="AZ52" i="6"/>
  <c r="AZ51" i="6"/>
  <c r="AZ50" i="6"/>
  <c r="AZ49" i="6"/>
  <c r="AZ48" i="6"/>
  <c r="AZ47" i="6"/>
  <c r="AZ46" i="6"/>
  <c r="AZ45" i="6"/>
  <c r="AZ44" i="6"/>
  <c r="AZ43" i="6"/>
  <c r="AZ42" i="6"/>
  <c r="AZ41" i="6"/>
  <c r="AZ40" i="6"/>
  <c r="AZ39" i="6"/>
  <c r="AZ38" i="6"/>
  <c r="AZ37" i="6"/>
  <c r="AZ36" i="6"/>
  <c r="AZ35" i="6"/>
  <c r="AZ34" i="6"/>
  <c r="AZ33" i="6"/>
  <c r="AZ32" i="6"/>
  <c r="AZ31" i="6"/>
  <c r="AZ30" i="6"/>
  <c r="AZ29" i="6"/>
  <c r="AZ28" i="6"/>
  <c r="AZ27" i="6"/>
  <c r="AZ26" i="6"/>
  <c r="AZ25" i="6"/>
  <c r="AZ24" i="6"/>
  <c r="AZ23" i="6"/>
  <c r="AZ22" i="6"/>
  <c r="AZ21" i="6"/>
  <c r="AZ20" i="6"/>
  <c r="AZ19" i="6"/>
  <c r="AZ18" i="6"/>
  <c r="AZ17" i="6"/>
  <c r="AZ16" i="6"/>
  <c r="AZ15" i="6"/>
  <c r="AZ14" i="6"/>
  <c r="AZ13" i="6"/>
  <c r="AZ12" i="6"/>
  <c r="AZ11" i="6"/>
  <c r="AZ10" i="6"/>
  <c r="AZ9" i="6"/>
  <c r="AZ8" i="6"/>
  <c r="AZ7" i="6"/>
  <c r="B5" i="3"/>
  <c r="AE99" i="3"/>
  <c r="AE95" i="3"/>
  <c r="AE96" i="3"/>
  <c r="AE97" i="3"/>
  <c r="AE98" i="3"/>
  <c r="AE94" i="3"/>
  <c r="AE93" i="3"/>
  <c r="AF96" i="3" s="1"/>
  <c r="AE92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T90" i="3"/>
  <c r="U90" i="3" s="1"/>
  <c r="I94" i="3"/>
  <c r="I98" i="3" s="1"/>
  <c r="I93" i="3"/>
  <c r="I97" i="3" s="1"/>
  <c r="I92" i="3"/>
  <c r="I96" i="3" s="1"/>
  <c r="I91" i="3"/>
  <c r="K91" i="3" s="1"/>
  <c r="L12" i="3"/>
  <c r="K12" i="3"/>
  <c r="L13" i="3"/>
  <c r="K13" i="3"/>
  <c r="L14" i="3"/>
  <c r="K14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90" i="3"/>
  <c r="N90" i="3"/>
  <c r="K90" i="3"/>
  <c r="I22" i="10"/>
  <c r="B22" i="10" s="1"/>
  <c r="I21" i="10"/>
  <c r="B21" i="10" s="1"/>
  <c r="I20" i="10"/>
  <c r="B20" i="10" s="1"/>
  <c r="I19" i="10"/>
  <c r="B19" i="10" s="1"/>
  <c r="I18" i="10"/>
  <c r="B18" i="10" s="1"/>
  <c r="I17" i="10"/>
  <c r="B17" i="10" s="1"/>
  <c r="I16" i="10"/>
  <c r="B16" i="10" s="1"/>
  <c r="I15" i="10"/>
  <c r="B15" i="10" s="1"/>
  <c r="I14" i="10"/>
  <c r="B14" i="10" s="1"/>
  <c r="Z85" i="3"/>
  <c r="T89" i="3"/>
  <c r="U89" i="3" s="1"/>
  <c r="T88" i="3"/>
  <c r="U88" i="3" s="1"/>
  <c r="T87" i="3"/>
  <c r="U87" i="3" s="1"/>
  <c r="T86" i="3"/>
  <c r="U86" i="3" s="1"/>
  <c r="T85" i="3"/>
  <c r="U85" i="3" s="1"/>
  <c r="T84" i="3"/>
  <c r="U84" i="3" s="1"/>
  <c r="T83" i="3"/>
  <c r="U83" i="3" s="1"/>
  <c r="T82" i="3"/>
  <c r="U82" i="3" s="1"/>
  <c r="T81" i="3"/>
  <c r="U81" i="3" s="1"/>
  <c r="T80" i="3"/>
  <c r="U80" i="3" s="1"/>
  <c r="T79" i="3"/>
  <c r="U79" i="3" s="1"/>
  <c r="T78" i="3"/>
  <c r="U78" i="3" s="1"/>
  <c r="T77" i="3"/>
  <c r="U77" i="3" s="1"/>
  <c r="T76" i="3"/>
  <c r="U76" i="3" s="1"/>
  <c r="T75" i="3"/>
  <c r="U75" i="3" s="1"/>
  <c r="T74" i="3"/>
  <c r="U74" i="3" s="1"/>
  <c r="T73" i="3"/>
  <c r="U73" i="3" s="1"/>
  <c r="T72" i="3"/>
  <c r="U72" i="3" s="1"/>
  <c r="T71" i="3"/>
  <c r="U71" i="3" s="1"/>
  <c r="T70" i="3"/>
  <c r="U70" i="3" s="1"/>
  <c r="T69" i="3"/>
  <c r="U69" i="3" s="1"/>
  <c r="T68" i="3"/>
  <c r="U68" i="3" s="1"/>
  <c r="T67" i="3"/>
  <c r="U67" i="3" s="1"/>
  <c r="T66" i="3"/>
  <c r="U66" i="3" s="1"/>
  <c r="T65" i="3"/>
  <c r="U65" i="3" s="1"/>
  <c r="T64" i="3"/>
  <c r="U64" i="3" s="1"/>
  <c r="T63" i="3"/>
  <c r="U63" i="3" s="1"/>
  <c r="T62" i="3"/>
  <c r="U62" i="3" s="1"/>
  <c r="T61" i="3"/>
  <c r="U61" i="3" s="1"/>
  <c r="T60" i="3"/>
  <c r="U60" i="3" s="1"/>
  <c r="T59" i="3"/>
  <c r="U59" i="3" s="1"/>
  <c r="T58" i="3"/>
  <c r="U58" i="3" s="1"/>
  <c r="T57" i="3"/>
  <c r="U57" i="3" s="1"/>
  <c r="T56" i="3"/>
  <c r="U56" i="3" s="1"/>
  <c r="T55" i="3"/>
  <c r="U55" i="3" s="1"/>
  <c r="T54" i="3"/>
  <c r="U54" i="3" s="1"/>
  <c r="T53" i="3"/>
  <c r="U53" i="3" s="1"/>
  <c r="T52" i="3"/>
  <c r="U52" i="3" s="1"/>
  <c r="T51" i="3"/>
  <c r="U51" i="3" s="1"/>
  <c r="T50" i="3"/>
  <c r="U50" i="3" s="1"/>
  <c r="T49" i="3"/>
  <c r="U49" i="3" s="1"/>
  <c r="T48" i="3"/>
  <c r="U48" i="3" s="1"/>
  <c r="T47" i="3"/>
  <c r="U47" i="3" s="1"/>
  <c r="T46" i="3"/>
  <c r="U46" i="3" s="1"/>
  <c r="T45" i="3"/>
  <c r="U45" i="3" s="1"/>
  <c r="T44" i="3"/>
  <c r="U44" i="3" s="1"/>
  <c r="T43" i="3"/>
  <c r="U43" i="3" s="1"/>
  <c r="T42" i="3"/>
  <c r="U42" i="3" s="1"/>
  <c r="T41" i="3"/>
  <c r="U41" i="3" s="1"/>
  <c r="T40" i="3"/>
  <c r="U40" i="3" s="1"/>
  <c r="T39" i="3"/>
  <c r="U39" i="3" s="1"/>
  <c r="T38" i="3"/>
  <c r="U38" i="3" s="1"/>
  <c r="T37" i="3"/>
  <c r="U37" i="3" s="1"/>
  <c r="T36" i="3"/>
  <c r="U36" i="3" s="1"/>
  <c r="T35" i="3"/>
  <c r="U35" i="3" s="1"/>
  <c r="T34" i="3"/>
  <c r="U34" i="3" s="1"/>
  <c r="T33" i="3"/>
  <c r="U33" i="3" s="1"/>
  <c r="T32" i="3"/>
  <c r="U32" i="3" s="1"/>
  <c r="T31" i="3"/>
  <c r="U31" i="3" s="1"/>
  <c r="T30" i="3"/>
  <c r="U30" i="3" s="1"/>
  <c r="T29" i="3"/>
  <c r="U29" i="3" s="1"/>
  <c r="T28" i="3"/>
  <c r="U28" i="3" s="1"/>
  <c r="T27" i="3"/>
  <c r="U27" i="3" s="1"/>
  <c r="T26" i="3"/>
  <c r="U26" i="3" s="1"/>
  <c r="T25" i="3"/>
  <c r="U25" i="3" s="1"/>
  <c r="T24" i="3"/>
  <c r="U24" i="3" s="1"/>
  <c r="T23" i="3"/>
  <c r="U23" i="3" s="1"/>
  <c r="T22" i="3"/>
  <c r="U22" i="3" s="1"/>
  <c r="T21" i="3"/>
  <c r="U21" i="3" s="1"/>
  <c r="T20" i="3"/>
  <c r="U20" i="3" s="1"/>
  <c r="T19" i="3"/>
  <c r="U19" i="3" s="1"/>
  <c r="T18" i="3"/>
  <c r="U18" i="3" s="1"/>
  <c r="T17" i="3"/>
  <c r="U17" i="3" s="1"/>
  <c r="T16" i="3"/>
  <c r="U16" i="3" s="1"/>
  <c r="T15" i="3"/>
  <c r="U15" i="3" s="1"/>
  <c r="T14" i="3"/>
  <c r="U14" i="3" s="1"/>
  <c r="T13" i="3"/>
  <c r="U13" i="3" s="1"/>
  <c r="T12" i="3"/>
  <c r="U12" i="3" s="1"/>
  <c r="T11" i="3"/>
  <c r="U11" i="3" s="1"/>
  <c r="T10" i="3"/>
  <c r="U10" i="3" s="1"/>
  <c r="T9" i="3"/>
  <c r="U9" i="3" s="1"/>
  <c r="T8" i="3"/>
  <c r="U8" i="3" s="1"/>
  <c r="T7" i="3"/>
  <c r="U7" i="3" s="1"/>
  <c r="T6" i="3"/>
  <c r="U6" i="3" s="1"/>
  <c r="T5" i="3"/>
  <c r="U5" i="3" s="1"/>
  <c r="O99" i="3"/>
  <c r="O98" i="3"/>
  <c r="O97" i="3"/>
  <c r="O96" i="3"/>
  <c r="O95" i="3"/>
  <c r="O94" i="3"/>
  <c r="J94" i="3" s="1"/>
  <c r="J98" i="3" s="1"/>
  <c r="O93" i="3"/>
  <c r="J93" i="3" s="1"/>
  <c r="J97" i="3" s="1"/>
  <c r="O92" i="3"/>
  <c r="J92" i="3" s="1"/>
  <c r="O91" i="3"/>
  <c r="J91" i="3" s="1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90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6" i="3"/>
  <c r="Z87" i="3"/>
  <c r="Z88" i="3"/>
  <c r="Z89" i="3"/>
  <c r="Z90" i="3"/>
  <c r="Z6" i="3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B99" i="3" s="1"/>
  <c r="AK99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74" i="3"/>
  <c r="AN74" i="3" s="1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76" i="2"/>
  <c r="DR34" i="7"/>
  <c r="DQ34" i="7"/>
  <c r="DP34" i="7"/>
  <c r="DO34" i="7"/>
  <c r="DN34" i="7"/>
  <c r="DM34" i="7"/>
  <c r="DL34" i="7"/>
  <c r="DK34" i="7"/>
  <c r="DJ34" i="7"/>
  <c r="DI34" i="7"/>
  <c r="DH34" i="7"/>
  <c r="DG34" i="7"/>
  <c r="DF34" i="7"/>
  <c r="DE34" i="7"/>
  <c r="DD34" i="7"/>
  <c r="DC34" i="7"/>
  <c r="DB34" i="7"/>
  <c r="DA34" i="7"/>
  <c r="CZ34" i="7"/>
  <c r="CY34" i="7"/>
  <c r="CX34" i="7"/>
  <c r="CW34" i="7"/>
  <c r="CV34" i="7"/>
  <c r="CU34" i="7"/>
  <c r="CT34" i="7"/>
  <c r="CS34" i="7"/>
  <c r="CR34" i="7"/>
  <c r="CQ34" i="7"/>
  <c r="CP34" i="7"/>
  <c r="CO34" i="7"/>
  <c r="CN34" i="7"/>
  <c r="CM34" i="7"/>
  <c r="CL34" i="7"/>
  <c r="CK34" i="7"/>
  <c r="CJ34" i="7"/>
  <c r="CI34" i="7"/>
  <c r="CH34" i="7"/>
  <c r="CG34" i="7"/>
  <c r="CF34" i="7"/>
  <c r="CE34" i="7"/>
  <c r="CD34" i="7"/>
  <c r="CC34" i="7"/>
  <c r="CB34" i="7"/>
  <c r="CA34" i="7"/>
  <c r="BZ34" i="7"/>
  <c r="BY34" i="7"/>
  <c r="BX34" i="7"/>
  <c r="BW34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N126" i="6"/>
  <c r="BN125" i="6"/>
  <c r="BN124" i="6"/>
  <c r="BN123" i="6"/>
  <c r="BN122" i="6"/>
  <c r="BN121" i="6"/>
  <c r="BN120" i="6"/>
  <c r="BN119" i="6"/>
  <c r="BN118" i="6"/>
  <c r="BN117" i="6"/>
  <c r="BN116" i="6"/>
  <c r="BN115" i="6"/>
  <c r="BN114" i="6"/>
  <c r="BN113" i="6"/>
  <c r="BN112" i="6"/>
  <c r="BN111" i="6"/>
  <c r="BN110" i="6"/>
  <c r="BN109" i="6"/>
  <c r="BN108" i="6"/>
  <c r="BN107" i="6"/>
  <c r="BN106" i="6"/>
  <c r="BN105" i="6"/>
  <c r="BN104" i="6"/>
  <c r="BN103" i="6"/>
  <c r="BN102" i="6"/>
  <c r="BN101" i="6"/>
  <c r="BN100" i="6"/>
  <c r="BN99" i="6"/>
  <c r="BN98" i="6"/>
  <c r="BN97" i="6"/>
  <c r="BN96" i="6"/>
  <c r="BN95" i="6"/>
  <c r="BN94" i="6"/>
  <c r="BN93" i="6"/>
  <c r="BN92" i="6"/>
  <c r="BN91" i="6"/>
  <c r="BN90" i="6"/>
  <c r="BN89" i="6"/>
  <c r="BN88" i="6"/>
  <c r="BN87" i="6"/>
  <c r="BN86" i="6"/>
  <c r="BN85" i="6"/>
  <c r="BN84" i="6"/>
  <c r="BN83" i="6"/>
  <c r="BN82" i="6"/>
  <c r="BN81" i="6"/>
  <c r="BN80" i="6"/>
  <c r="BN79" i="6"/>
  <c r="BN78" i="6"/>
  <c r="BN77" i="6"/>
  <c r="BN76" i="6"/>
  <c r="BN75" i="6"/>
  <c r="BN74" i="6"/>
  <c r="BN73" i="6"/>
  <c r="BN72" i="6"/>
  <c r="BN71" i="6"/>
  <c r="BN70" i="6"/>
  <c r="BN69" i="6"/>
  <c r="BN68" i="6"/>
  <c r="BN67" i="6"/>
  <c r="BN66" i="6"/>
  <c r="BN65" i="6"/>
  <c r="BN64" i="6"/>
  <c r="BN63" i="6"/>
  <c r="BN62" i="6"/>
  <c r="BN61" i="6"/>
  <c r="BN60" i="6"/>
  <c r="BN59" i="6"/>
  <c r="BN58" i="6"/>
  <c r="BN57" i="6"/>
  <c r="BN56" i="6"/>
  <c r="BN55" i="6"/>
  <c r="BN54" i="6"/>
  <c r="BN53" i="6"/>
  <c r="BN52" i="6"/>
  <c r="BN51" i="6"/>
  <c r="BN50" i="6"/>
  <c r="BN49" i="6"/>
  <c r="BN48" i="6"/>
  <c r="BN47" i="6"/>
  <c r="BN46" i="6"/>
  <c r="BN45" i="6"/>
  <c r="BN44" i="6"/>
  <c r="BN43" i="6"/>
  <c r="BN42" i="6"/>
  <c r="BN41" i="6"/>
  <c r="BN40" i="6"/>
  <c r="BN39" i="6"/>
  <c r="BN38" i="6"/>
  <c r="BN37" i="6"/>
  <c r="BN36" i="6"/>
  <c r="BN35" i="6"/>
  <c r="BN34" i="6"/>
  <c r="BN33" i="6"/>
  <c r="BN32" i="6"/>
  <c r="BN31" i="6"/>
  <c r="BN30" i="6"/>
  <c r="BN29" i="6"/>
  <c r="BN28" i="6"/>
  <c r="BN27" i="6"/>
  <c r="BN26" i="6"/>
  <c r="BN25" i="6"/>
  <c r="BN24" i="6"/>
  <c r="BN23" i="6"/>
  <c r="BN22" i="6"/>
  <c r="BN21" i="6"/>
  <c r="BN20" i="6"/>
  <c r="BN19" i="6"/>
  <c r="BN18" i="6"/>
  <c r="BN17" i="6"/>
  <c r="BD130" i="6"/>
  <c r="BD134" i="6" s="1"/>
  <c r="BD129" i="6"/>
  <c r="BD133" i="6" s="1"/>
  <c r="BD128" i="6"/>
  <c r="BD132" i="6" s="1"/>
  <c r="BD127" i="6"/>
  <c r="BE126" i="6"/>
  <c r="BE125" i="6"/>
  <c r="BE124" i="6"/>
  <c r="BE123" i="6"/>
  <c r="BE122" i="6"/>
  <c r="BE121" i="6"/>
  <c r="BE120" i="6"/>
  <c r="BE119" i="6"/>
  <c r="BE118" i="6"/>
  <c r="BE117" i="6"/>
  <c r="BE116" i="6"/>
  <c r="BE115" i="6"/>
  <c r="BE114" i="6"/>
  <c r="BE113" i="6"/>
  <c r="BE112" i="6"/>
  <c r="BE111" i="6"/>
  <c r="BE110" i="6"/>
  <c r="BE109" i="6"/>
  <c r="BE108" i="6"/>
  <c r="BE107" i="6"/>
  <c r="BE106" i="6"/>
  <c r="BE105" i="6"/>
  <c r="BE104" i="6"/>
  <c r="BE103" i="6"/>
  <c r="BE102" i="6"/>
  <c r="BE101" i="6"/>
  <c r="BE100" i="6"/>
  <c r="BE99" i="6"/>
  <c r="BE98" i="6"/>
  <c r="BE97" i="6"/>
  <c r="BE96" i="6"/>
  <c r="BE95" i="6"/>
  <c r="BE94" i="6"/>
  <c r="BE93" i="6"/>
  <c r="BE92" i="6"/>
  <c r="BE91" i="6"/>
  <c r="BE90" i="6"/>
  <c r="BE89" i="6"/>
  <c r="BE88" i="6"/>
  <c r="BE87" i="6"/>
  <c r="BE86" i="6"/>
  <c r="BE85" i="6"/>
  <c r="BE84" i="6"/>
  <c r="BE83" i="6"/>
  <c r="BE82" i="6"/>
  <c r="BE81" i="6"/>
  <c r="BE80" i="6"/>
  <c r="BE79" i="6"/>
  <c r="BE78" i="6"/>
  <c r="BE77" i="6"/>
  <c r="BE76" i="6"/>
  <c r="BE75" i="6"/>
  <c r="BE74" i="6"/>
  <c r="BE73" i="6"/>
  <c r="BE72" i="6"/>
  <c r="BE71" i="6"/>
  <c r="BE70" i="6"/>
  <c r="BE69" i="6"/>
  <c r="BE68" i="6"/>
  <c r="BE67" i="6"/>
  <c r="BE66" i="6"/>
  <c r="BE65" i="6"/>
  <c r="BE64" i="6"/>
  <c r="BE63" i="6"/>
  <c r="BE62" i="6"/>
  <c r="BE61" i="6"/>
  <c r="BE60" i="6"/>
  <c r="BE59" i="6"/>
  <c r="BE58" i="6"/>
  <c r="BE57" i="6"/>
  <c r="BE56" i="6"/>
  <c r="BE55" i="6"/>
  <c r="BE54" i="6"/>
  <c r="BE53" i="6"/>
  <c r="BE52" i="6"/>
  <c r="BE51" i="6"/>
  <c r="BE50" i="6"/>
  <c r="BE49" i="6"/>
  <c r="BE48" i="6"/>
  <c r="BE47" i="6"/>
  <c r="BE46" i="6"/>
  <c r="BE45" i="6"/>
  <c r="BE44" i="6"/>
  <c r="BE43" i="6"/>
  <c r="BE42" i="6"/>
  <c r="BE41" i="6"/>
  <c r="BE40" i="6"/>
  <c r="BE39" i="6"/>
  <c r="BE38" i="6"/>
  <c r="BE37" i="6"/>
  <c r="BE36" i="6"/>
  <c r="BE35" i="6"/>
  <c r="BE34" i="6"/>
  <c r="BE33" i="6"/>
  <c r="BE32" i="6"/>
  <c r="BE31" i="6"/>
  <c r="BE30" i="6"/>
  <c r="BE29" i="6"/>
  <c r="BE28" i="6"/>
  <c r="BE27" i="6"/>
  <c r="BE26" i="6"/>
  <c r="BE25" i="6"/>
  <c r="BE24" i="6"/>
  <c r="BE23" i="6"/>
  <c r="BE22" i="6"/>
  <c r="BE21" i="6"/>
  <c r="BE20" i="6"/>
  <c r="BE19" i="6"/>
  <c r="BE18" i="6"/>
  <c r="BE17" i="6"/>
  <c r="BE16" i="6"/>
  <c r="BE15" i="6"/>
  <c r="BE14" i="6"/>
  <c r="BE13" i="6"/>
  <c r="BE12" i="6"/>
  <c r="BE11" i="6"/>
  <c r="BE10" i="6"/>
  <c r="BE9" i="6"/>
  <c r="BE8" i="6"/>
  <c r="BE7" i="6"/>
  <c r="B7" i="9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6" i="9"/>
  <c r="BT18" i="6"/>
  <c r="BT59" i="6"/>
  <c r="BT58" i="6"/>
  <c r="BT57" i="6"/>
  <c r="BT56" i="6"/>
  <c r="BT55" i="6"/>
  <c r="BT54" i="6"/>
  <c r="BT53" i="6"/>
  <c r="BT52" i="6"/>
  <c r="BT51" i="6"/>
  <c r="BT50" i="6"/>
  <c r="BT49" i="6"/>
  <c r="BT48" i="6"/>
  <c r="BT47" i="6"/>
  <c r="BT46" i="6"/>
  <c r="BT45" i="6"/>
  <c r="BT44" i="6"/>
  <c r="BT43" i="6"/>
  <c r="BT42" i="6"/>
  <c r="BT41" i="6"/>
  <c r="BT40" i="6"/>
  <c r="BT39" i="6"/>
  <c r="BT38" i="6"/>
  <c r="BT37" i="6"/>
  <c r="BT36" i="6"/>
  <c r="BT35" i="6"/>
  <c r="BT34" i="6"/>
  <c r="BT33" i="6"/>
  <c r="BT32" i="6"/>
  <c r="BT31" i="6"/>
  <c r="BT30" i="6"/>
  <c r="BT29" i="6"/>
  <c r="BT28" i="6"/>
  <c r="BT27" i="6"/>
  <c r="BT26" i="6"/>
  <c r="BT25" i="6"/>
  <c r="BT24" i="6"/>
  <c r="BT23" i="6"/>
  <c r="BT22" i="6"/>
  <c r="BT21" i="6"/>
  <c r="BT20" i="6"/>
  <c r="BT19" i="6"/>
  <c r="BJ126" i="6"/>
  <c r="BK126" i="6" s="1"/>
  <c r="BG126" i="6"/>
  <c r="BG125" i="6"/>
  <c r="BG124" i="6"/>
  <c r="BG123" i="6"/>
  <c r="BG122" i="6"/>
  <c r="BG121" i="6"/>
  <c r="BG120" i="6"/>
  <c r="BG119" i="6"/>
  <c r="BG118" i="6"/>
  <c r="BG117" i="6"/>
  <c r="BG116" i="6"/>
  <c r="BG115" i="6"/>
  <c r="BG114" i="6"/>
  <c r="BG113" i="6"/>
  <c r="BG112" i="6"/>
  <c r="BG111" i="6"/>
  <c r="BG110" i="6"/>
  <c r="BG109" i="6"/>
  <c r="BG108" i="6"/>
  <c r="BG107" i="6"/>
  <c r="BG106" i="6"/>
  <c r="BG105" i="6"/>
  <c r="BG104" i="6"/>
  <c r="BG103" i="6"/>
  <c r="BJ125" i="6"/>
  <c r="BK125" i="6" s="1"/>
  <c r="BJ124" i="6"/>
  <c r="BK124" i="6" s="1"/>
  <c r="BJ123" i="6"/>
  <c r="BK123" i="6" s="1"/>
  <c r="BJ122" i="6"/>
  <c r="BK122" i="6" s="1"/>
  <c r="BJ121" i="6"/>
  <c r="BK121" i="6" s="1"/>
  <c r="BJ120" i="6"/>
  <c r="BK120" i="6" s="1"/>
  <c r="BJ119" i="6"/>
  <c r="BK119" i="6" s="1"/>
  <c r="BJ118" i="6"/>
  <c r="BK118" i="6" s="1"/>
  <c r="BJ117" i="6"/>
  <c r="BK117" i="6" s="1"/>
  <c r="BJ116" i="6"/>
  <c r="BK116" i="6" s="1"/>
  <c r="BJ115" i="6"/>
  <c r="BK115" i="6" s="1"/>
  <c r="BJ114" i="6"/>
  <c r="BK114" i="6" s="1"/>
  <c r="BJ113" i="6"/>
  <c r="BK113" i="6" s="1"/>
  <c r="BJ112" i="6"/>
  <c r="BK112" i="6" s="1"/>
  <c r="BJ111" i="6"/>
  <c r="BK111" i="6" s="1"/>
  <c r="BJ110" i="6"/>
  <c r="BK110" i="6" s="1"/>
  <c r="BJ109" i="6"/>
  <c r="BK109" i="6" s="1"/>
  <c r="BJ108" i="6"/>
  <c r="BK108" i="6" s="1"/>
  <c r="BJ107" i="6"/>
  <c r="BK107" i="6" s="1"/>
  <c r="BJ106" i="6"/>
  <c r="BK106" i="6" s="1"/>
  <c r="BJ105" i="6"/>
  <c r="BK105" i="6" s="1"/>
  <c r="BJ104" i="6"/>
  <c r="BK104" i="6" s="1"/>
  <c r="BJ103" i="6"/>
  <c r="BK103" i="6" s="1"/>
  <c r="BP104" i="6"/>
  <c r="BP105" i="6"/>
  <c r="BP106" i="6"/>
  <c r="BP107" i="6"/>
  <c r="BP108" i="6"/>
  <c r="BP109" i="6"/>
  <c r="BP110" i="6"/>
  <c r="BP111" i="6"/>
  <c r="BP112" i="6"/>
  <c r="BP113" i="6"/>
  <c r="BP114" i="6"/>
  <c r="BP115" i="6"/>
  <c r="BP116" i="6"/>
  <c r="BP117" i="6"/>
  <c r="BP118" i="6"/>
  <c r="BP119" i="6"/>
  <c r="BP120" i="6"/>
  <c r="BP121" i="6"/>
  <c r="BP122" i="6"/>
  <c r="BP123" i="6"/>
  <c r="BP124" i="6"/>
  <c r="BP125" i="6"/>
  <c r="BP126" i="6"/>
  <c r="BP127" i="6"/>
  <c r="BP128" i="6"/>
  <c r="BP129" i="6"/>
  <c r="BP130" i="6"/>
  <c r="BP131" i="6"/>
  <c r="BP132" i="6"/>
  <c r="BP133" i="6"/>
  <c r="BP134" i="6"/>
  <c r="BB128" i="6"/>
  <c r="BC125" i="6"/>
  <c r="BC124" i="6"/>
  <c r="BC123" i="6"/>
  <c r="BC122" i="6"/>
  <c r="BC121" i="6"/>
  <c r="BC120" i="6"/>
  <c r="BC119" i="6"/>
  <c r="BC118" i="6"/>
  <c r="BC117" i="6"/>
  <c r="BC116" i="6"/>
  <c r="BC115" i="6"/>
  <c r="BC114" i="6"/>
  <c r="BC113" i="6"/>
  <c r="BC112" i="6"/>
  <c r="BC111" i="6"/>
  <c r="BC110" i="6"/>
  <c r="BC109" i="6"/>
  <c r="BC108" i="6"/>
  <c r="BC107" i="6"/>
  <c r="BC106" i="6"/>
  <c r="BC105" i="6"/>
  <c r="BC104" i="6"/>
  <c r="BC103" i="6"/>
  <c r="BC102" i="6"/>
  <c r="BC101" i="6"/>
  <c r="BC100" i="6"/>
  <c r="BC99" i="6"/>
  <c r="BC98" i="6"/>
  <c r="BC97" i="6"/>
  <c r="BC96" i="6"/>
  <c r="BC95" i="6"/>
  <c r="BC94" i="6"/>
  <c r="BC93" i="6"/>
  <c r="BC92" i="6"/>
  <c r="BC91" i="6"/>
  <c r="BC90" i="6"/>
  <c r="BC89" i="6"/>
  <c r="BC88" i="6"/>
  <c r="BC87" i="6"/>
  <c r="BC86" i="6"/>
  <c r="BC85" i="6"/>
  <c r="BC84" i="6"/>
  <c r="BC83" i="6"/>
  <c r="BC82" i="6"/>
  <c r="BC81" i="6"/>
  <c r="BC80" i="6"/>
  <c r="BC79" i="6"/>
  <c r="BC78" i="6"/>
  <c r="BC77" i="6"/>
  <c r="BC76" i="6"/>
  <c r="BC75" i="6"/>
  <c r="BC74" i="6"/>
  <c r="BC73" i="6"/>
  <c r="BC72" i="6"/>
  <c r="BC71" i="6"/>
  <c r="BC70" i="6"/>
  <c r="BC69" i="6"/>
  <c r="BC68" i="6"/>
  <c r="BC67" i="6"/>
  <c r="BC66" i="6"/>
  <c r="BC65" i="6"/>
  <c r="BC64" i="6"/>
  <c r="BC63" i="6"/>
  <c r="BC62" i="6"/>
  <c r="BC61" i="6"/>
  <c r="BC60" i="6"/>
  <c r="BC59" i="6"/>
  <c r="BC58" i="6"/>
  <c r="BC57" i="6"/>
  <c r="BC56" i="6"/>
  <c r="BC55" i="6"/>
  <c r="BC54" i="6"/>
  <c r="BC53" i="6"/>
  <c r="BC52" i="6"/>
  <c r="BC51" i="6"/>
  <c r="BC50" i="6"/>
  <c r="BC49" i="6"/>
  <c r="BC48" i="6"/>
  <c r="BC47" i="6"/>
  <c r="BC46" i="6"/>
  <c r="BC45" i="6"/>
  <c r="BC44" i="6"/>
  <c r="BC43" i="6"/>
  <c r="BC42" i="6"/>
  <c r="BC41" i="6"/>
  <c r="BC40" i="6"/>
  <c r="BC39" i="6"/>
  <c r="BC38" i="6"/>
  <c r="BC37" i="6"/>
  <c r="BC36" i="6"/>
  <c r="BC35" i="6"/>
  <c r="BC34" i="6"/>
  <c r="BC33" i="6"/>
  <c r="BC32" i="6"/>
  <c r="BC31" i="6"/>
  <c r="BC30" i="6"/>
  <c r="BC29" i="6"/>
  <c r="BC28" i="6"/>
  <c r="BC27" i="6"/>
  <c r="BC26" i="6"/>
  <c r="BC25" i="6"/>
  <c r="BC24" i="6"/>
  <c r="BC23" i="6"/>
  <c r="BC22" i="6"/>
  <c r="BC21" i="6"/>
  <c r="BC20" i="6"/>
  <c r="BC19" i="6"/>
  <c r="BC18" i="6"/>
  <c r="BC17" i="6"/>
  <c r="BC16" i="6"/>
  <c r="BC15" i="6"/>
  <c r="BC14" i="6"/>
  <c r="BC13" i="6"/>
  <c r="BC12" i="6"/>
  <c r="BC11" i="6"/>
  <c r="BC10" i="6"/>
  <c r="BC9" i="6"/>
  <c r="BC8" i="6"/>
  <c r="BC7" i="6"/>
  <c r="BC126" i="6"/>
  <c r="AS29" i="6"/>
  <c r="AS28" i="6"/>
  <c r="AS27" i="6"/>
  <c r="AS26" i="6"/>
  <c r="AS25" i="6"/>
  <c r="AS24" i="6"/>
  <c r="AS23" i="6"/>
  <c r="AS22" i="6"/>
  <c r="AS21" i="6"/>
  <c r="AS20" i="6"/>
  <c r="AS19" i="6"/>
  <c r="AS18" i="6"/>
  <c r="AS17" i="6"/>
  <c r="AS16" i="6"/>
  <c r="AS15" i="6"/>
  <c r="AS14" i="6"/>
  <c r="AS13" i="6"/>
  <c r="AS12" i="6"/>
  <c r="AS11" i="6"/>
  <c r="AS10" i="6"/>
  <c r="AS9" i="6"/>
  <c r="AS8" i="6"/>
  <c r="AS7" i="6"/>
  <c r="AS37" i="6"/>
  <c r="AS36" i="6"/>
  <c r="AS35" i="6"/>
  <c r="AS34" i="6"/>
  <c r="AS33" i="6"/>
  <c r="AS32" i="6"/>
  <c r="AS31" i="6"/>
  <c r="AS30" i="6"/>
  <c r="AS38" i="6"/>
  <c r="AN38" i="6"/>
  <c r="AN37" i="6"/>
  <c r="AN36" i="6"/>
  <c r="AN35" i="6"/>
  <c r="AN34" i="6"/>
  <c r="AN33" i="6"/>
  <c r="AN32" i="6"/>
  <c r="AN31" i="6"/>
  <c r="AN30" i="6"/>
  <c r="AJ8" i="6"/>
  <c r="AJ9" i="6" s="1"/>
  <c r="AJ10" i="6" s="1"/>
  <c r="AJ11" i="6" s="1"/>
  <c r="AJ12" i="6" s="1"/>
  <c r="AJ13" i="6" s="1"/>
  <c r="AJ14" i="6" s="1"/>
  <c r="AJ15" i="6" s="1"/>
  <c r="AJ16" i="6" s="1"/>
  <c r="AJ17" i="6" s="1"/>
  <c r="AJ18" i="6" s="1"/>
  <c r="AJ19" i="6" s="1"/>
  <c r="AJ20" i="6" s="1"/>
  <c r="AJ21" i="6" s="1"/>
  <c r="AJ22" i="6" s="1"/>
  <c r="AJ23" i="6" s="1"/>
  <c r="AJ24" i="6" s="1"/>
  <c r="AJ25" i="6" s="1"/>
  <c r="AJ26" i="6" s="1"/>
  <c r="AJ27" i="6" s="1"/>
  <c r="AJ28" i="6" s="1"/>
  <c r="AJ29" i="6" s="1"/>
  <c r="AJ30" i="6" s="1"/>
  <c r="AJ31" i="6" s="1"/>
  <c r="AJ32" i="6" s="1"/>
  <c r="AJ33" i="6" s="1"/>
  <c r="AJ34" i="6" s="1"/>
  <c r="AJ35" i="6" s="1"/>
  <c r="AJ36" i="6" s="1"/>
  <c r="AJ37" i="6" s="1"/>
  <c r="AJ38" i="6" s="1"/>
  <c r="Q8" i="6"/>
  <c r="C8" i="6"/>
  <c r="U7" i="6" s="1"/>
  <c r="AL7" i="6" s="1"/>
  <c r="AN7" i="6" s="1"/>
  <c r="K45" i="2"/>
  <c r="K61" i="2"/>
  <c r="K109" i="2"/>
  <c r="K125" i="2"/>
  <c r="K173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BU7" i="6"/>
  <c r="BS59" i="6"/>
  <c r="BS58" i="6"/>
  <c r="BS57" i="6"/>
  <c r="BS56" i="6"/>
  <c r="BS55" i="6"/>
  <c r="BS54" i="6"/>
  <c r="BS53" i="6"/>
  <c r="BS52" i="6"/>
  <c r="BS51" i="6"/>
  <c r="BS50" i="6"/>
  <c r="BS49" i="6"/>
  <c r="BS48" i="6"/>
  <c r="BS47" i="6"/>
  <c r="BS46" i="6"/>
  <c r="BS45" i="6"/>
  <c r="BS44" i="6"/>
  <c r="BS43" i="6"/>
  <c r="BS42" i="6"/>
  <c r="BS41" i="6"/>
  <c r="BS40" i="6"/>
  <c r="BS39" i="6"/>
  <c r="BS38" i="6"/>
  <c r="BS37" i="6"/>
  <c r="BS36" i="6"/>
  <c r="BS35" i="6"/>
  <c r="BS34" i="6"/>
  <c r="BS33" i="6"/>
  <c r="BS32" i="6"/>
  <c r="BS31" i="6"/>
  <c r="BS30" i="6"/>
  <c r="BS29" i="6"/>
  <c r="BS28" i="6"/>
  <c r="BS27" i="6"/>
  <c r="BS26" i="6"/>
  <c r="BS25" i="6"/>
  <c r="BS24" i="6"/>
  <c r="BS23" i="6"/>
  <c r="BS22" i="6"/>
  <c r="BS21" i="6"/>
  <c r="BS20" i="6"/>
  <c r="BS19" i="6"/>
  <c r="BS18" i="6"/>
  <c r="BS17" i="6"/>
  <c r="BS16" i="6"/>
  <c r="BS15" i="6"/>
  <c r="BS14" i="6"/>
  <c r="BS13" i="6"/>
  <c r="BS12" i="6"/>
  <c r="BS11" i="6"/>
  <c r="BS10" i="6"/>
  <c r="BS9" i="6"/>
  <c r="BS8" i="6"/>
  <c r="BS7" i="6"/>
  <c r="BL59" i="6"/>
  <c r="BM59" i="6" s="1"/>
  <c r="BL58" i="6"/>
  <c r="BM58" i="6" s="1"/>
  <c r="BL57" i="6"/>
  <c r="BM57" i="6" s="1"/>
  <c r="BL56" i="6"/>
  <c r="BM56" i="6" s="1"/>
  <c r="BL55" i="6"/>
  <c r="BM55" i="6" s="1"/>
  <c r="BL54" i="6"/>
  <c r="BM54" i="6" s="1"/>
  <c r="BL53" i="6"/>
  <c r="BM53" i="6" s="1"/>
  <c r="BL52" i="6"/>
  <c r="BM52" i="6" s="1"/>
  <c r="BL51" i="6"/>
  <c r="BM51" i="6" s="1"/>
  <c r="BL50" i="6"/>
  <c r="BM50" i="6" s="1"/>
  <c r="BL49" i="6"/>
  <c r="BM49" i="6" s="1"/>
  <c r="BL48" i="6"/>
  <c r="BM48" i="6" s="1"/>
  <c r="BL47" i="6"/>
  <c r="BM47" i="6" s="1"/>
  <c r="BL46" i="6"/>
  <c r="BM46" i="6" s="1"/>
  <c r="BL45" i="6"/>
  <c r="BM45" i="6" s="1"/>
  <c r="BL44" i="6"/>
  <c r="BM44" i="6" s="1"/>
  <c r="BL43" i="6"/>
  <c r="BM43" i="6" s="1"/>
  <c r="BL42" i="6"/>
  <c r="BM42" i="6" s="1"/>
  <c r="BL41" i="6"/>
  <c r="BM41" i="6" s="1"/>
  <c r="BL40" i="6"/>
  <c r="BM40" i="6" s="1"/>
  <c r="BL39" i="6"/>
  <c r="BM39" i="6" s="1"/>
  <c r="BL38" i="6"/>
  <c r="BM38" i="6" s="1"/>
  <c r="BL37" i="6"/>
  <c r="BM37" i="6" s="1"/>
  <c r="BL36" i="6"/>
  <c r="BM36" i="6" s="1"/>
  <c r="BL35" i="6"/>
  <c r="BM35" i="6" s="1"/>
  <c r="BL34" i="6"/>
  <c r="BM34" i="6" s="1"/>
  <c r="BL33" i="6"/>
  <c r="BM33" i="6" s="1"/>
  <c r="BL32" i="6"/>
  <c r="BM32" i="6" s="1"/>
  <c r="BL31" i="6"/>
  <c r="BM31" i="6" s="1"/>
  <c r="BL30" i="6"/>
  <c r="BM30" i="6" s="1"/>
  <c r="BL29" i="6"/>
  <c r="BM29" i="6" s="1"/>
  <c r="BL28" i="6"/>
  <c r="BM28" i="6" s="1"/>
  <c r="BL27" i="6"/>
  <c r="BM27" i="6" s="1"/>
  <c r="BL26" i="6"/>
  <c r="BM26" i="6" s="1"/>
  <c r="BL25" i="6"/>
  <c r="BM25" i="6" s="1"/>
  <c r="BL24" i="6"/>
  <c r="BM24" i="6" s="1"/>
  <c r="BL23" i="6"/>
  <c r="BM23" i="6" s="1"/>
  <c r="BL22" i="6"/>
  <c r="BM22" i="6" s="1"/>
  <c r="BL21" i="6"/>
  <c r="BM21" i="6" s="1"/>
  <c r="BL20" i="6"/>
  <c r="BM20" i="6" s="1"/>
  <c r="BL19" i="6"/>
  <c r="BM19" i="6" s="1"/>
  <c r="BL18" i="6"/>
  <c r="BM18" i="6" s="1"/>
  <c r="BL17" i="6"/>
  <c r="BM17" i="6" s="1"/>
  <c r="BL16" i="6"/>
  <c r="BM16" i="6" s="1"/>
  <c r="BL15" i="6"/>
  <c r="BM15" i="6" s="1"/>
  <c r="BL14" i="6"/>
  <c r="BM14" i="6" s="1"/>
  <c r="BL13" i="6"/>
  <c r="BM13" i="6" s="1"/>
  <c r="BL12" i="6"/>
  <c r="BM12" i="6" s="1"/>
  <c r="BL11" i="6"/>
  <c r="BM11" i="6" s="1"/>
  <c r="BL10" i="6"/>
  <c r="BM10" i="6" s="1"/>
  <c r="BL9" i="6"/>
  <c r="BM9" i="6" s="1"/>
  <c r="BL8" i="6"/>
  <c r="BM8" i="6" s="1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N176" i="2"/>
  <c r="N175" i="2"/>
  <c r="J175" i="2" s="1"/>
  <c r="K175" i="2" s="1"/>
  <c r="N174" i="2"/>
  <c r="J174" i="2" s="1"/>
  <c r="K174" i="2" s="1"/>
  <c r="N173" i="2"/>
  <c r="J173" i="2" s="1"/>
  <c r="N172" i="2"/>
  <c r="J172" i="2" s="1"/>
  <c r="K172" i="2" s="1"/>
  <c r="N171" i="2"/>
  <c r="J171" i="2" s="1"/>
  <c r="K171" i="2" s="1"/>
  <c r="N170" i="2"/>
  <c r="J170" i="2" s="1"/>
  <c r="K170" i="2" s="1"/>
  <c r="N169" i="2"/>
  <c r="J169" i="2" s="1"/>
  <c r="K169" i="2" s="1"/>
  <c r="N168" i="2"/>
  <c r="J168" i="2" s="1"/>
  <c r="K168" i="2" s="1"/>
  <c r="N167" i="2"/>
  <c r="J167" i="2" s="1"/>
  <c r="K167" i="2" s="1"/>
  <c r="N166" i="2"/>
  <c r="J166" i="2" s="1"/>
  <c r="K166" i="2" s="1"/>
  <c r="N165" i="2"/>
  <c r="J165" i="2" s="1"/>
  <c r="K165" i="2" s="1"/>
  <c r="N164" i="2"/>
  <c r="J164" i="2" s="1"/>
  <c r="K164" i="2" s="1"/>
  <c r="N163" i="2"/>
  <c r="J163" i="2" s="1"/>
  <c r="K163" i="2" s="1"/>
  <c r="N162" i="2"/>
  <c r="J162" i="2" s="1"/>
  <c r="K162" i="2" s="1"/>
  <c r="N161" i="2"/>
  <c r="J161" i="2" s="1"/>
  <c r="K161" i="2" s="1"/>
  <c r="N160" i="2"/>
  <c r="J160" i="2" s="1"/>
  <c r="K160" i="2" s="1"/>
  <c r="N159" i="2"/>
  <c r="J159" i="2" s="1"/>
  <c r="K159" i="2" s="1"/>
  <c r="N158" i="2"/>
  <c r="J158" i="2" s="1"/>
  <c r="K158" i="2" s="1"/>
  <c r="N157" i="2"/>
  <c r="J157" i="2" s="1"/>
  <c r="K157" i="2" s="1"/>
  <c r="N156" i="2"/>
  <c r="J156" i="2" s="1"/>
  <c r="K156" i="2" s="1"/>
  <c r="N155" i="2"/>
  <c r="J155" i="2" s="1"/>
  <c r="K155" i="2" s="1"/>
  <c r="N154" i="2"/>
  <c r="J154" i="2" s="1"/>
  <c r="K154" i="2" s="1"/>
  <c r="N153" i="2"/>
  <c r="J153" i="2" s="1"/>
  <c r="K153" i="2" s="1"/>
  <c r="N152" i="2"/>
  <c r="J152" i="2" s="1"/>
  <c r="K152" i="2" s="1"/>
  <c r="N151" i="2"/>
  <c r="J151" i="2" s="1"/>
  <c r="K151" i="2" s="1"/>
  <c r="N150" i="2"/>
  <c r="J150" i="2" s="1"/>
  <c r="K150" i="2" s="1"/>
  <c r="N149" i="2"/>
  <c r="J149" i="2" s="1"/>
  <c r="K149" i="2" s="1"/>
  <c r="N148" i="2"/>
  <c r="J148" i="2" s="1"/>
  <c r="K148" i="2" s="1"/>
  <c r="N147" i="2"/>
  <c r="J147" i="2" s="1"/>
  <c r="K147" i="2" s="1"/>
  <c r="N146" i="2"/>
  <c r="J146" i="2" s="1"/>
  <c r="K146" i="2" s="1"/>
  <c r="N145" i="2"/>
  <c r="J145" i="2" s="1"/>
  <c r="K145" i="2" s="1"/>
  <c r="N144" i="2"/>
  <c r="J144" i="2" s="1"/>
  <c r="K144" i="2" s="1"/>
  <c r="N143" i="2"/>
  <c r="J143" i="2" s="1"/>
  <c r="K143" i="2" s="1"/>
  <c r="N142" i="2"/>
  <c r="J142" i="2" s="1"/>
  <c r="K142" i="2" s="1"/>
  <c r="N141" i="2"/>
  <c r="J141" i="2" s="1"/>
  <c r="K141" i="2" s="1"/>
  <c r="N140" i="2"/>
  <c r="J140" i="2" s="1"/>
  <c r="K140" i="2" s="1"/>
  <c r="N139" i="2"/>
  <c r="J139" i="2" s="1"/>
  <c r="K139" i="2" s="1"/>
  <c r="N138" i="2"/>
  <c r="J138" i="2" s="1"/>
  <c r="K138" i="2" s="1"/>
  <c r="N137" i="2"/>
  <c r="J137" i="2" s="1"/>
  <c r="K137" i="2" s="1"/>
  <c r="N136" i="2"/>
  <c r="J136" i="2" s="1"/>
  <c r="K136" i="2" s="1"/>
  <c r="N135" i="2"/>
  <c r="J135" i="2" s="1"/>
  <c r="K135" i="2" s="1"/>
  <c r="N134" i="2"/>
  <c r="J134" i="2" s="1"/>
  <c r="K134" i="2" s="1"/>
  <c r="N133" i="2"/>
  <c r="J133" i="2" s="1"/>
  <c r="K133" i="2" s="1"/>
  <c r="N132" i="2"/>
  <c r="J132" i="2" s="1"/>
  <c r="K132" i="2" s="1"/>
  <c r="N131" i="2"/>
  <c r="J131" i="2" s="1"/>
  <c r="K131" i="2" s="1"/>
  <c r="N130" i="2"/>
  <c r="J130" i="2" s="1"/>
  <c r="K130" i="2" s="1"/>
  <c r="N129" i="2"/>
  <c r="J129" i="2" s="1"/>
  <c r="K129" i="2" s="1"/>
  <c r="N128" i="2"/>
  <c r="J128" i="2" s="1"/>
  <c r="K128" i="2" s="1"/>
  <c r="N127" i="2"/>
  <c r="J127" i="2" s="1"/>
  <c r="K127" i="2" s="1"/>
  <c r="N126" i="2"/>
  <c r="J126" i="2" s="1"/>
  <c r="K126" i="2" s="1"/>
  <c r="N125" i="2"/>
  <c r="J125" i="2" s="1"/>
  <c r="N124" i="2"/>
  <c r="J124" i="2" s="1"/>
  <c r="K124" i="2" s="1"/>
  <c r="N123" i="2"/>
  <c r="J123" i="2" s="1"/>
  <c r="K123" i="2" s="1"/>
  <c r="N122" i="2"/>
  <c r="J122" i="2" s="1"/>
  <c r="K122" i="2" s="1"/>
  <c r="N121" i="2"/>
  <c r="J121" i="2" s="1"/>
  <c r="K121" i="2" s="1"/>
  <c r="N120" i="2"/>
  <c r="J120" i="2" s="1"/>
  <c r="K120" i="2" s="1"/>
  <c r="N119" i="2"/>
  <c r="J119" i="2" s="1"/>
  <c r="K119" i="2" s="1"/>
  <c r="N118" i="2"/>
  <c r="J118" i="2" s="1"/>
  <c r="K118" i="2" s="1"/>
  <c r="N117" i="2"/>
  <c r="J117" i="2" s="1"/>
  <c r="K117" i="2" s="1"/>
  <c r="N116" i="2"/>
  <c r="J116" i="2" s="1"/>
  <c r="K116" i="2" s="1"/>
  <c r="N115" i="2"/>
  <c r="J115" i="2" s="1"/>
  <c r="K115" i="2" s="1"/>
  <c r="N114" i="2"/>
  <c r="J114" i="2" s="1"/>
  <c r="K114" i="2" s="1"/>
  <c r="N113" i="2"/>
  <c r="J113" i="2" s="1"/>
  <c r="K113" i="2" s="1"/>
  <c r="N112" i="2"/>
  <c r="J112" i="2" s="1"/>
  <c r="K112" i="2" s="1"/>
  <c r="N111" i="2"/>
  <c r="J111" i="2" s="1"/>
  <c r="K111" i="2" s="1"/>
  <c r="N110" i="2"/>
  <c r="J110" i="2" s="1"/>
  <c r="K110" i="2" s="1"/>
  <c r="N109" i="2"/>
  <c r="J109" i="2" s="1"/>
  <c r="N108" i="2"/>
  <c r="J108" i="2" s="1"/>
  <c r="K108" i="2" s="1"/>
  <c r="N107" i="2"/>
  <c r="J107" i="2" s="1"/>
  <c r="K107" i="2" s="1"/>
  <c r="N106" i="2"/>
  <c r="J106" i="2" s="1"/>
  <c r="K106" i="2" s="1"/>
  <c r="N105" i="2"/>
  <c r="J105" i="2" s="1"/>
  <c r="K105" i="2" s="1"/>
  <c r="N104" i="2"/>
  <c r="J104" i="2" s="1"/>
  <c r="K104" i="2" s="1"/>
  <c r="N103" i="2"/>
  <c r="J103" i="2" s="1"/>
  <c r="K103" i="2" s="1"/>
  <c r="N102" i="2"/>
  <c r="J102" i="2" s="1"/>
  <c r="K102" i="2" s="1"/>
  <c r="N101" i="2"/>
  <c r="J101" i="2" s="1"/>
  <c r="K101" i="2" s="1"/>
  <c r="N100" i="2"/>
  <c r="J100" i="2" s="1"/>
  <c r="K100" i="2" s="1"/>
  <c r="N99" i="2"/>
  <c r="J99" i="2" s="1"/>
  <c r="K99" i="2" s="1"/>
  <c r="N98" i="2"/>
  <c r="J98" i="2" s="1"/>
  <c r="K98" i="2" s="1"/>
  <c r="N97" i="2"/>
  <c r="J97" i="2" s="1"/>
  <c r="K97" i="2" s="1"/>
  <c r="N96" i="2"/>
  <c r="J96" i="2" s="1"/>
  <c r="K96" i="2" s="1"/>
  <c r="N95" i="2"/>
  <c r="J95" i="2" s="1"/>
  <c r="K95" i="2" s="1"/>
  <c r="N94" i="2"/>
  <c r="J94" i="2" s="1"/>
  <c r="K94" i="2" s="1"/>
  <c r="N93" i="2"/>
  <c r="J93" i="2" s="1"/>
  <c r="K93" i="2" s="1"/>
  <c r="N92" i="2"/>
  <c r="J92" i="2" s="1"/>
  <c r="K92" i="2" s="1"/>
  <c r="N91" i="2"/>
  <c r="J91" i="2" s="1"/>
  <c r="K91" i="2" s="1"/>
  <c r="N90" i="2"/>
  <c r="J90" i="2" s="1"/>
  <c r="K90" i="2" s="1"/>
  <c r="N89" i="2"/>
  <c r="J89" i="2" s="1"/>
  <c r="K89" i="2" s="1"/>
  <c r="N88" i="2"/>
  <c r="J88" i="2" s="1"/>
  <c r="K88" i="2" s="1"/>
  <c r="N87" i="2"/>
  <c r="J87" i="2" s="1"/>
  <c r="K87" i="2" s="1"/>
  <c r="N86" i="2"/>
  <c r="J86" i="2" s="1"/>
  <c r="K86" i="2" s="1"/>
  <c r="N85" i="2"/>
  <c r="J85" i="2" s="1"/>
  <c r="K85" i="2" s="1"/>
  <c r="N84" i="2"/>
  <c r="J84" i="2" s="1"/>
  <c r="K84" i="2" s="1"/>
  <c r="N83" i="2"/>
  <c r="J83" i="2" s="1"/>
  <c r="K83" i="2" s="1"/>
  <c r="N82" i="2"/>
  <c r="J82" i="2" s="1"/>
  <c r="K82" i="2" s="1"/>
  <c r="N81" i="2"/>
  <c r="J81" i="2" s="1"/>
  <c r="K81" i="2" s="1"/>
  <c r="N80" i="2"/>
  <c r="J80" i="2" s="1"/>
  <c r="K80" i="2" s="1"/>
  <c r="N79" i="2"/>
  <c r="J79" i="2" s="1"/>
  <c r="K79" i="2" s="1"/>
  <c r="N78" i="2"/>
  <c r="J78" i="2" s="1"/>
  <c r="K78" i="2" s="1"/>
  <c r="N77" i="2"/>
  <c r="J77" i="2" s="1"/>
  <c r="K77" i="2" s="1"/>
  <c r="N76" i="2"/>
  <c r="J76" i="2" s="1"/>
  <c r="K76" i="2" s="1"/>
  <c r="N75" i="2"/>
  <c r="J75" i="2" s="1"/>
  <c r="K75" i="2" s="1"/>
  <c r="N74" i="2"/>
  <c r="J74" i="2" s="1"/>
  <c r="K74" i="2" s="1"/>
  <c r="N73" i="2"/>
  <c r="J73" i="2" s="1"/>
  <c r="K73" i="2" s="1"/>
  <c r="N72" i="2"/>
  <c r="J72" i="2" s="1"/>
  <c r="K72" i="2" s="1"/>
  <c r="N71" i="2"/>
  <c r="J71" i="2" s="1"/>
  <c r="K71" i="2" s="1"/>
  <c r="N70" i="2"/>
  <c r="J70" i="2" s="1"/>
  <c r="K70" i="2" s="1"/>
  <c r="N69" i="2"/>
  <c r="J69" i="2" s="1"/>
  <c r="K69" i="2" s="1"/>
  <c r="N68" i="2"/>
  <c r="J68" i="2" s="1"/>
  <c r="K68" i="2" s="1"/>
  <c r="N67" i="2"/>
  <c r="J67" i="2" s="1"/>
  <c r="K67" i="2" s="1"/>
  <c r="N66" i="2"/>
  <c r="J66" i="2" s="1"/>
  <c r="K66" i="2" s="1"/>
  <c r="N65" i="2"/>
  <c r="J65" i="2" s="1"/>
  <c r="K65" i="2" s="1"/>
  <c r="N64" i="2"/>
  <c r="J64" i="2" s="1"/>
  <c r="K64" i="2" s="1"/>
  <c r="N63" i="2"/>
  <c r="J63" i="2" s="1"/>
  <c r="K63" i="2" s="1"/>
  <c r="N62" i="2"/>
  <c r="J62" i="2" s="1"/>
  <c r="K62" i="2" s="1"/>
  <c r="N61" i="2"/>
  <c r="J61" i="2" s="1"/>
  <c r="N60" i="2"/>
  <c r="J60" i="2" s="1"/>
  <c r="K60" i="2" s="1"/>
  <c r="N59" i="2"/>
  <c r="J59" i="2" s="1"/>
  <c r="K59" i="2" s="1"/>
  <c r="N58" i="2"/>
  <c r="J58" i="2" s="1"/>
  <c r="K58" i="2" s="1"/>
  <c r="N57" i="2"/>
  <c r="J57" i="2" s="1"/>
  <c r="K57" i="2" s="1"/>
  <c r="N56" i="2"/>
  <c r="J56" i="2" s="1"/>
  <c r="K56" i="2" s="1"/>
  <c r="N55" i="2"/>
  <c r="J55" i="2" s="1"/>
  <c r="K55" i="2" s="1"/>
  <c r="N54" i="2"/>
  <c r="J54" i="2" s="1"/>
  <c r="K54" i="2" s="1"/>
  <c r="N53" i="2"/>
  <c r="J53" i="2" s="1"/>
  <c r="K53" i="2" s="1"/>
  <c r="N52" i="2"/>
  <c r="J52" i="2" s="1"/>
  <c r="K52" i="2" s="1"/>
  <c r="N51" i="2"/>
  <c r="J51" i="2" s="1"/>
  <c r="K51" i="2" s="1"/>
  <c r="N50" i="2"/>
  <c r="J50" i="2" s="1"/>
  <c r="K50" i="2" s="1"/>
  <c r="N49" i="2"/>
  <c r="J49" i="2" s="1"/>
  <c r="K49" i="2" s="1"/>
  <c r="N48" i="2"/>
  <c r="J48" i="2" s="1"/>
  <c r="K48" i="2" s="1"/>
  <c r="N47" i="2"/>
  <c r="J47" i="2" s="1"/>
  <c r="K47" i="2" s="1"/>
  <c r="N46" i="2"/>
  <c r="J46" i="2" s="1"/>
  <c r="K46" i="2" s="1"/>
  <c r="N45" i="2"/>
  <c r="J45" i="2" s="1"/>
  <c r="N44" i="2"/>
  <c r="J44" i="2" s="1"/>
  <c r="K44" i="2" s="1"/>
  <c r="N43" i="2"/>
  <c r="J43" i="2" s="1"/>
  <c r="K43" i="2" s="1"/>
  <c r="N42" i="2"/>
  <c r="J42" i="2" s="1"/>
  <c r="K42" i="2" s="1"/>
  <c r="N41" i="2"/>
  <c r="J41" i="2" s="1"/>
  <c r="K41" i="2" s="1"/>
  <c r="N40" i="2"/>
  <c r="J40" i="2" s="1"/>
  <c r="K40" i="2" s="1"/>
  <c r="N39" i="2"/>
  <c r="J39" i="2" s="1"/>
  <c r="K39" i="2" s="1"/>
  <c r="N38" i="2"/>
  <c r="J38" i="2" s="1"/>
  <c r="K38" i="2" s="1"/>
  <c r="N37" i="2"/>
  <c r="J37" i="2" s="1"/>
  <c r="K37" i="2" s="1"/>
  <c r="N36" i="2"/>
  <c r="J36" i="2" s="1"/>
  <c r="K36" i="2" s="1"/>
  <c r="N35" i="2"/>
  <c r="J35" i="2" s="1"/>
  <c r="K35" i="2" s="1"/>
  <c r="N34" i="2"/>
  <c r="J34" i="2" s="1"/>
  <c r="K34" i="2" s="1"/>
  <c r="N33" i="2"/>
  <c r="J33" i="2" s="1"/>
  <c r="K33" i="2" s="1"/>
  <c r="N32" i="2"/>
  <c r="J32" i="2" s="1"/>
  <c r="K32" i="2" s="1"/>
  <c r="N31" i="2"/>
  <c r="J31" i="2" s="1"/>
  <c r="K31" i="2" s="1"/>
  <c r="N30" i="2"/>
  <c r="J30" i="2" s="1"/>
  <c r="K30" i="2" s="1"/>
  <c r="N29" i="2"/>
  <c r="J29" i="2" s="1"/>
  <c r="K29" i="2" s="1"/>
  <c r="N28" i="2"/>
  <c r="J28" i="2" s="1"/>
  <c r="K28" i="2" s="1"/>
  <c r="N27" i="2"/>
  <c r="J27" i="2" s="1"/>
  <c r="K27" i="2" s="1"/>
  <c r="N26" i="2"/>
  <c r="J26" i="2" s="1"/>
  <c r="K26" i="2" s="1"/>
  <c r="N25" i="2"/>
  <c r="J25" i="2" s="1"/>
  <c r="K25" i="2" s="1"/>
  <c r="N24" i="2"/>
  <c r="J24" i="2" s="1"/>
  <c r="K24" i="2" s="1"/>
  <c r="N23" i="2"/>
  <c r="J23" i="2" s="1"/>
  <c r="K23" i="2" s="1"/>
  <c r="N22" i="2"/>
  <c r="J22" i="2" s="1"/>
  <c r="K22" i="2" s="1"/>
  <c r="N21" i="2"/>
  <c r="J21" i="2" s="1"/>
  <c r="K21" i="2" s="1"/>
  <c r="N20" i="2"/>
  <c r="J20" i="2" s="1"/>
  <c r="K20" i="2" s="1"/>
  <c r="N19" i="2"/>
  <c r="J19" i="2" s="1"/>
  <c r="K19" i="2" s="1"/>
  <c r="N18" i="2"/>
  <c r="J18" i="2" s="1"/>
  <c r="K18" i="2" s="1"/>
  <c r="N17" i="2"/>
  <c r="J17" i="2" s="1"/>
  <c r="K17" i="2" s="1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BB130" i="6"/>
  <c r="BB129" i="6"/>
  <c r="BL126" i="6"/>
  <c r="BL125" i="6"/>
  <c r="BM125" i="6" s="1"/>
  <c r="BL124" i="6"/>
  <c r="BL123" i="6"/>
  <c r="BM123" i="6" s="1"/>
  <c r="BL122" i="6"/>
  <c r="BM122" i="6" s="1"/>
  <c r="BL121" i="6"/>
  <c r="BL120" i="6"/>
  <c r="BM120" i="6" s="1"/>
  <c r="BL119" i="6"/>
  <c r="BM119" i="6" s="1"/>
  <c r="BL118" i="6"/>
  <c r="BM118" i="6" s="1"/>
  <c r="BL117" i="6"/>
  <c r="BM117" i="6" s="1"/>
  <c r="BL116" i="6"/>
  <c r="BL115" i="6"/>
  <c r="BL114" i="6"/>
  <c r="BL113" i="6"/>
  <c r="BL112" i="6"/>
  <c r="BL111" i="6"/>
  <c r="BL110" i="6"/>
  <c r="BL109" i="6"/>
  <c r="BM109" i="6" s="1"/>
  <c r="BL108" i="6"/>
  <c r="BM108" i="6" s="1"/>
  <c r="BL107" i="6"/>
  <c r="BM107" i="6" s="1"/>
  <c r="BL106" i="6"/>
  <c r="BM106" i="6" s="1"/>
  <c r="BL105" i="6"/>
  <c r="BL104" i="6"/>
  <c r="BL103" i="6"/>
  <c r="BM103" i="6" s="1"/>
  <c r="BL102" i="6"/>
  <c r="BM102" i="6" s="1"/>
  <c r="BL101" i="6"/>
  <c r="BM101" i="6" s="1"/>
  <c r="BL100" i="6"/>
  <c r="BL99" i="6"/>
  <c r="BL98" i="6"/>
  <c r="BM98" i="6" s="1"/>
  <c r="BL97" i="6"/>
  <c r="BM97" i="6" s="1"/>
  <c r="BL96" i="6"/>
  <c r="BL95" i="6"/>
  <c r="BL94" i="6"/>
  <c r="BM94" i="6" s="1"/>
  <c r="BL93" i="6"/>
  <c r="BM93" i="6" s="1"/>
  <c r="BL92" i="6"/>
  <c r="BM92" i="6" s="1"/>
  <c r="BL91" i="6"/>
  <c r="BM91" i="6" s="1"/>
  <c r="BL90" i="6"/>
  <c r="BM90" i="6" s="1"/>
  <c r="BL89" i="6"/>
  <c r="BL88" i="6"/>
  <c r="BM88" i="6" s="1"/>
  <c r="BL87" i="6"/>
  <c r="BM87" i="6" s="1"/>
  <c r="BL86" i="6"/>
  <c r="BM86" i="6" s="1"/>
  <c r="BL85" i="6"/>
  <c r="BM85" i="6" s="1"/>
  <c r="BL84" i="6"/>
  <c r="BL83" i="6"/>
  <c r="BL82" i="6"/>
  <c r="BM82" i="6" s="1"/>
  <c r="BL81" i="6"/>
  <c r="BM81" i="6" s="1"/>
  <c r="BL80" i="6"/>
  <c r="BL79" i="6"/>
  <c r="BL78" i="6"/>
  <c r="BM78" i="6" s="1"/>
  <c r="BL77" i="6"/>
  <c r="BM77" i="6" s="1"/>
  <c r="BL76" i="6"/>
  <c r="BM76" i="6" s="1"/>
  <c r="BL75" i="6"/>
  <c r="BM75" i="6" s="1"/>
  <c r="BL74" i="6"/>
  <c r="BM74" i="6" s="1"/>
  <c r="BL73" i="6"/>
  <c r="BL72" i="6"/>
  <c r="BM72" i="6" s="1"/>
  <c r="BL71" i="6"/>
  <c r="BM71" i="6" s="1"/>
  <c r="BL70" i="6"/>
  <c r="BM70" i="6" s="1"/>
  <c r="BL69" i="6"/>
  <c r="BM69" i="6" s="1"/>
  <c r="BL68" i="6"/>
  <c r="BL67" i="6"/>
  <c r="BL66" i="6"/>
  <c r="BM66" i="6" s="1"/>
  <c r="BL65" i="6"/>
  <c r="BM65" i="6" s="1"/>
  <c r="BL64" i="6"/>
  <c r="BL63" i="6"/>
  <c r="BL62" i="6"/>
  <c r="BM62" i="6" s="1"/>
  <c r="BL61" i="6"/>
  <c r="BM61" i="6" s="1"/>
  <c r="BL60" i="6"/>
  <c r="BA8" i="6"/>
  <c r="BA9" i="6" s="1"/>
  <c r="BA10" i="6" s="1"/>
  <c r="BA11" i="6" s="1"/>
  <c r="BA12" i="6" s="1"/>
  <c r="BA13" i="6" s="1"/>
  <c r="BA14" i="6" s="1"/>
  <c r="BA15" i="6" s="1"/>
  <c r="BA16" i="6" s="1"/>
  <c r="BA17" i="6" s="1"/>
  <c r="BA18" i="6" s="1"/>
  <c r="BA19" i="6" s="1"/>
  <c r="BA20" i="6" s="1"/>
  <c r="BA21" i="6" s="1"/>
  <c r="BA22" i="6" s="1"/>
  <c r="BA23" i="6" s="1"/>
  <c r="BA24" i="6" s="1"/>
  <c r="BA25" i="6" s="1"/>
  <c r="BA26" i="6" s="1"/>
  <c r="BA27" i="6" s="1"/>
  <c r="BA28" i="6" s="1"/>
  <c r="BA29" i="6" s="1"/>
  <c r="BA30" i="6" s="1"/>
  <c r="BA31" i="6" s="1"/>
  <c r="BA32" i="6" s="1"/>
  <c r="BA33" i="6" s="1"/>
  <c r="BA34" i="6" s="1"/>
  <c r="BA35" i="6" s="1"/>
  <c r="BA36" i="6" s="1"/>
  <c r="BA37" i="6" s="1"/>
  <c r="BA38" i="6" s="1"/>
  <c r="BA39" i="6" s="1"/>
  <c r="BA40" i="6" s="1"/>
  <c r="BA41" i="6" s="1"/>
  <c r="BA42" i="6" s="1"/>
  <c r="BA43" i="6" s="1"/>
  <c r="BA44" i="6" s="1"/>
  <c r="BA45" i="6" s="1"/>
  <c r="BA46" i="6" s="1"/>
  <c r="BA47" i="6" s="1"/>
  <c r="BA48" i="6" s="1"/>
  <c r="BA49" i="6" s="1"/>
  <c r="BA50" i="6" s="1"/>
  <c r="BA51" i="6" s="1"/>
  <c r="BA52" i="6" s="1"/>
  <c r="BA53" i="6" s="1"/>
  <c r="BA54" i="6" s="1"/>
  <c r="BA55" i="6" s="1"/>
  <c r="BA56" i="6" s="1"/>
  <c r="BA57" i="6" s="1"/>
  <c r="BA58" i="6" s="1"/>
  <c r="BA59" i="6" s="1"/>
  <c r="AA8" i="6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A40" i="6" s="1"/>
  <c r="AA41" i="6" s="1"/>
  <c r="AA42" i="6" s="1"/>
  <c r="AA43" i="6" s="1"/>
  <c r="AA44" i="6" s="1"/>
  <c r="AA45" i="6" s="1"/>
  <c r="AA46" i="6" s="1"/>
  <c r="AA47" i="6" s="1"/>
  <c r="AA48" i="6" s="1"/>
  <c r="AA49" i="6" s="1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AA60" i="6" s="1"/>
  <c r="AA61" i="6" s="1"/>
  <c r="AA62" i="6" s="1"/>
  <c r="AA63" i="6" s="1"/>
  <c r="AA64" i="6" s="1"/>
  <c r="AA65" i="6" s="1"/>
  <c r="AA66" i="6" s="1"/>
  <c r="AA67" i="6" s="1"/>
  <c r="AA68" i="6" s="1"/>
  <c r="AA69" i="6" s="1"/>
  <c r="AA70" i="6" s="1"/>
  <c r="AA71" i="6" s="1"/>
  <c r="AA72" i="6" s="1"/>
  <c r="AA73" i="6" s="1"/>
  <c r="AA74" i="6" s="1"/>
  <c r="AA75" i="6" s="1"/>
  <c r="AA76" i="6" s="1"/>
  <c r="AA77" i="6" s="1"/>
  <c r="AA78" i="6" s="1"/>
  <c r="AA79" i="6" s="1"/>
  <c r="AA80" i="6" s="1"/>
  <c r="AA81" i="6" s="1"/>
  <c r="AA82" i="6" s="1"/>
  <c r="AA83" i="6" s="1"/>
  <c r="AA84" i="6" s="1"/>
  <c r="AA85" i="6" s="1"/>
  <c r="AA86" i="6" s="1"/>
  <c r="AA87" i="6" s="1"/>
  <c r="AA88" i="6" s="1"/>
  <c r="AA89" i="6" s="1"/>
  <c r="AA90" i="6" s="1"/>
  <c r="AA91" i="6" s="1"/>
  <c r="AA92" i="6" s="1"/>
  <c r="AA93" i="6" s="1"/>
  <c r="AA94" i="6" s="1"/>
  <c r="AA95" i="6" s="1"/>
  <c r="AA96" i="6" s="1"/>
  <c r="AA97" i="6" s="1"/>
  <c r="AA98" i="6" s="1"/>
  <c r="AA99" i="6" s="1"/>
  <c r="AA100" i="6" s="1"/>
  <c r="AA101" i="6" s="1"/>
  <c r="AA102" i="6" s="1"/>
  <c r="AA103" i="6" s="1"/>
  <c r="AA104" i="6" s="1"/>
  <c r="AA105" i="6" s="1"/>
  <c r="AA106" i="6" s="1"/>
  <c r="AA107" i="6" s="1"/>
  <c r="AA108" i="6" s="1"/>
  <c r="AA109" i="6" s="1"/>
  <c r="AA110" i="6" s="1"/>
  <c r="AA111" i="6" s="1"/>
  <c r="AA112" i="6" s="1"/>
  <c r="AA113" i="6" s="1"/>
  <c r="AA114" i="6" s="1"/>
  <c r="AA115" i="6" s="1"/>
  <c r="AA116" i="6" s="1"/>
  <c r="AA117" i="6" s="1"/>
  <c r="AA118" i="6" s="1"/>
  <c r="AA119" i="6" s="1"/>
  <c r="AA120" i="6" s="1"/>
  <c r="AA121" i="6" s="1"/>
  <c r="AA122" i="6" s="1"/>
  <c r="AA123" i="6" s="1"/>
  <c r="AA124" i="6" s="1"/>
  <c r="AA125" i="6" s="1"/>
  <c r="AA126" i="6" s="1"/>
  <c r="AA127" i="6" s="1"/>
  <c r="AA128" i="6" s="1"/>
  <c r="AA129" i="6" s="1"/>
  <c r="AA130" i="6" s="1"/>
  <c r="AA131" i="6" s="1"/>
  <c r="AA132" i="6" s="1"/>
  <c r="AA133" i="6" s="1"/>
  <c r="AA134" i="6" s="1"/>
  <c r="AA135" i="6" s="1"/>
  <c r="AA136" i="6" s="1"/>
  <c r="AA137" i="6" s="1"/>
  <c r="AA138" i="6" s="1"/>
  <c r="AA139" i="6" s="1"/>
  <c r="AA140" i="6" s="1"/>
  <c r="AA141" i="6" s="1"/>
  <c r="AA142" i="6" s="1"/>
  <c r="AA143" i="6" s="1"/>
  <c r="AA144" i="6" s="1"/>
  <c r="AA145" i="6" s="1"/>
  <c r="AA146" i="6" s="1"/>
  <c r="AA147" i="6" s="1"/>
  <c r="AA148" i="6" s="1"/>
  <c r="AA149" i="6" s="1"/>
  <c r="AA150" i="6" s="1"/>
  <c r="AA151" i="6" s="1"/>
  <c r="AA152" i="6" s="1"/>
  <c r="AA153" i="6" s="1"/>
  <c r="AA154" i="6" s="1"/>
  <c r="AA155" i="6" s="1"/>
  <c r="AA156" i="6" s="1"/>
  <c r="AA157" i="6" s="1"/>
  <c r="AA158" i="6" s="1"/>
  <c r="AA159" i="6" s="1"/>
  <c r="AA160" i="6" s="1"/>
  <c r="AA161" i="6" s="1"/>
  <c r="AA162" i="6" s="1"/>
  <c r="AA163" i="6" s="1"/>
  <c r="AA164" i="6" s="1"/>
  <c r="AA165" i="6" s="1"/>
  <c r="AA166" i="6" s="1"/>
  <c r="AA167" i="6" s="1"/>
  <c r="AA168" i="6" s="1"/>
  <c r="AA169" i="6" s="1"/>
  <c r="AA170" i="6" s="1"/>
  <c r="AA171" i="6" s="1"/>
  <c r="AA172" i="6" s="1"/>
  <c r="AA173" i="6" s="1"/>
  <c r="AA174" i="6" s="1"/>
  <c r="C8" i="11" l="1"/>
  <c r="B7" i="11"/>
  <c r="U91" i="3"/>
  <c r="U92" i="3" s="1"/>
  <c r="AN8" i="3"/>
  <c r="AN16" i="3"/>
  <c r="AN24" i="3"/>
  <c r="AN36" i="3"/>
  <c r="AN48" i="3"/>
  <c r="AN52" i="3"/>
  <c r="AN64" i="3"/>
  <c r="AN68" i="3"/>
  <c r="AN9" i="3"/>
  <c r="AN21" i="3"/>
  <c r="AN29" i="3"/>
  <c r="AN33" i="3"/>
  <c r="AN45" i="3"/>
  <c r="AN49" i="3"/>
  <c r="AN57" i="3"/>
  <c r="AN73" i="3"/>
  <c r="AN12" i="3"/>
  <c r="AN20" i="3"/>
  <c r="AN28" i="3"/>
  <c r="AN32" i="3"/>
  <c r="AN40" i="3"/>
  <c r="AN44" i="3"/>
  <c r="AN56" i="3"/>
  <c r="AN60" i="3"/>
  <c r="AN72" i="3"/>
  <c r="AN5" i="3"/>
  <c r="AN13" i="3"/>
  <c r="AN17" i="3"/>
  <c r="AN25" i="3"/>
  <c r="AN37" i="3"/>
  <c r="AN41" i="3"/>
  <c r="AN53" i="3"/>
  <c r="AN61" i="3"/>
  <c r="AN65" i="3"/>
  <c r="AN69" i="3"/>
  <c r="AN6" i="3"/>
  <c r="AN10" i="3"/>
  <c r="AN14" i="3"/>
  <c r="AN18" i="3"/>
  <c r="AN22" i="3"/>
  <c r="AN26" i="3"/>
  <c r="AN30" i="3"/>
  <c r="AN34" i="3"/>
  <c r="AN38" i="3"/>
  <c r="AN42" i="3"/>
  <c r="AN46" i="3"/>
  <c r="AN50" i="3"/>
  <c r="AN54" i="3"/>
  <c r="AN58" i="3"/>
  <c r="AN62" i="3"/>
  <c r="AN66" i="3"/>
  <c r="AN70" i="3"/>
  <c r="AF95" i="3"/>
  <c r="AN7" i="3"/>
  <c r="AN11" i="3"/>
  <c r="AN15" i="3"/>
  <c r="AN19" i="3"/>
  <c r="AN23" i="3"/>
  <c r="AN27" i="3"/>
  <c r="AN31" i="3"/>
  <c r="AN35" i="3"/>
  <c r="AN39" i="3"/>
  <c r="AN43" i="3"/>
  <c r="AN47" i="3"/>
  <c r="AN51" i="3"/>
  <c r="AN55" i="3"/>
  <c r="AN59" i="3"/>
  <c r="AN63" i="3"/>
  <c r="AN67" i="3"/>
  <c r="AN71" i="3"/>
  <c r="W12" i="3"/>
  <c r="W16" i="3"/>
  <c r="W20" i="3"/>
  <c r="W24" i="3"/>
  <c r="W28" i="3"/>
  <c r="W32" i="3"/>
  <c r="W36" i="3"/>
  <c r="W40" i="3"/>
  <c r="W44" i="3"/>
  <c r="W48" i="3"/>
  <c r="W52" i="3"/>
  <c r="W56" i="3"/>
  <c r="W60" i="3"/>
  <c r="W64" i="3"/>
  <c r="W68" i="3"/>
  <c r="W72" i="3"/>
  <c r="W76" i="3"/>
  <c r="W80" i="3"/>
  <c r="W84" i="3"/>
  <c r="W88" i="3"/>
  <c r="AF97" i="3"/>
  <c r="AF98" i="3"/>
  <c r="W13" i="3"/>
  <c r="W17" i="3"/>
  <c r="W21" i="3"/>
  <c r="W25" i="3"/>
  <c r="W29" i="3"/>
  <c r="W33" i="3"/>
  <c r="W37" i="3"/>
  <c r="W41" i="3"/>
  <c r="W45" i="3"/>
  <c r="W49" i="3"/>
  <c r="W53" i="3"/>
  <c r="W57" i="3"/>
  <c r="W61" i="3"/>
  <c r="W65" i="3"/>
  <c r="W69" i="3"/>
  <c r="W73" i="3"/>
  <c r="W77" i="3"/>
  <c r="W81" i="3"/>
  <c r="W85" i="3"/>
  <c r="W89" i="3"/>
  <c r="W14" i="3"/>
  <c r="W18" i="3"/>
  <c r="W22" i="3"/>
  <c r="W26" i="3"/>
  <c r="W30" i="3"/>
  <c r="W34" i="3"/>
  <c r="W38" i="3"/>
  <c r="W42" i="3"/>
  <c r="W46" i="3"/>
  <c r="W50" i="3"/>
  <c r="W54" i="3"/>
  <c r="W58" i="3"/>
  <c r="W62" i="3"/>
  <c r="W66" i="3"/>
  <c r="W70" i="3"/>
  <c r="W74" i="3"/>
  <c r="W78" i="3"/>
  <c r="W82" i="3"/>
  <c r="W86" i="3"/>
  <c r="W90" i="3"/>
  <c r="W15" i="3"/>
  <c r="W19" i="3"/>
  <c r="W23" i="3"/>
  <c r="W27" i="3"/>
  <c r="W31" i="3"/>
  <c r="W35" i="3"/>
  <c r="W39" i="3"/>
  <c r="W43" i="3"/>
  <c r="W47" i="3"/>
  <c r="W51" i="3"/>
  <c r="W55" i="3"/>
  <c r="W59" i="3"/>
  <c r="W63" i="3"/>
  <c r="W67" i="3"/>
  <c r="W71" i="3"/>
  <c r="W75" i="3"/>
  <c r="W79" i="3"/>
  <c r="W83" i="3"/>
  <c r="W87" i="3"/>
  <c r="AF99" i="3"/>
  <c r="B97" i="3"/>
  <c r="AK97" i="3" s="1"/>
  <c r="B14" i="3"/>
  <c r="B22" i="3"/>
  <c r="B34" i="3"/>
  <c r="B42" i="3"/>
  <c r="B50" i="3"/>
  <c r="B62" i="3"/>
  <c r="B78" i="3"/>
  <c r="B86" i="3"/>
  <c r="B90" i="3"/>
  <c r="B94" i="3"/>
  <c r="AK94" i="3" s="1"/>
  <c r="B98" i="3"/>
  <c r="AK98" i="3" s="1"/>
  <c r="B7" i="3"/>
  <c r="B11" i="3"/>
  <c r="B15" i="3"/>
  <c r="B19" i="3"/>
  <c r="B23" i="3"/>
  <c r="B27" i="3"/>
  <c r="B31" i="3"/>
  <c r="B35" i="3"/>
  <c r="B39" i="3"/>
  <c r="B43" i="3"/>
  <c r="B47" i="3"/>
  <c r="B51" i="3"/>
  <c r="B55" i="3"/>
  <c r="B59" i="3"/>
  <c r="B63" i="3"/>
  <c r="B67" i="3"/>
  <c r="B71" i="3"/>
  <c r="B75" i="3"/>
  <c r="B79" i="3"/>
  <c r="B83" i="3"/>
  <c r="B89" i="3"/>
  <c r="B6" i="3"/>
  <c r="B18" i="3"/>
  <c r="B30" i="3"/>
  <c r="B46" i="3"/>
  <c r="B54" i="3"/>
  <c r="B66" i="3"/>
  <c r="B82" i="3"/>
  <c r="B87" i="3"/>
  <c r="B91" i="3"/>
  <c r="AK91" i="3" s="1"/>
  <c r="B95" i="3"/>
  <c r="AK95" i="3" s="1"/>
  <c r="B8" i="3"/>
  <c r="B12" i="3"/>
  <c r="B16" i="3"/>
  <c r="B20" i="3"/>
  <c r="B24" i="3"/>
  <c r="B28" i="3"/>
  <c r="B32" i="3"/>
  <c r="B36" i="3"/>
  <c r="B40" i="3"/>
  <c r="B44" i="3"/>
  <c r="B48" i="3"/>
  <c r="B52" i="3"/>
  <c r="B56" i="3"/>
  <c r="B60" i="3"/>
  <c r="B64" i="3"/>
  <c r="B68" i="3"/>
  <c r="B72" i="3"/>
  <c r="B76" i="3"/>
  <c r="B80" i="3"/>
  <c r="B84" i="3"/>
  <c r="AF94" i="3"/>
  <c r="B93" i="3"/>
  <c r="AK93" i="3" s="1"/>
  <c r="B10" i="3"/>
  <c r="B26" i="3"/>
  <c r="B38" i="3"/>
  <c r="B58" i="3"/>
  <c r="B70" i="3"/>
  <c r="B74" i="3"/>
  <c r="B88" i="3"/>
  <c r="B92" i="3"/>
  <c r="AK92" i="3" s="1"/>
  <c r="B96" i="3"/>
  <c r="AK96" i="3" s="1"/>
  <c r="B9" i="3"/>
  <c r="B13" i="3"/>
  <c r="B17" i="3"/>
  <c r="B21" i="3"/>
  <c r="B25" i="3"/>
  <c r="B29" i="3"/>
  <c r="B33" i="3"/>
  <c r="B37" i="3"/>
  <c r="B41" i="3"/>
  <c r="B45" i="3"/>
  <c r="B49" i="3"/>
  <c r="B53" i="3"/>
  <c r="B57" i="3"/>
  <c r="B61" i="3"/>
  <c r="B65" i="3"/>
  <c r="B69" i="3"/>
  <c r="B73" i="3"/>
  <c r="B77" i="3"/>
  <c r="B81" i="3"/>
  <c r="B85" i="3"/>
  <c r="T91" i="3"/>
  <c r="T94" i="3"/>
  <c r="T93" i="3"/>
  <c r="T92" i="3"/>
  <c r="AE85" i="3"/>
  <c r="AE89" i="3"/>
  <c r="AE81" i="3"/>
  <c r="AE77" i="3"/>
  <c r="J95" i="3"/>
  <c r="L95" i="3" s="1"/>
  <c r="L91" i="3"/>
  <c r="L93" i="3"/>
  <c r="L92" i="3"/>
  <c r="L94" i="3"/>
  <c r="J96" i="3"/>
  <c r="I95" i="3"/>
  <c r="K97" i="3" s="1"/>
  <c r="K94" i="3"/>
  <c r="K92" i="3"/>
  <c r="K93" i="3"/>
  <c r="AD74" i="3"/>
  <c r="AE74" i="3" s="1"/>
  <c r="AE90" i="3"/>
  <c r="AF93" i="3" s="1"/>
  <c r="AE86" i="3"/>
  <c r="AE82" i="3"/>
  <c r="AE78" i="3"/>
  <c r="AD8" i="3"/>
  <c r="AE8" i="3" s="1"/>
  <c r="AD12" i="3"/>
  <c r="AE12" i="3" s="1"/>
  <c r="AD16" i="3"/>
  <c r="AE16" i="3" s="1"/>
  <c r="AD20" i="3"/>
  <c r="AE20" i="3" s="1"/>
  <c r="AD24" i="3"/>
  <c r="AE24" i="3" s="1"/>
  <c r="AD28" i="3"/>
  <c r="AE28" i="3" s="1"/>
  <c r="AD32" i="3"/>
  <c r="AE32" i="3" s="1"/>
  <c r="AD36" i="3"/>
  <c r="AE36" i="3" s="1"/>
  <c r="AD40" i="3"/>
  <c r="AE40" i="3" s="1"/>
  <c r="AD44" i="3"/>
  <c r="AE44" i="3" s="1"/>
  <c r="AD48" i="3"/>
  <c r="AE48" i="3" s="1"/>
  <c r="AD52" i="3"/>
  <c r="AE52" i="3" s="1"/>
  <c r="AD56" i="3"/>
  <c r="AE56" i="3" s="1"/>
  <c r="AD60" i="3"/>
  <c r="AD64" i="3"/>
  <c r="AE64" i="3" s="1"/>
  <c r="AD68" i="3"/>
  <c r="AE68" i="3" s="1"/>
  <c r="AD72" i="3"/>
  <c r="F74" i="3"/>
  <c r="AE88" i="3"/>
  <c r="AE84" i="3"/>
  <c r="AE80" i="3"/>
  <c r="AE76" i="3"/>
  <c r="AD65" i="3"/>
  <c r="AE65" i="3" s="1"/>
  <c r="AD9" i="3"/>
  <c r="AE9" i="3" s="1"/>
  <c r="AD13" i="3"/>
  <c r="AE13" i="3" s="1"/>
  <c r="AD17" i="3"/>
  <c r="AE17" i="3" s="1"/>
  <c r="AD21" i="3"/>
  <c r="AE21" i="3" s="1"/>
  <c r="AD25" i="3"/>
  <c r="AE25" i="3" s="1"/>
  <c r="AD29" i="3"/>
  <c r="AE29" i="3" s="1"/>
  <c r="AD33" i="3"/>
  <c r="AE33" i="3" s="1"/>
  <c r="AD37" i="3"/>
  <c r="AE37" i="3" s="1"/>
  <c r="AD41" i="3"/>
  <c r="AE41" i="3" s="1"/>
  <c r="AD45" i="3"/>
  <c r="AE45" i="3" s="1"/>
  <c r="AD49" i="3"/>
  <c r="AE49" i="3" s="1"/>
  <c r="AD53" i="3"/>
  <c r="AE53" i="3" s="1"/>
  <c r="AD57" i="3"/>
  <c r="AE57" i="3" s="1"/>
  <c r="AD61" i="3"/>
  <c r="AE61" i="3" s="1"/>
  <c r="AD69" i="3"/>
  <c r="AE69" i="3" s="1"/>
  <c r="AD73" i="3"/>
  <c r="AE73" i="3" s="1"/>
  <c r="AD6" i="3"/>
  <c r="AE6" i="3" s="1"/>
  <c r="AD10" i="3"/>
  <c r="AE10" i="3" s="1"/>
  <c r="AD14" i="3"/>
  <c r="AE14" i="3" s="1"/>
  <c r="AD18" i="3"/>
  <c r="AE18" i="3" s="1"/>
  <c r="AD22" i="3"/>
  <c r="AE22" i="3" s="1"/>
  <c r="AD26" i="3"/>
  <c r="AE26" i="3" s="1"/>
  <c r="AD30" i="3"/>
  <c r="AE30" i="3" s="1"/>
  <c r="AD34" i="3"/>
  <c r="AE34" i="3" s="1"/>
  <c r="AD38" i="3"/>
  <c r="AE38" i="3" s="1"/>
  <c r="AD42" i="3"/>
  <c r="AE42" i="3" s="1"/>
  <c r="AD46" i="3"/>
  <c r="AE46" i="3" s="1"/>
  <c r="AD50" i="3"/>
  <c r="AE50" i="3" s="1"/>
  <c r="AD54" i="3"/>
  <c r="AE54" i="3" s="1"/>
  <c r="AD58" i="3"/>
  <c r="AE58" i="3" s="1"/>
  <c r="AD62" i="3"/>
  <c r="AE62" i="3" s="1"/>
  <c r="AD66" i="3"/>
  <c r="AE66" i="3" s="1"/>
  <c r="AD70" i="3"/>
  <c r="AE70" i="3" s="1"/>
  <c r="AD7" i="3"/>
  <c r="AE7" i="3" s="1"/>
  <c r="AD11" i="3"/>
  <c r="AE11" i="3" s="1"/>
  <c r="AD15" i="3"/>
  <c r="AE15" i="3" s="1"/>
  <c r="AD19" i="3"/>
  <c r="AE19" i="3" s="1"/>
  <c r="AD23" i="3"/>
  <c r="AE23" i="3" s="1"/>
  <c r="AD27" i="3"/>
  <c r="AE27" i="3" s="1"/>
  <c r="AD31" i="3"/>
  <c r="AE31" i="3" s="1"/>
  <c r="AD35" i="3"/>
  <c r="AE35" i="3" s="1"/>
  <c r="AD39" i="3"/>
  <c r="AE39" i="3" s="1"/>
  <c r="AD43" i="3"/>
  <c r="AE43" i="3" s="1"/>
  <c r="AD47" i="3"/>
  <c r="AE47" i="3" s="1"/>
  <c r="AD51" i="3"/>
  <c r="AE51" i="3" s="1"/>
  <c r="AD55" i="3"/>
  <c r="AE55" i="3" s="1"/>
  <c r="AD59" i="3"/>
  <c r="AE59" i="3" s="1"/>
  <c r="AD63" i="3"/>
  <c r="AE63" i="3" s="1"/>
  <c r="AD67" i="3"/>
  <c r="AE67" i="3" s="1"/>
  <c r="AD71" i="3"/>
  <c r="AE71" i="3" s="1"/>
  <c r="AE87" i="3"/>
  <c r="AE83" i="3"/>
  <c r="AE79" i="3"/>
  <c r="AE72" i="3"/>
  <c r="AE60" i="3"/>
  <c r="AD75" i="3"/>
  <c r="AE75" i="3" s="1"/>
  <c r="BO19" i="6"/>
  <c r="BO20" i="6"/>
  <c r="BO24" i="6"/>
  <c r="BO28" i="6"/>
  <c r="BO32" i="6"/>
  <c r="BO36" i="6"/>
  <c r="BO40" i="6"/>
  <c r="BO44" i="6"/>
  <c r="BO48" i="6"/>
  <c r="BO52" i="6"/>
  <c r="BO56" i="6"/>
  <c r="BO60" i="6"/>
  <c r="BO64" i="6"/>
  <c r="BO68" i="6"/>
  <c r="BO72" i="6"/>
  <c r="BO76" i="6"/>
  <c r="BO80" i="6"/>
  <c r="BO84" i="6"/>
  <c r="BO88" i="6"/>
  <c r="BO92" i="6"/>
  <c r="BO96" i="6"/>
  <c r="BO100" i="6"/>
  <c r="BO104" i="6"/>
  <c r="BO108" i="6"/>
  <c r="BO112" i="6"/>
  <c r="BO116" i="6"/>
  <c r="BO120" i="6"/>
  <c r="BO124" i="6"/>
  <c r="BO18" i="6"/>
  <c r="BO17" i="6"/>
  <c r="BO22" i="6"/>
  <c r="BO21" i="6"/>
  <c r="BO26" i="6"/>
  <c r="BO25" i="6"/>
  <c r="BO30" i="6"/>
  <c r="BO29" i="6"/>
  <c r="BO34" i="6"/>
  <c r="BO33" i="6"/>
  <c r="BO38" i="6"/>
  <c r="BO37" i="6"/>
  <c r="BO42" i="6"/>
  <c r="BO41" i="6"/>
  <c r="BO46" i="6"/>
  <c r="BO45" i="6"/>
  <c r="BO50" i="6"/>
  <c r="BO49" i="6"/>
  <c r="BO54" i="6"/>
  <c r="BO53" i="6"/>
  <c r="BO58" i="6"/>
  <c r="BO57" i="6"/>
  <c r="BO62" i="6"/>
  <c r="BO61" i="6"/>
  <c r="BO66" i="6"/>
  <c r="BO65" i="6"/>
  <c r="BO70" i="6"/>
  <c r="BO69" i="6"/>
  <c r="BO74" i="6"/>
  <c r="BO73" i="6"/>
  <c r="BO78" i="6"/>
  <c r="BO77" i="6"/>
  <c r="BO82" i="6"/>
  <c r="BO81" i="6"/>
  <c r="BO86" i="6"/>
  <c r="BO85" i="6"/>
  <c r="BO90" i="6"/>
  <c r="BO89" i="6"/>
  <c r="BO94" i="6"/>
  <c r="BO93" i="6"/>
  <c r="BO98" i="6"/>
  <c r="BO97" i="6"/>
  <c r="BO102" i="6"/>
  <c r="BO101" i="6"/>
  <c r="BO106" i="6"/>
  <c r="BO105" i="6"/>
  <c r="BO110" i="6"/>
  <c r="BO109" i="6"/>
  <c r="BO114" i="6"/>
  <c r="BO113" i="6"/>
  <c r="BO118" i="6"/>
  <c r="BO117" i="6"/>
  <c r="BO122" i="6"/>
  <c r="BO121" i="6"/>
  <c r="BO126" i="6"/>
  <c r="BO125" i="6"/>
  <c r="BN130" i="6"/>
  <c r="BO23" i="6"/>
  <c r="BO27" i="6"/>
  <c r="BO31" i="6"/>
  <c r="BO35" i="6"/>
  <c r="BO39" i="6"/>
  <c r="BO43" i="6"/>
  <c r="BO47" i="6"/>
  <c r="BO51" i="6"/>
  <c r="BO55" i="6"/>
  <c r="BO59" i="6"/>
  <c r="BO63" i="6"/>
  <c r="BO67" i="6"/>
  <c r="BO71" i="6"/>
  <c r="BO75" i="6"/>
  <c r="BO79" i="6"/>
  <c r="BO83" i="6"/>
  <c r="BO87" i="6"/>
  <c r="BO91" i="6"/>
  <c r="BO95" i="6"/>
  <c r="BO99" i="6"/>
  <c r="BO103" i="6"/>
  <c r="BO107" i="6"/>
  <c r="BO111" i="6"/>
  <c r="BO115" i="6"/>
  <c r="BO119" i="6"/>
  <c r="BO123" i="6"/>
  <c r="BN127" i="6"/>
  <c r="BN129" i="6"/>
  <c r="BD131" i="6"/>
  <c r="BN128" i="6"/>
  <c r="BR105" i="6"/>
  <c r="BS105" i="6" s="1"/>
  <c r="BR113" i="6"/>
  <c r="BR121" i="6"/>
  <c r="BR109" i="6"/>
  <c r="BM113" i="6"/>
  <c r="BR110" i="6"/>
  <c r="BR125" i="6"/>
  <c r="BR114" i="6"/>
  <c r="BR126" i="6"/>
  <c r="BS126" i="6" s="1"/>
  <c r="BM110" i="6"/>
  <c r="BR123" i="6"/>
  <c r="BR122" i="6"/>
  <c r="BR106" i="6"/>
  <c r="BR118" i="6"/>
  <c r="BM114" i="6"/>
  <c r="BM126" i="6"/>
  <c r="BM63" i="6"/>
  <c r="BM67" i="6"/>
  <c r="BM79" i="6"/>
  <c r="BM83" i="6"/>
  <c r="BM95" i="6"/>
  <c r="BM99" i="6"/>
  <c r="BM111" i="6"/>
  <c r="BR111" i="6"/>
  <c r="BM115" i="6"/>
  <c r="BR115" i="6"/>
  <c r="BR119" i="6"/>
  <c r="BM64" i="6"/>
  <c r="BM68" i="6"/>
  <c r="BM80" i="6"/>
  <c r="BM84" i="6"/>
  <c r="BM96" i="6"/>
  <c r="BM100" i="6"/>
  <c r="BR104" i="6"/>
  <c r="BR108" i="6"/>
  <c r="BR112" i="6"/>
  <c r="BM112" i="6"/>
  <c r="BR116" i="6"/>
  <c r="BM116" i="6"/>
  <c r="BR120" i="6"/>
  <c r="BS120" i="6" s="1"/>
  <c r="BR124" i="6"/>
  <c r="BS124" i="6" s="1"/>
  <c r="BR107" i="6"/>
  <c r="BM60" i="6"/>
  <c r="BM104" i="6"/>
  <c r="BM124" i="6"/>
  <c r="BR117" i="6"/>
  <c r="BM73" i="6"/>
  <c r="BM89" i="6"/>
  <c r="BM105" i="6"/>
  <c r="BM121" i="6"/>
  <c r="BB127" i="6"/>
  <c r="BB132" i="6"/>
  <c r="BB134" i="6"/>
  <c r="BS107" i="6"/>
  <c r="BS125" i="6"/>
  <c r="V7" i="6"/>
  <c r="AV7" i="6" s="1"/>
  <c r="Q9" i="6"/>
  <c r="S7" i="6"/>
  <c r="AW7" i="6" s="1"/>
  <c r="C9" i="6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R7" i="6"/>
  <c r="X7" i="6" s="1"/>
  <c r="BU8" i="6"/>
  <c r="BV8" i="6" s="1"/>
  <c r="BS110" i="6"/>
  <c r="J176" i="2"/>
  <c r="K176" i="2" s="1"/>
  <c r="BL129" i="6"/>
  <c r="BL130" i="6"/>
  <c r="BH59" i="6"/>
  <c r="BJ59" i="6" s="1"/>
  <c r="BA60" i="6"/>
  <c r="BS113" i="6"/>
  <c r="BB133" i="6"/>
  <c r="C9" i="11" l="1"/>
  <c r="B8" i="11"/>
  <c r="AF92" i="3"/>
  <c r="U93" i="3"/>
  <c r="AG95" i="3"/>
  <c r="T97" i="3"/>
  <c r="T98" i="3"/>
  <c r="AG98" i="3"/>
  <c r="AG97" i="3"/>
  <c r="AG96" i="3"/>
  <c r="T95" i="3"/>
  <c r="W94" i="3"/>
  <c r="W91" i="3"/>
  <c r="W93" i="3"/>
  <c r="AG92" i="3"/>
  <c r="AG94" i="3"/>
  <c r="AF91" i="3"/>
  <c r="AG99" i="3"/>
  <c r="AG93" i="3"/>
  <c r="AG91" i="3"/>
  <c r="T96" i="3"/>
  <c r="W92" i="3"/>
  <c r="AA93" i="3"/>
  <c r="AA91" i="3"/>
  <c r="K96" i="3"/>
  <c r="L97" i="3"/>
  <c r="L96" i="3"/>
  <c r="AA94" i="3"/>
  <c r="K95" i="3"/>
  <c r="AA92" i="3"/>
  <c r="I99" i="3"/>
  <c r="K99" i="3" s="1"/>
  <c r="K98" i="3"/>
  <c r="J99" i="3"/>
  <c r="L99" i="3" s="1"/>
  <c r="L98" i="3"/>
  <c r="AG86" i="3"/>
  <c r="AG66" i="3"/>
  <c r="AG34" i="3"/>
  <c r="AG18" i="3"/>
  <c r="AG69" i="3"/>
  <c r="AG53" i="3"/>
  <c r="AG37" i="3"/>
  <c r="AG90" i="3"/>
  <c r="AG83" i="3"/>
  <c r="AG82" i="3"/>
  <c r="AG50" i="3"/>
  <c r="AG30" i="3"/>
  <c r="AG78" i="3"/>
  <c r="AG62" i="3"/>
  <c r="AG46" i="3"/>
  <c r="AG81" i="3"/>
  <c r="AG65" i="3"/>
  <c r="AG49" i="3"/>
  <c r="AG33" i="3"/>
  <c r="AH6" i="3"/>
  <c r="AI6" i="3" s="1"/>
  <c r="AG17" i="3"/>
  <c r="AG68" i="3"/>
  <c r="AG52" i="3"/>
  <c r="AG36" i="3"/>
  <c r="AG20" i="3"/>
  <c r="AG79" i="3"/>
  <c r="AG63" i="3"/>
  <c r="AG47" i="3"/>
  <c r="AG31" i="3"/>
  <c r="AG89" i="3"/>
  <c r="AG85" i="3"/>
  <c r="AG23" i="3"/>
  <c r="AF66" i="3"/>
  <c r="AG74" i="3"/>
  <c r="AF50" i="3"/>
  <c r="AG58" i="3"/>
  <c r="AF34" i="3"/>
  <c r="AG42" i="3"/>
  <c r="AG26" i="3"/>
  <c r="AG77" i="3"/>
  <c r="AG61" i="3"/>
  <c r="AG45" i="3"/>
  <c r="AG29" i="3"/>
  <c r="AG84" i="3"/>
  <c r="AG64" i="3"/>
  <c r="AG48" i="3"/>
  <c r="AG32" i="3"/>
  <c r="AG76" i="3"/>
  <c r="AG75" i="3"/>
  <c r="AG59" i="3"/>
  <c r="AG43" i="3"/>
  <c r="AG27" i="3"/>
  <c r="AG71" i="3"/>
  <c r="AG70" i="3"/>
  <c r="AG54" i="3"/>
  <c r="AG38" i="3"/>
  <c r="AG22" i="3"/>
  <c r="AG73" i="3"/>
  <c r="AG57" i="3"/>
  <c r="AG41" i="3"/>
  <c r="AG25" i="3"/>
  <c r="AG80" i="3"/>
  <c r="AG60" i="3"/>
  <c r="AG44" i="3"/>
  <c r="AG28" i="3"/>
  <c r="AG87" i="3"/>
  <c r="AG55" i="3"/>
  <c r="AG39" i="3"/>
  <c r="AG21" i="3"/>
  <c r="AG72" i="3"/>
  <c r="AG56" i="3"/>
  <c r="AG40" i="3"/>
  <c r="AG24" i="3"/>
  <c r="AG67" i="3"/>
  <c r="AG51" i="3"/>
  <c r="AG35" i="3"/>
  <c r="AG19" i="3"/>
  <c r="AG88" i="3"/>
  <c r="AF70" i="3"/>
  <c r="AF87" i="3"/>
  <c r="AF43" i="3"/>
  <c r="AF27" i="3"/>
  <c r="AF71" i="3"/>
  <c r="AF82" i="3"/>
  <c r="AF57" i="3"/>
  <c r="AF39" i="3"/>
  <c r="AF77" i="3"/>
  <c r="AF21" i="3"/>
  <c r="AF56" i="3"/>
  <c r="AF24" i="3"/>
  <c r="AF68" i="3"/>
  <c r="AF81" i="3"/>
  <c r="AF40" i="3"/>
  <c r="AF86" i="3"/>
  <c r="AF90" i="3"/>
  <c r="AF55" i="3"/>
  <c r="AF23" i="3"/>
  <c r="AF18" i="3"/>
  <c r="AF37" i="3"/>
  <c r="AF62" i="3"/>
  <c r="AF46" i="3"/>
  <c r="AF30" i="3"/>
  <c r="AF65" i="3"/>
  <c r="AF49" i="3"/>
  <c r="AF33" i="3"/>
  <c r="AF17" i="3"/>
  <c r="AF72" i="3"/>
  <c r="AF52" i="3"/>
  <c r="AF36" i="3"/>
  <c r="AF20" i="3"/>
  <c r="AF67" i="3"/>
  <c r="AF51" i="3"/>
  <c r="AF35" i="3"/>
  <c r="AF19" i="3"/>
  <c r="AF85" i="3"/>
  <c r="AF80" i="3"/>
  <c r="AF69" i="3"/>
  <c r="AF31" i="3"/>
  <c r="AF75" i="3"/>
  <c r="AF48" i="3"/>
  <c r="AF59" i="3"/>
  <c r="AF74" i="3"/>
  <c r="AF58" i="3"/>
  <c r="AF42" i="3"/>
  <c r="AF26" i="3"/>
  <c r="AF61" i="3"/>
  <c r="AF45" i="3"/>
  <c r="AF29" i="3"/>
  <c r="AF64" i="3"/>
  <c r="AF79" i="3"/>
  <c r="AF89" i="3"/>
  <c r="AF84" i="3"/>
  <c r="AF22" i="3"/>
  <c r="AF47" i="3"/>
  <c r="AF76" i="3"/>
  <c r="AF53" i="3"/>
  <c r="AF78" i="3"/>
  <c r="AF63" i="3"/>
  <c r="AF32" i="3"/>
  <c r="AF54" i="3"/>
  <c r="AF38" i="3"/>
  <c r="AF73" i="3"/>
  <c r="AF41" i="3"/>
  <c r="AF25" i="3"/>
  <c r="AF60" i="3"/>
  <c r="AF44" i="3"/>
  <c r="AF28" i="3"/>
  <c r="AF83" i="3"/>
  <c r="AF88" i="3"/>
  <c r="BN132" i="6"/>
  <c r="BN133" i="6"/>
  <c r="BN131" i="6"/>
  <c r="BN134" i="6"/>
  <c r="BL127" i="6"/>
  <c r="BR127" i="6" s="1"/>
  <c r="BS127" i="6" s="1"/>
  <c r="BS112" i="6"/>
  <c r="BT123" i="6"/>
  <c r="BS111" i="6"/>
  <c r="BT122" i="6"/>
  <c r="BT125" i="6"/>
  <c r="BT120" i="6"/>
  <c r="BS114" i="6"/>
  <c r="BS117" i="6"/>
  <c r="BT118" i="6"/>
  <c r="BS104" i="6"/>
  <c r="BT115" i="6"/>
  <c r="BS115" i="6"/>
  <c r="BT126" i="6"/>
  <c r="BS118" i="6"/>
  <c r="BT121" i="6"/>
  <c r="BT124" i="6"/>
  <c r="BS108" i="6"/>
  <c r="BT119" i="6"/>
  <c r="BS119" i="6"/>
  <c r="BS123" i="6"/>
  <c r="BS121" i="6"/>
  <c r="BS109" i="6"/>
  <c r="BS122" i="6"/>
  <c r="BS106" i="6"/>
  <c r="BT117" i="6"/>
  <c r="BT116" i="6"/>
  <c r="BL128" i="6"/>
  <c r="BR128" i="6" s="1"/>
  <c r="BS128" i="6" s="1"/>
  <c r="BM130" i="6"/>
  <c r="BR130" i="6"/>
  <c r="BS130" i="6" s="1"/>
  <c r="BR129" i="6"/>
  <c r="BS129" i="6" s="1"/>
  <c r="BH8" i="6"/>
  <c r="BJ8" i="6" s="1"/>
  <c r="BL133" i="6"/>
  <c r="BB131" i="6"/>
  <c r="Y7" i="6"/>
  <c r="V8" i="6"/>
  <c r="AV8" i="6" s="1"/>
  <c r="U9" i="6"/>
  <c r="AL9" i="6" s="1"/>
  <c r="AN9" i="6" s="1"/>
  <c r="Q10" i="6"/>
  <c r="V9" i="6"/>
  <c r="AV9" i="6" s="1"/>
  <c r="S9" i="6"/>
  <c r="AW9" i="6" s="1"/>
  <c r="R9" i="6"/>
  <c r="U8" i="6"/>
  <c r="AL8" i="6" s="1"/>
  <c r="AN8" i="6" s="1"/>
  <c r="S8" i="6"/>
  <c r="AW8" i="6" s="1"/>
  <c r="R8" i="6"/>
  <c r="BU9" i="6"/>
  <c r="BU10" i="6" s="1"/>
  <c r="BU11" i="6" s="1"/>
  <c r="BU12" i="6" s="1"/>
  <c r="BU13" i="6" s="1"/>
  <c r="BU14" i="6" s="1"/>
  <c r="BU15" i="6" s="1"/>
  <c r="BU16" i="6" s="1"/>
  <c r="BU17" i="6" s="1"/>
  <c r="BU18" i="6" s="1"/>
  <c r="BU19" i="6" s="1"/>
  <c r="BU20" i="6" s="1"/>
  <c r="BU21" i="6" s="1"/>
  <c r="BU22" i="6" s="1"/>
  <c r="BU23" i="6" s="1"/>
  <c r="BU24" i="6" s="1"/>
  <c r="BU25" i="6" s="1"/>
  <c r="BU26" i="6" s="1"/>
  <c r="BU27" i="6" s="1"/>
  <c r="BU28" i="6" s="1"/>
  <c r="BU29" i="6" s="1"/>
  <c r="BU30" i="6" s="1"/>
  <c r="BU31" i="6" s="1"/>
  <c r="BU32" i="6" s="1"/>
  <c r="BU33" i="6" s="1"/>
  <c r="BU34" i="6" s="1"/>
  <c r="BU35" i="6" s="1"/>
  <c r="BU36" i="6" s="1"/>
  <c r="BU37" i="6" s="1"/>
  <c r="BU38" i="6" s="1"/>
  <c r="BU39" i="6" s="1"/>
  <c r="BU40" i="6" s="1"/>
  <c r="BU41" i="6" s="1"/>
  <c r="BU42" i="6" s="1"/>
  <c r="BU43" i="6" s="1"/>
  <c r="BU44" i="6" s="1"/>
  <c r="BU45" i="6" s="1"/>
  <c r="BU46" i="6" s="1"/>
  <c r="BU47" i="6" s="1"/>
  <c r="BU48" i="6" s="1"/>
  <c r="BU49" i="6" s="1"/>
  <c r="BU50" i="6" s="1"/>
  <c r="BU51" i="6" s="1"/>
  <c r="BU52" i="6" s="1"/>
  <c r="BU53" i="6" s="1"/>
  <c r="BU54" i="6" s="1"/>
  <c r="BU55" i="6" s="1"/>
  <c r="BU56" i="6" s="1"/>
  <c r="BU57" i="6" s="1"/>
  <c r="BU58" i="6" s="1"/>
  <c r="BU59" i="6" s="1"/>
  <c r="BL134" i="6"/>
  <c r="BA61" i="6"/>
  <c r="BH60" i="6"/>
  <c r="BJ60" i="6" s="1"/>
  <c r="C10" i="11" l="1"/>
  <c r="B9" i="11"/>
  <c r="AA97" i="3"/>
  <c r="U94" i="3"/>
  <c r="AA98" i="3"/>
  <c r="T99" i="3"/>
  <c r="AA99" i="3" s="1"/>
  <c r="W98" i="3"/>
  <c r="W97" i="3"/>
  <c r="AA95" i="3"/>
  <c r="W95" i="3"/>
  <c r="AA96" i="3"/>
  <c r="W96" i="3"/>
  <c r="AH7" i="3"/>
  <c r="AI7" i="3" s="1"/>
  <c r="S91" i="3"/>
  <c r="BT127" i="6"/>
  <c r="BL131" i="6"/>
  <c r="BR131" i="6" s="1"/>
  <c r="BS131" i="6" s="1"/>
  <c r="BT129" i="6"/>
  <c r="BT128" i="6"/>
  <c r="BT130" i="6"/>
  <c r="BW8" i="6"/>
  <c r="BM134" i="6"/>
  <c r="BR134" i="6"/>
  <c r="BS134" i="6" s="1"/>
  <c r="BM133" i="6"/>
  <c r="BR133" i="6"/>
  <c r="BS133" i="6" s="1"/>
  <c r="BL132" i="6"/>
  <c r="BP60" i="6"/>
  <c r="Y9" i="6"/>
  <c r="X9" i="6"/>
  <c r="X8" i="6"/>
  <c r="Y8" i="6"/>
  <c r="BV9" i="6"/>
  <c r="V10" i="6"/>
  <c r="AV10" i="6" s="1"/>
  <c r="S10" i="6"/>
  <c r="AW10" i="6" s="1"/>
  <c r="U10" i="6"/>
  <c r="AL10" i="6" s="1"/>
  <c r="AN10" i="6" s="1"/>
  <c r="Q11" i="6"/>
  <c r="R10" i="6"/>
  <c r="BV10" i="6"/>
  <c r="BV11" i="6"/>
  <c r="BH61" i="6"/>
  <c r="BJ61" i="6" s="1"/>
  <c r="BA62" i="6"/>
  <c r="C11" i="11" l="1"/>
  <c r="B10" i="11"/>
  <c r="U95" i="3"/>
  <c r="W99" i="3"/>
  <c r="AH8" i="3"/>
  <c r="AI8" i="3" s="1"/>
  <c r="V91" i="3"/>
  <c r="P91" i="3"/>
  <c r="R91" i="3"/>
  <c r="Z91" i="3"/>
  <c r="S92" i="3"/>
  <c r="V92" i="3" s="1"/>
  <c r="BM131" i="6"/>
  <c r="BT131" i="6"/>
  <c r="BH9" i="6"/>
  <c r="BJ9" i="6" s="1"/>
  <c r="BH11" i="6"/>
  <c r="BJ11" i="6" s="1"/>
  <c r="BR60" i="6"/>
  <c r="BH10" i="6"/>
  <c r="BJ10" i="6" s="1"/>
  <c r="BR132" i="6"/>
  <c r="BS132" i="6" s="1"/>
  <c r="BM132" i="6"/>
  <c r="BP61" i="6"/>
  <c r="X10" i="6"/>
  <c r="Y10" i="6"/>
  <c r="Q12" i="6"/>
  <c r="U11" i="6"/>
  <c r="AL11" i="6" s="1"/>
  <c r="AN11" i="6" s="1"/>
  <c r="S11" i="6"/>
  <c r="AW11" i="6" s="1"/>
  <c r="V11" i="6"/>
  <c r="AV11" i="6" s="1"/>
  <c r="R11" i="6"/>
  <c r="BV12" i="6"/>
  <c r="BA63" i="6"/>
  <c r="BH62" i="6"/>
  <c r="BJ62" i="6" s="1"/>
  <c r="C12" i="11" l="1"/>
  <c r="B11" i="11"/>
  <c r="AH9" i="3"/>
  <c r="AI9" i="3" s="1"/>
  <c r="U96" i="3"/>
  <c r="AB91" i="3"/>
  <c r="AL91" i="3"/>
  <c r="P92" i="3"/>
  <c r="R92" i="3"/>
  <c r="Y91" i="3"/>
  <c r="AH10" i="3"/>
  <c r="S93" i="3"/>
  <c r="V93" i="3" s="1"/>
  <c r="Z92" i="3"/>
  <c r="BW10" i="6"/>
  <c r="BT133" i="6"/>
  <c r="BW11" i="6"/>
  <c r="BS60" i="6"/>
  <c r="BU60" i="6" s="1"/>
  <c r="BT60" i="6"/>
  <c r="BT132" i="6"/>
  <c r="BT134" i="6"/>
  <c r="BW9" i="6"/>
  <c r="BH12" i="6"/>
  <c r="BJ12" i="6" s="1"/>
  <c r="BR61" i="6"/>
  <c r="BT61" i="6" s="1"/>
  <c r="BP62" i="6"/>
  <c r="X11" i="6"/>
  <c r="Y11" i="6"/>
  <c r="Q13" i="6"/>
  <c r="S12" i="6"/>
  <c r="AW12" i="6" s="1"/>
  <c r="V12" i="6"/>
  <c r="AV12" i="6" s="1"/>
  <c r="U12" i="6"/>
  <c r="AL12" i="6" s="1"/>
  <c r="AN12" i="6" s="1"/>
  <c r="R12" i="6"/>
  <c r="BV13" i="6"/>
  <c r="BH63" i="6"/>
  <c r="BJ63" i="6" s="1"/>
  <c r="BA64" i="6"/>
  <c r="C13" i="11" l="1"/>
  <c r="B12" i="11"/>
  <c r="U97" i="3"/>
  <c r="AB92" i="3"/>
  <c r="AL92" i="3"/>
  <c r="P93" i="3"/>
  <c r="R93" i="3"/>
  <c r="Y92" i="3"/>
  <c r="AH11" i="3"/>
  <c r="AI10" i="3"/>
  <c r="S94" i="3"/>
  <c r="V94" i="3" s="1"/>
  <c r="Z93" i="3"/>
  <c r="BW12" i="6"/>
  <c r="BS61" i="6"/>
  <c r="BU61" i="6" s="1"/>
  <c r="BH13" i="6"/>
  <c r="BJ13" i="6" s="1"/>
  <c r="BR62" i="6"/>
  <c r="BP63" i="6"/>
  <c r="X12" i="6"/>
  <c r="Y12" i="6"/>
  <c r="Q14" i="6"/>
  <c r="U13" i="6"/>
  <c r="AL13" i="6" s="1"/>
  <c r="AN13" i="6" s="1"/>
  <c r="V13" i="6"/>
  <c r="AV13" i="6" s="1"/>
  <c r="S13" i="6"/>
  <c r="AW13" i="6" s="1"/>
  <c r="R13" i="6"/>
  <c r="BV14" i="6"/>
  <c r="BA65" i="6"/>
  <c r="BH64" i="6"/>
  <c r="BJ64" i="6" s="1"/>
  <c r="C14" i="11" l="1"/>
  <c r="B13" i="11"/>
  <c r="U98" i="3"/>
  <c r="AB93" i="3"/>
  <c r="AL93" i="3"/>
  <c r="P94" i="3"/>
  <c r="R94" i="3"/>
  <c r="Y93" i="3"/>
  <c r="AH12" i="3"/>
  <c r="AI11" i="3"/>
  <c r="S95" i="3"/>
  <c r="Z94" i="3"/>
  <c r="BS62" i="6"/>
  <c r="BU62" i="6" s="1"/>
  <c r="BT62" i="6"/>
  <c r="BW13" i="6"/>
  <c r="BH14" i="6"/>
  <c r="BJ14" i="6" s="1"/>
  <c r="BR63" i="6"/>
  <c r="BT63" i="6" s="1"/>
  <c r="BP64" i="6"/>
  <c r="Y13" i="6"/>
  <c r="X13" i="6"/>
  <c r="Q15" i="6"/>
  <c r="V14" i="6"/>
  <c r="AV14" i="6" s="1"/>
  <c r="S14" i="6"/>
  <c r="AW14" i="6" s="1"/>
  <c r="U14" i="6"/>
  <c r="AL14" i="6" s="1"/>
  <c r="AN14" i="6" s="1"/>
  <c r="R14" i="6"/>
  <c r="BV15" i="6"/>
  <c r="BH65" i="6"/>
  <c r="BJ65" i="6" s="1"/>
  <c r="BA66" i="6"/>
  <c r="C15" i="11" l="1"/>
  <c r="B14" i="11"/>
  <c r="U99" i="3"/>
  <c r="AB94" i="3"/>
  <c r="AL94" i="3"/>
  <c r="P95" i="3"/>
  <c r="V95" i="3"/>
  <c r="R95" i="3"/>
  <c r="Y94" i="3"/>
  <c r="AH13" i="3"/>
  <c r="AI12" i="3"/>
  <c r="S96" i="3"/>
  <c r="V96" i="3" s="1"/>
  <c r="Z95" i="3"/>
  <c r="BW14" i="6"/>
  <c r="BS63" i="6"/>
  <c r="BU63" i="6" s="1"/>
  <c r="BH15" i="6"/>
  <c r="BJ15" i="6" s="1"/>
  <c r="BR64" i="6"/>
  <c r="BP65" i="6"/>
  <c r="X14" i="6"/>
  <c r="Y14" i="6"/>
  <c r="Q16" i="6"/>
  <c r="U15" i="6"/>
  <c r="AL15" i="6" s="1"/>
  <c r="AN15" i="6" s="1"/>
  <c r="S15" i="6"/>
  <c r="AW15" i="6" s="1"/>
  <c r="V15" i="6"/>
  <c r="AV15" i="6" s="1"/>
  <c r="R15" i="6"/>
  <c r="BV16" i="6"/>
  <c r="BA67" i="6"/>
  <c r="BH66" i="6"/>
  <c r="BJ66" i="6" s="1"/>
  <c r="C16" i="11" l="1"/>
  <c r="B15" i="11"/>
  <c r="AB95" i="3"/>
  <c r="AL95" i="3"/>
  <c r="P96" i="3"/>
  <c r="R96" i="3"/>
  <c r="Y95" i="3"/>
  <c r="AH14" i="3"/>
  <c r="AI13" i="3"/>
  <c r="S97" i="3"/>
  <c r="P97" i="3" s="1"/>
  <c r="Z96" i="3"/>
  <c r="BS64" i="6"/>
  <c r="BU64" i="6" s="1"/>
  <c r="BT64" i="6"/>
  <c r="BW15" i="6"/>
  <c r="BH16" i="6"/>
  <c r="BJ16" i="6" s="1"/>
  <c r="BR65" i="6"/>
  <c r="BP66" i="6"/>
  <c r="Y15" i="6"/>
  <c r="X15" i="6"/>
  <c r="Q17" i="6"/>
  <c r="S16" i="6"/>
  <c r="AW16" i="6" s="1"/>
  <c r="V16" i="6"/>
  <c r="AV16" i="6" s="1"/>
  <c r="U16" i="6"/>
  <c r="AL16" i="6" s="1"/>
  <c r="AN16" i="6" s="1"/>
  <c r="R16" i="6"/>
  <c r="BH67" i="6"/>
  <c r="BJ67" i="6" s="1"/>
  <c r="BA68" i="6"/>
  <c r="C17" i="11" l="1"/>
  <c r="B16" i="11"/>
  <c r="AB96" i="3"/>
  <c r="AL96" i="3"/>
  <c r="V97" i="3"/>
  <c r="R97" i="3"/>
  <c r="Y96" i="3"/>
  <c r="AH15" i="3"/>
  <c r="AI14" i="3"/>
  <c r="S98" i="3"/>
  <c r="Z97" i="3"/>
  <c r="BS65" i="6"/>
  <c r="BU65" i="6" s="1"/>
  <c r="BT65" i="6"/>
  <c r="BW16" i="6"/>
  <c r="BR66" i="6"/>
  <c r="BP67" i="6"/>
  <c r="X16" i="6"/>
  <c r="Y16" i="6"/>
  <c r="Q18" i="6"/>
  <c r="U17" i="6"/>
  <c r="AL17" i="6" s="1"/>
  <c r="AN17" i="6" s="1"/>
  <c r="V17" i="6"/>
  <c r="AV17" i="6" s="1"/>
  <c r="S17" i="6"/>
  <c r="AW17" i="6" s="1"/>
  <c r="R17" i="6"/>
  <c r="BV17" i="6"/>
  <c r="BV18" i="6"/>
  <c r="BA69" i="6"/>
  <c r="BH68" i="6"/>
  <c r="BJ68" i="6" s="1"/>
  <c r="C18" i="11" l="1"/>
  <c r="B17" i="11"/>
  <c r="AB97" i="3"/>
  <c r="AL97" i="3"/>
  <c r="P98" i="3"/>
  <c r="V98" i="3"/>
  <c r="R98" i="3"/>
  <c r="Y97" i="3"/>
  <c r="AH16" i="3"/>
  <c r="AI15" i="3"/>
  <c r="S99" i="3"/>
  <c r="P99" i="3" s="1"/>
  <c r="Z98" i="3"/>
  <c r="BS66" i="6"/>
  <c r="BU66" i="6" s="1"/>
  <c r="BT66" i="6"/>
  <c r="BH18" i="6"/>
  <c r="BJ18" i="6" s="1"/>
  <c r="BH17" i="6"/>
  <c r="BJ17" i="6" s="1"/>
  <c r="BR67" i="6"/>
  <c r="BP68" i="6"/>
  <c r="Y17" i="6"/>
  <c r="X17" i="6"/>
  <c r="Q19" i="6"/>
  <c r="V18" i="6"/>
  <c r="AV18" i="6" s="1"/>
  <c r="S18" i="6"/>
  <c r="AW18" i="6" s="1"/>
  <c r="U18" i="6"/>
  <c r="AL18" i="6" s="1"/>
  <c r="AN18" i="6" s="1"/>
  <c r="R18" i="6"/>
  <c r="BV19" i="6"/>
  <c r="BA70" i="6"/>
  <c r="BH69" i="6"/>
  <c r="BJ69" i="6" s="1"/>
  <c r="C19" i="11" l="1"/>
  <c r="B18" i="11"/>
  <c r="AB98" i="3"/>
  <c r="AL98" i="3"/>
  <c r="V99" i="3"/>
  <c r="R99" i="3"/>
  <c r="Y99" i="3" s="1"/>
  <c r="Y98" i="3"/>
  <c r="Z99" i="3"/>
  <c r="AH17" i="3"/>
  <c r="AI16" i="3"/>
  <c r="BW17" i="6"/>
  <c r="BS67" i="6"/>
  <c r="BU67" i="6" s="1"/>
  <c r="BT67" i="6"/>
  <c r="BW18" i="6"/>
  <c r="BH19" i="6"/>
  <c r="BJ19" i="6" s="1"/>
  <c r="BR68" i="6"/>
  <c r="BP69" i="6"/>
  <c r="X18" i="6"/>
  <c r="Y18" i="6"/>
  <c r="Q20" i="6"/>
  <c r="U19" i="6"/>
  <c r="AL19" i="6" s="1"/>
  <c r="AN19" i="6" s="1"/>
  <c r="S19" i="6"/>
  <c r="AW19" i="6" s="1"/>
  <c r="V19" i="6"/>
  <c r="AV19" i="6" s="1"/>
  <c r="R19" i="6"/>
  <c r="BV20" i="6"/>
  <c r="BH70" i="6"/>
  <c r="BJ70" i="6" s="1"/>
  <c r="BA71" i="6"/>
  <c r="C20" i="11" l="1"/>
  <c r="B19" i="11"/>
  <c r="AB99" i="3"/>
  <c r="AL99" i="3"/>
  <c r="AH18" i="3"/>
  <c r="AI17" i="3"/>
  <c r="BS68" i="6"/>
  <c r="BU68" i="6" s="1"/>
  <c r="BT68" i="6"/>
  <c r="BW19" i="6"/>
  <c r="BH20" i="6"/>
  <c r="BJ20" i="6" s="1"/>
  <c r="BR69" i="6"/>
  <c r="BP70" i="6"/>
  <c r="X19" i="6"/>
  <c r="Y19" i="6"/>
  <c r="Q21" i="6"/>
  <c r="S20" i="6"/>
  <c r="AW20" i="6" s="1"/>
  <c r="V20" i="6"/>
  <c r="AV20" i="6" s="1"/>
  <c r="U20" i="6"/>
  <c r="AL20" i="6" s="1"/>
  <c r="AN20" i="6" s="1"/>
  <c r="R20" i="6"/>
  <c r="BV21" i="6"/>
  <c r="BA72" i="6"/>
  <c r="BH71" i="6"/>
  <c r="BJ71" i="6" s="1"/>
  <c r="C21" i="11" l="1"/>
  <c r="B20" i="11"/>
  <c r="AH19" i="3"/>
  <c r="AI18" i="3"/>
  <c r="BS69" i="6"/>
  <c r="BU69" i="6" s="1"/>
  <c r="BT69" i="6"/>
  <c r="BW20" i="6"/>
  <c r="BR70" i="6"/>
  <c r="BH21" i="6"/>
  <c r="BJ21" i="6" s="1"/>
  <c r="BP71" i="6"/>
  <c r="X20" i="6"/>
  <c r="Y20" i="6"/>
  <c r="Q22" i="6"/>
  <c r="U21" i="6"/>
  <c r="AL21" i="6" s="1"/>
  <c r="AN21" i="6" s="1"/>
  <c r="V21" i="6"/>
  <c r="AV21" i="6" s="1"/>
  <c r="S21" i="6"/>
  <c r="AW21" i="6" s="1"/>
  <c r="R21" i="6"/>
  <c r="BV22" i="6"/>
  <c r="BA73" i="6"/>
  <c r="BH72" i="6"/>
  <c r="BJ72" i="6" s="1"/>
  <c r="C22" i="11" l="1"/>
  <c r="B21" i="11"/>
  <c r="AH20" i="3"/>
  <c r="AI19" i="3"/>
  <c r="BS70" i="6"/>
  <c r="BU70" i="6" s="1"/>
  <c r="BT70" i="6"/>
  <c r="BR71" i="6"/>
  <c r="BH22" i="6"/>
  <c r="BJ22" i="6" s="1"/>
  <c r="BW21" i="6"/>
  <c r="BP72" i="6"/>
  <c r="Y21" i="6"/>
  <c r="X21" i="6"/>
  <c r="Q23" i="6"/>
  <c r="V22" i="6"/>
  <c r="AV22" i="6" s="1"/>
  <c r="S22" i="6"/>
  <c r="AW22" i="6" s="1"/>
  <c r="U22" i="6"/>
  <c r="AL22" i="6" s="1"/>
  <c r="AN22" i="6" s="1"/>
  <c r="R22" i="6"/>
  <c r="BV23" i="6"/>
  <c r="BA74" i="6"/>
  <c r="BH73" i="6"/>
  <c r="BJ73" i="6" s="1"/>
  <c r="C23" i="11" l="1"/>
  <c r="B22" i="11"/>
  <c r="AH21" i="3"/>
  <c r="AI20" i="3"/>
  <c r="BW22" i="6"/>
  <c r="BS71" i="6"/>
  <c r="BU71" i="6" s="1"/>
  <c r="BT71" i="6"/>
  <c r="BH23" i="6"/>
  <c r="BJ23" i="6" s="1"/>
  <c r="BR72" i="6"/>
  <c r="BP73" i="6"/>
  <c r="X22" i="6"/>
  <c r="Y22" i="6"/>
  <c r="Q24" i="6"/>
  <c r="U23" i="6"/>
  <c r="AL23" i="6" s="1"/>
  <c r="AN23" i="6" s="1"/>
  <c r="S23" i="6"/>
  <c r="AW23" i="6" s="1"/>
  <c r="V23" i="6"/>
  <c r="AV23" i="6" s="1"/>
  <c r="R23" i="6"/>
  <c r="BV24" i="6"/>
  <c r="BH74" i="6"/>
  <c r="BJ74" i="6" s="1"/>
  <c r="BA75" i="6"/>
  <c r="C24" i="11" l="1"/>
  <c r="B23" i="11"/>
  <c r="AH22" i="3"/>
  <c r="AI21" i="3"/>
  <c r="BS72" i="6"/>
  <c r="BU72" i="6" s="1"/>
  <c r="BT72" i="6"/>
  <c r="BW23" i="6"/>
  <c r="BH24" i="6"/>
  <c r="BJ24" i="6" s="1"/>
  <c r="BR73" i="6"/>
  <c r="BP74" i="6"/>
  <c r="X23" i="6"/>
  <c r="Y23" i="6"/>
  <c r="Q25" i="6"/>
  <c r="S24" i="6"/>
  <c r="AW24" i="6" s="1"/>
  <c r="V24" i="6"/>
  <c r="AV24" i="6" s="1"/>
  <c r="U24" i="6"/>
  <c r="AL24" i="6" s="1"/>
  <c r="AN24" i="6" s="1"/>
  <c r="R24" i="6"/>
  <c r="BV25" i="6"/>
  <c r="BA76" i="6"/>
  <c r="BH75" i="6"/>
  <c r="BJ75" i="6" s="1"/>
  <c r="C25" i="11" l="1"/>
  <c r="B24" i="11"/>
  <c r="AH23" i="3"/>
  <c r="AI22" i="3"/>
  <c r="BW24" i="6"/>
  <c r="BS73" i="6"/>
  <c r="BU73" i="6" s="1"/>
  <c r="BT73" i="6"/>
  <c r="BH25" i="6"/>
  <c r="BJ25" i="6" s="1"/>
  <c r="BR74" i="6"/>
  <c r="BP75" i="6"/>
  <c r="X24" i="6"/>
  <c r="Y24" i="6"/>
  <c r="Q26" i="6"/>
  <c r="U25" i="6"/>
  <c r="AL25" i="6" s="1"/>
  <c r="AN25" i="6" s="1"/>
  <c r="V25" i="6"/>
  <c r="AV25" i="6" s="1"/>
  <c r="S25" i="6"/>
  <c r="AW25" i="6" s="1"/>
  <c r="R25" i="6"/>
  <c r="BV26" i="6"/>
  <c r="BH76" i="6"/>
  <c r="BJ76" i="6" s="1"/>
  <c r="BA77" i="6"/>
  <c r="C26" i="11" l="1"/>
  <c r="B25" i="11"/>
  <c r="AH24" i="3"/>
  <c r="AI23" i="3"/>
  <c r="BS74" i="6"/>
  <c r="BU74" i="6" s="1"/>
  <c r="BT74" i="6"/>
  <c r="BW25" i="6"/>
  <c r="BH26" i="6"/>
  <c r="BJ26" i="6" s="1"/>
  <c r="BR75" i="6"/>
  <c r="BP76" i="6"/>
  <c r="Y25" i="6"/>
  <c r="X25" i="6"/>
  <c r="Q27" i="6"/>
  <c r="V26" i="6"/>
  <c r="AV26" i="6" s="1"/>
  <c r="S26" i="6"/>
  <c r="AW26" i="6" s="1"/>
  <c r="U26" i="6"/>
  <c r="AL26" i="6" s="1"/>
  <c r="AN26" i="6" s="1"/>
  <c r="R26" i="6"/>
  <c r="BV27" i="6"/>
  <c r="BA78" i="6"/>
  <c r="BH77" i="6"/>
  <c r="BJ77" i="6" s="1"/>
  <c r="C27" i="11" l="1"/>
  <c r="B26" i="11"/>
  <c r="AH25" i="3"/>
  <c r="AI24" i="3"/>
  <c r="BS75" i="6"/>
  <c r="BU75" i="6" s="1"/>
  <c r="BT75" i="6"/>
  <c r="BW26" i="6"/>
  <c r="BH27" i="6"/>
  <c r="BJ27" i="6" s="1"/>
  <c r="BR76" i="6"/>
  <c r="BP77" i="6"/>
  <c r="X26" i="6"/>
  <c r="Y26" i="6"/>
  <c r="Q28" i="6"/>
  <c r="U27" i="6"/>
  <c r="AL27" i="6" s="1"/>
  <c r="AN27" i="6" s="1"/>
  <c r="S27" i="6"/>
  <c r="AW27" i="6" s="1"/>
  <c r="V27" i="6"/>
  <c r="AV27" i="6" s="1"/>
  <c r="R27" i="6"/>
  <c r="BV28" i="6"/>
  <c r="BA79" i="6"/>
  <c r="BH78" i="6"/>
  <c r="BJ78" i="6" s="1"/>
  <c r="C28" i="11" l="1"/>
  <c r="B27" i="11"/>
  <c r="AH26" i="3"/>
  <c r="AI25" i="3"/>
  <c r="BS76" i="6"/>
  <c r="BU76" i="6" s="1"/>
  <c r="BT76" i="6"/>
  <c r="BW27" i="6"/>
  <c r="BH28" i="6"/>
  <c r="BJ28" i="6" s="1"/>
  <c r="BR77" i="6"/>
  <c r="BP78" i="6"/>
  <c r="X27" i="6"/>
  <c r="Y27" i="6"/>
  <c r="Q29" i="6"/>
  <c r="S28" i="6"/>
  <c r="AW28" i="6" s="1"/>
  <c r="V28" i="6"/>
  <c r="AV28" i="6" s="1"/>
  <c r="U28" i="6"/>
  <c r="AL28" i="6" s="1"/>
  <c r="AN28" i="6" s="1"/>
  <c r="R28" i="6"/>
  <c r="BV29" i="6"/>
  <c r="BA80" i="6"/>
  <c r="BH79" i="6"/>
  <c r="BJ79" i="6" s="1"/>
  <c r="C29" i="11" l="1"/>
  <c r="B28" i="11"/>
  <c r="AH27" i="3"/>
  <c r="AI26" i="3"/>
  <c r="BW28" i="6"/>
  <c r="BS77" i="6"/>
  <c r="BU77" i="6" s="1"/>
  <c r="BT77" i="6"/>
  <c r="BH29" i="6"/>
  <c r="BJ29" i="6" s="1"/>
  <c r="BR78" i="6"/>
  <c r="BP79" i="6"/>
  <c r="X28" i="6"/>
  <c r="Y28" i="6"/>
  <c r="Q30" i="6"/>
  <c r="U29" i="6"/>
  <c r="AL29" i="6" s="1"/>
  <c r="V29" i="6"/>
  <c r="AV29" i="6" s="1"/>
  <c r="S29" i="6"/>
  <c r="AW29" i="6" s="1"/>
  <c r="R29" i="6"/>
  <c r="BV30" i="6"/>
  <c r="BA81" i="6"/>
  <c r="BH80" i="6"/>
  <c r="BJ80" i="6" s="1"/>
  <c r="C30" i="11" l="1"/>
  <c r="B29" i="11"/>
  <c r="AH28" i="3"/>
  <c r="AI27" i="3"/>
  <c r="BS78" i="6"/>
  <c r="BU78" i="6" s="1"/>
  <c r="BT78" i="6"/>
  <c r="BW29" i="6"/>
  <c r="BH30" i="6"/>
  <c r="BJ30" i="6" s="1"/>
  <c r="BR79" i="6"/>
  <c r="BP80" i="6"/>
  <c r="AN29" i="6"/>
  <c r="AV30" i="6"/>
  <c r="AV31" i="6" s="1"/>
  <c r="AV32" i="6" s="1"/>
  <c r="AV33" i="6" s="1"/>
  <c r="AV34" i="6" s="1"/>
  <c r="AV35" i="6" s="1"/>
  <c r="AV36" i="6" s="1"/>
  <c r="AV37" i="6" s="1"/>
  <c r="AV38" i="6" s="1"/>
  <c r="Y29" i="6"/>
  <c r="X29" i="6"/>
  <c r="S30" i="6"/>
  <c r="AW30" i="6" s="1"/>
  <c r="AW31" i="6" s="1"/>
  <c r="AW32" i="6" s="1"/>
  <c r="AW33" i="6" s="1"/>
  <c r="AW34" i="6" s="1"/>
  <c r="AW35" i="6" s="1"/>
  <c r="AW36" i="6" s="1"/>
  <c r="AW37" i="6" s="1"/>
  <c r="AW38" i="6" s="1"/>
  <c r="Q31" i="6"/>
  <c r="R30" i="6"/>
  <c r="BV31" i="6"/>
  <c r="BA82" i="6"/>
  <c r="BH81" i="6"/>
  <c r="BJ81" i="6" s="1"/>
  <c r="C31" i="11" l="1"/>
  <c r="B30" i="11"/>
  <c r="AH29" i="3"/>
  <c r="AI28" i="3"/>
  <c r="BS79" i="6"/>
  <c r="BU79" i="6" s="1"/>
  <c r="BT79" i="6"/>
  <c r="BW30" i="6"/>
  <c r="BH31" i="6"/>
  <c r="BJ31" i="6" s="1"/>
  <c r="BR80" i="6"/>
  <c r="BP81" i="6"/>
  <c r="BV32" i="6"/>
  <c r="BH82" i="6"/>
  <c r="BJ82" i="6" s="1"/>
  <c r="BA83" i="6"/>
  <c r="C32" i="11" l="1"/>
  <c r="B31" i="11"/>
  <c r="AH30" i="3"/>
  <c r="AI29" i="3"/>
  <c r="BS80" i="6"/>
  <c r="BU80" i="6" s="1"/>
  <c r="BT80" i="6"/>
  <c r="BW31" i="6"/>
  <c r="BH32" i="6"/>
  <c r="BJ32" i="6" s="1"/>
  <c r="BR81" i="6"/>
  <c r="BP82" i="6"/>
  <c r="BV33" i="6"/>
  <c r="BA84" i="6"/>
  <c r="BH83" i="6"/>
  <c r="BJ83" i="6" s="1"/>
  <c r="C33" i="11" l="1"/>
  <c r="B32" i="11"/>
  <c r="AH31" i="3"/>
  <c r="AI30" i="3"/>
  <c r="BS81" i="6"/>
  <c r="BU81" i="6" s="1"/>
  <c r="BT81" i="6"/>
  <c r="BW32" i="6"/>
  <c r="BH33" i="6"/>
  <c r="BJ33" i="6" s="1"/>
  <c r="BR82" i="6"/>
  <c r="BP83" i="6"/>
  <c r="BV34" i="6"/>
  <c r="BH84" i="6"/>
  <c r="BJ84" i="6" s="1"/>
  <c r="BA85" i="6"/>
  <c r="C34" i="11" l="1"/>
  <c r="B33" i="11"/>
  <c r="AH32" i="3"/>
  <c r="AI31" i="3"/>
  <c r="BS82" i="6"/>
  <c r="BU82" i="6" s="1"/>
  <c r="BT82" i="6"/>
  <c r="BW33" i="6"/>
  <c r="BH34" i="6"/>
  <c r="BJ34" i="6" s="1"/>
  <c r="BR83" i="6"/>
  <c r="BP84" i="6"/>
  <c r="BV35" i="6"/>
  <c r="BA86" i="6"/>
  <c r="BH85" i="6"/>
  <c r="BJ85" i="6" s="1"/>
  <c r="C35" i="11" l="1"/>
  <c r="B34" i="11"/>
  <c r="AH33" i="3"/>
  <c r="AI32" i="3"/>
  <c r="BS83" i="6"/>
  <c r="BU83" i="6" s="1"/>
  <c r="BT83" i="6"/>
  <c r="BW34" i="6"/>
  <c r="BH35" i="6"/>
  <c r="BJ35" i="6" s="1"/>
  <c r="BR84" i="6"/>
  <c r="BP85" i="6"/>
  <c r="BR85" i="6" s="1"/>
  <c r="BV36" i="6"/>
  <c r="BA87" i="6"/>
  <c r="BH86" i="6"/>
  <c r="BJ86" i="6" s="1"/>
  <c r="C36" i="11" l="1"/>
  <c r="B35" i="11"/>
  <c r="AH34" i="3"/>
  <c r="AI33" i="3"/>
  <c r="BS85" i="6"/>
  <c r="BT85" i="6"/>
  <c r="BS84" i="6"/>
  <c r="BU84" i="6" s="1"/>
  <c r="BT84" i="6"/>
  <c r="BW35" i="6"/>
  <c r="BH36" i="6"/>
  <c r="BJ36" i="6" s="1"/>
  <c r="BP86" i="6"/>
  <c r="BV37" i="6"/>
  <c r="BA88" i="6"/>
  <c r="BH87" i="6"/>
  <c r="BJ87" i="6" s="1"/>
  <c r="C37" i="11" l="1"/>
  <c r="B36" i="11"/>
  <c r="AH35" i="3"/>
  <c r="AI34" i="3"/>
  <c r="BU85" i="6"/>
  <c r="BW36" i="6"/>
  <c r="BH37" i="6"/>
  <c r="BJ37" i="6" s="1"/>
  <c r="BR86" i="6"/>
  <c r="BP87" i="6"/>
  <c r="BV38" i="6"/>
  <c r="BA89" i="6"/>
  <c r="BH88" i="6"/>
  <c r="BJ88" i="6" s="1"/>
  <c r="C38" i="11" l="1"/>
  <c r="B37" i="11"/>
  <c r="AH36" i="3"/>
  <c r="AI35" i="3"/>
  <c r="BS86" i="6"/>
  <c r="BU86" i="6" s="1"/>
  <c r="BT86" i="6"/>
  <c r="BW37" i="6"/>
  <c r="BH38" i="6"/>
  <c r="BJ38" i="6" s="1"/>
  <c r="BR87" i="6"/>
  <c r="BP88" i="6"/>
  <c r="BV39" i="6"/>
  <c r="BA90" i="6"/>
  <c r="BH89" i="6"/>
  <c r="BJ89" i="6" s="1"/>
  <c r="C39" i="11" l="1"/>
  <c r="B38" i="11"/>
  <c r="AH37" i="3"/>
  <c r="AI36" i="3"/>
  <c r="BS87" i="6"/>
  <c r="BU87" i="6" s="1"/>
  <c r="BT87" i="6"/>
  <c r="BW38" i="6"/>
  <c r="BH39" i="6"/>
  <c r="BJ39" i="6" s="1"/>
  <c r="BR88" i="6"/>
  <c r="BP89" i="6"/>
  <c r="BV40" i="6"/>
  <c r="BH90" i="6"/>
  <c r="BJ90" i="6" s="1"/>
  <c r="BA91" i="6"/>
  <c r="C40" i="11" l="1"/>
  <c r="B39" i="11"/>
  <c r="AH38" i="3"/>
  <c r="AI37" i="3"/>
  <c r="BS88" i="6"/>
  <c r="BU88" i="6" s="1"/>
  <c r="BT88" i="6"/>
  <c r="BW39" i="6"/>
  <c r="BH40" i="6"/>
  <c r="BJ40" i="6" s="1"/>
  <c r="BR89" i="6"/>
  <c r="BP90" i="6"/>
  <c r="BV41" i="6"/>
  <c r="BA92" i="6"/>
  <c r="BH91" i="6"/>
  <c r="BJ91" i="6" s="1"/>
  <c r="C41" i="11" l="1"/>
  <c r="B40" i="11"/>
  <c r="AH39" i="3"/>
  <c r="AI38" i="3"/>
  <c r="BS89" i="6"/>
  <c r="BU89" i="6" s="1"/>
  <c r="BT89" i="6"/>
  <c r="BW40" i="6"/>
  <c r="BH41" i="6"/>
  <c r="BJ41" i="6" s="1"/>
  <c r="BR90" i="6"/>
  <c r="BP91" i="6"/>
  <c r="BV42" i="6"/>
  <c r="BH92" i="6"/>
  <c r="BJ92" i="6" s="1"/>
  <c r="BA93" i="6"/>
  <c r="C42" i="11" l="1"/>
  <c r="B41" i="11"/>
  <c r="AH40" i="3"/>
  <c r="AI39" i="3"/>
  <c r="BS90" i="6"/>
  <c r="BU90" i="6" s="1"/>
  <c r="BT90" i="6"/>
  <c r="BW41" i="6"/>
  <c r="BH42" i="6"/>
  <c r="BJ42" i="6" s="1"/>
  <c r="BR91" i="6"/>
  <c r="BP92" i="6"/>
  <c r="BV43" i="6"/>
  <c r="BA94" i="6"/>
  <c r="BH93" i="6"/>
  <c r="BJ93" i="6" s="1"/>
  <c r="C43" i="11" l="1"/>
  <c r="B42" i="11"/>
  <c r="AH41" i="3"/>
  <c r="AI40" i="3"/>
  <c r="BS91" i="6"/>
  <c r="BU91" i="6" s="1"/>
  <c r="BT91" i="6"/>
  <c r="BW42" i="6"/>
  <c r="BH43" i="6"/>
  <c r="BJ43" i="6" s="1"/>
  <c r="BR92" i="6"/>
  <c r="BP93" i="6"/>
  <c r="BV44" i="6"/>
  <c r="BH94" i="6"/>
  <c r="BJ94" i="6" s="1"/>
  <c r="BA95" i="6"/>
  <c r="C44" i="11" l="1"/>
  <c r="B43" i="11"/>
  <c r="AH42" i="3"/>
  <c r="AI41" i="3"/>
  <c r="BS92" i="6"/>
  <c r="BU92" i="6" s="1"/>
  <c r="BT92" i="6"/>
  <c r="BW43" i="6"/>
  <c r="BH44" i="6"/>
  <c r="BJ44" i="6" s="1"/>
  <c r="BR93" i="6"/>
  <c r="BP94" i="6"/>
  <c r="BV45" i="6"/>
  <c r="BA96" i="6"/>
  <c r="BH95" i="6"/>
  <c r="BJ95" i="6" s="1"/>
  <c r="C45" i="11" l="1"/>
  <c r="B44" i="11"/>
  <c r="AH43" i="3"/>
  <c r="AI42" i="3"/>
  <c r="BS93" i="6"/>
  <c r="BU93" i="6" s="1"/>
  <c r="BT93" i="6"/>
  <c r="BW44" i="6"/>
  <c r="BH45" i="6"/>
  <c r="BJ45" i="6" s="1"/>
  <c r="BR94" i="6"/>
  <c r="BP95" i="6"/>
  <c r="BV46" i="6"/>
  <c r="BA97" i="6"/>
  <c r="BH96" i="6"/>
  <c r="BJ96" i="6" s="1"/>
  <c r="C46" i="11" l="1"/>
  <c r="B45" i="11"/>
  <c r="AH44" i="3"/>
  <c r="AI43" i="3"/>
  <c r="BS94" i="6"/>
  <c r="BU94" i="6" s="1"/>
  <c r="BT94" i="6"/>
  <c r="BW45" i="6"/>
  <c r="BH46" i="6"/>
  <c r="BJ46" i="6" s="1"/>
  <c r="BR95" i="6"/>
  <c r="BP96" i="6"/>
  <c r="BV47" i="6"/>
  <c r="BA98" i="6"/>
  <c r="BH97" i="6"/>
  <c r="BJ97" i="6" s="1"/>
  <c r="C47" i="11" l="1"/>
  <c r="B46" i="11"/>
  <c r="AH45" i="3"/>
  <c r="AI44" i="3"/>
  <c r="BS95" i="6"/>
  <c r="BU95" i="6" s="1"/>
  <c r="BT95" i="6"/>
  <c r="BW46" i="6"/>
  <c r="BH47" i="6"/>
  <c r="BJ47" i="6" s="1"/>
  <c r="BR96" i="6"/>
  <c r="BP97" i="6"/>
  <c r="BV48" i="6"/>
  <c r="BH98" i="6"/>
  <c r="BJ98" i="6" s="1"/>
  <c r="BA99" i="6"/>
  <c r="C48" i="11" l="1"/>
  <c r="B47" i="11"/>
  <c r="AH46" i="3"/>
  <c r="AI45" i="3"/>
  <c r="BS96" i="6"/>
  <c r="BU96" i="6" s="1"/>
  <c r="BT96" i="6"/>
  <c r="BW47" i="6"/>
  <c r="BH48" i="6"/>
  <c r="BJ48" i="6" s="1"/>
  <c r="BR97" i="6"/>
  <c r="BP98" i="6"/>
  <c r="BV49" i="6"/>
  <c r="BA100" i="6"/>
  <c r="BH99" i="6"/>
  <c r="BJ99" i="6" s="1"/>
  <c r="C49" i="11" l="1"/>
  <c r="B48" i="11"/>
  <c r="AH47" i="3"/>
  <c r="AI46" i="3"/>
  <c r="BS97" i="6"/>
  <c r="BU97" i="6" s="1"/>
  <c r="BT97" i="6"/>
  <c r="BW48" i="6"/>
  <c r="BH49" i="6"/>
  <c r="BJ49" i="6" s="1"/>
  <c r="BR98" i="6"/>
  <c r="BP99" i="6"/>
  <c r="BV50" i="6"/>
  <c r="BH100" i="6"/>
  <c r="BJ100" i="6" s="1"/>
  <c r="BA101" i="6"/>
  <c r="C50" i="11" l="1"/>
  <c r="B49" i="11"/>
  <c r="AH48" i="3"/>
  <c r="AI47" i="3"/>
  <c r="BS98" i="6"/>
  <c r="BU98" i="6" s="1"/>
  <c r="BT98" i="6"/>
  <c r="BW49" i="6"/>
  <c r="BH50" i="6"/>
  <c r="BJ50" i="6" s="1"/>
  <c r="BR99" i="6"/>
  <c r="BP100" i="6"/>
  <c r="BV51" i="6"/>
  <c r="BA102" i="6"/>
  <c r="BH101" i="6"/>
  <c r="BJ101" i="6" s="1"/>
  <c r="C51" i="11" l="1"/>
  <c r="B50" i="11"/>
  <c r="AH49" i="3"/>
  <c r="AI48" i="3"/>
  <c r="BS99" i="6"/>
  <c r="BU99" i="6" s="1"/>
  <c r="BT99" i="6"/>
  <c r="BW50" i="6"/>
  <c r="BH51" i="6"/>
  <c r="BJ51" i="6" s="1"/>
  <c r="BR100" i="6"/>
  <c r="BP101" i="6"/>
  <c r="BV52" i="6"/>
  <c r="BH102" i="6"/>
  <c r="BA103" i="6"/>
  <c r="BA104" i="6" s="1"/>
  <c r="BA105" i="6" s="1"/>
  <c r="BA106" i="6" s="1"/>
  <c r="BA107" i="6" s="1"/>
  <c r="BA108" i="6" s="1"/>
  <c r="BA109" i="6" s="1"/>
  <c r="BA110" i="6" s="1"/>
  <c r="BA111" i="6" s="1"/>
  <c r="BA112" i="6" s="1"/>
  <c r="BA113" i="6" s="1"/>
  <c r="BA114" i="6" s="1"/>
  <c r="BA115" i="6" s="1"/>
  <c r="BA116" i="6" s="1"/>
  <c r="BA117" i="6" s="1"/>
  <c r="BA118" i="6" s="1"/>
  <c r="BA119" i="6" s="1"/>
  <c r="BA120" i="6" s="1"/>
  <c r="BA121" i="6" s="1"/>
  <c r="BA122" i="6" s="1"/>
  <c r="BA123" i="6" s="1"/>
  <c r="BA124" i="6" s="1"/>
  <c r="BA125" i="6" s="1"/>
  <c r="BA126" i="6" s="1"/>
  <c r="BA127" i="6" s="1"/>
  <c r="BA128" i="6" s="1"/>
  <c r="BA129" i="6" s="1"/>
  <c r="BA130" i="6" s="1"/>
  <c r="BA131" i="6" s="1"/>
  <c r="BA132" i="6" s="1"/>
  <c r="BA133" i="6" s="1"/>
  <c r="BA134" i="6" s="1"/>
  <c r="AZ134" i="6" s="1"/>
  <c r="C52" i="11" l="1"/>
  <c r="B51" i="11"/>
  <c r="AH50" i="3"/>
  <c r="AI49" i="3"/>
  <c r="BJ102" i="6"/>
  <c r="BI102" i="6"/>
  <c r="BS100" i="6"/>
  <c r="BU100" i="6" s="1"/>
  <c r="BT100" i="6"/>
  <c r="BW51" i="6"/>
  <c r="BH52" i="6"/>
  <c r="BJ52" i="6" s="1"/>
  <c r="BR101" i="6"/>
  <c r="BP102" i="6"/>
  <c r="BR102" i="6" s="1"/>
  <c r="BP103" i="6"/>
  <c r="BR103" i="6" s="1"/>
  <c r="BV53" i="6"/>
  <c r="C53" i="11" l="1"/>
  <c r="B52" i="11"/>
  <c r="BI101" i="6"/>
  <c r="BK102" i="6"/>
  <c r="AH51" i="3"/>
  <c r="AI50" i="3"/>
  <c r="BT108" i="6"/>
  <c r="BT111" i="6"/>
  <c r="BS102" i="6"/>
  <c r="BT113" i="6"/>
  <c r="BT102" i="6"/>
  <c r="BT109" i="6"/>
  <c r="BS103" i="6"/>
  <c r="BT114" i="6"/>
  <c r="BT105" i="6"/>
  <c r="BT104" i="6"/>
  <c r="BT106" i="6"/>
  <c r="BT103" i="6"/>
  <c r="BS101" i="6"/>
  <c r="BU101" i="6" s="1"/>
  <c r="BT112" i="6"/>
  <c r="BT101" i="6"/>
  <c r="BT107" i="6"/>
  <c r="BT110" i="6"/>
  <c r="BH53" i="6"/>
  <c r="BJ53" i="6" s="1"/>
  <c r="BW52" i="6"/>
  <c r="BV54" i="6"/>
  <c r="C54" i="11" l="1"/>
  <c r="B53" i="11"/>
  <c r="BI100" i="6"/>
  <c r="BK101" i="6"/>
  <c r="AH52" i="3"/>
  <c r="AI51" i="3"/>
  <c r="BU102" i="6"/>
  <c r="BU103" i="6" s="1"/>
  <c r="BU104" i="6" s="1"/>
  <c r="BU105" i="6" s="1"/>
  <c r="BU106" i="6" s="1"/>
  <c r="BU107" i="6" s="1"/>
  <c r="BU108" i="6" s="1"/>
  <c r="BU109" i="6" s="1"/>
  <c r="BU110" i="6" s="1"/>
  <c r="BU111" i="6" s="1"/>
  <c r="BU112" i="6" s="1"/>
  <c r="BU113" i="6" s="1"/>
  <c r="BU114" i="6" s="1"/>
  <c r="BU115" i="6" s="1"/>
  <c r="BU116" i="6" s="1"/>
  <c r="BU117" i="6" s="1"/>
  <c r="BU118" i="6" s="1"/>
  <c r="BU119" i="6" s="1"/>
  <c r="BU120" i="6" s="1"/>
  <c r="BU121" i="6" s="1"/>
  <c r="BU122" i="6" s="1"/>
  <c r="BU123" i="6" s="1"/>
  <c r="BU124" i="6" s="1"/>
  <c r="BU125" i="6" s="1"/>
  <c r="BU126" i="6" s="1"/>
  <c r="BU127" i="6" s="1"/>
  <c r="BU128" i="6" s="1"/>
  <c r="BU129" i="6" s="1"/>
  <c r="BU130" i="6" s="1"/>
  <c r="BU131" i="6" s="1"/>
  <c r="BU132" i="6" s="1"/>
  <c r="BU133" i="6" s="1"/>
  <c r="BU134" i="6" s="1"/>
  <c r="BW53" i="6"/>
  <c r="BH54" i="6"/>
  <c r="BJ54" i="6" s="1"/>
  <c r="BV55" i="6"/>
  <c r="C55" i="11" l="1"/>
  <c r="B54" i="11"/>
  <c r="BI99" i="6"/>
  <c r="BK100" i="6"/>
  <c r="AH53" i="3"/>
  <c r="AI52" i="3"/>
  <c r="BW54" i="6"/>
  <c r="BH55" i="6"/>
  <c r="BJ55" i="6" s="1"/>
  <c r="BV56" i="6"/>
  <c r="C56" i="11" l="1"/>
  <c r="B55" i="11"/>
  <c r="BI98" i="6"/>
  <c r="BK99" i="6"/>
  <c r="AH54" i="3"/>
  <c r="AI53" i="3"/>
  <c r="BW55" i="6"/>
  <c r="BH56" i="6"/>
  <c r="BJ56" i="6" s="1"/>
  <c r="BV57" i="6"/>
  <c r="C57" i="11" l="1"/>
  <c r="B56" i="11"/>
  <c r="BI97" i="6"/>
  <c r="BK98" i="6"/>
  <c r="AH55" i="3"/>
  <c r="AI54" i="3"/>
  <c r="BW56" i="6"/>
  <c r="BH57" i="6"/>
  <c r="BJ57" i="6" s="1"/>
  <c r="BV58" i="6"/>
  <c r="C58" i="11" l="1"/>
  <c r="B57" i="11"/>
  <c r="BI96" i="6"/>
  <c r="BK97" i="6"/>
  <c r="AH56" i="3"/>
  <c r="AI55" i="3"/>
  <c r="BW57" i="6"/>
  <c r="BH58" i="6"/>
  <c r="BW58" i="6"/>
  <c r="BV59" i="6"/>
  <c r="BW59" i="6" s="1"/>
  <c r="C59" i="11" l="1"/>
  <c r="B58" i="11"/>
  <c r="BI95" i="6"/>
  <c r="BK96" i="6"/>
  <c r="AH57" i="3"/>
  <c r="AI56" i="3"/>
  <c r="BJ58" i="6"/>
  <c r="BV60" i="6"/>
  <c r="BW60" i="6" s="1"/>
  <c r="C60" i="11" l="1"/>
  <c r="B59" i="11"/>
  <c r="BI94" i="6"/>
  <c r="BK95" i="6"/>
  <c r="AH58" i="3"/>
  <c r="AI57" i="3"/>
  <c r="BV61" i="6"/>
  <c r="BW61" i="6" s="1"/>
  <c r="C61" i="11" l="1"/>
  <c r="B60" i="11"/>
  <c r="BI93" i="6"/>
  <c r="BK94" i="6"/>
  <c r="AH59" i="3"/>
  <c r="AI58" i="3"/>
  <c r="BV62" i="6"/>
  <c r="BW62" i="6" s="1"/>
  <c r="C62" i="11" l="1"/>
  <c r="B61" i="11"/>
  <c r="BI92" i="6"/>
  <c r="BK93" i="6"/>
  <c r="AH60" i="3"/>
  <c r="AI59" i="3"/>
  <c r="BV63" i="6"/>
  <c r="BW63" i="6" s="1"/>
  <c r="C63" i="11" l="1"/>
  <c r="B62" i="11"/>
  <c r="BI91" i="6"/>
  <c r="BK92" i="6"/>
  <c r="AH61" i="3"/>
  <c r="AI60" i="3"/>
  <c r="BV64" i="6"/>
  <c r="BW64" i="6" s="1"/>
  <c r="C64" i="11" l="1"/>
  <c r="B63" i="11"/>
  <c r="BI90" i="6"/>
  <c r="BK91" i="6"/>
  <c r="AH62" i="3"/>
  <c r="AI61" i="3"/>
  <c r="BV65" i="6"/>
  <c r="BW65" i="6" s="1"/>
  <c r="C65" i="11" l="1"/>
  <c r="B64" i="11"/>
  <c r="BI89" i="6"/>
  <c r="BK90" i="6"/>
  <c r="AH63" i="3"/>
  <c r="AI62" i="3"/>
  <c r="BV66" i="6"/>
  <c r="BW66" i="6" s="1"/>
  <c r="C66" i="11" l="1"/>
  <c r="B65" i="11"/>
  <c r="BI88" i="6"/>
  <c r="BK89" i="6"/>
  <c r="AH64" i="3"/>
  <c r="AI63" i="3"/>
  <c r="BV67" i="6"/>
  <c r="BW67" i="6" s="1"/>
  <c r="C67" i="11" l="1"/>
  <c r="B66" i="11"/>
  <c r="BI87" i="6"/>
  <c r="BK88" i="6"/>
  <c r="AH65" i="3"/>
  <c r="AI64" i="3"/>
  <c r="BV68" i="6"/>
  <c r="BW68" i="6" s="1"/>
  <c r="C68" i="11" l="1"/>
  <c r="B67" i="11"/>
  <c r="BI86" i="6"/>
  <c r="BK87" i="6"/>
  <c r="AH66" i="3"/>
  <c r="AI65" i="3"/>
  <c r="BV69" i="6"/>
  <c r="BW69" i="6" s="1"/>
  <c r="C69" i="11" l="1"/>
  <c r="B68" i="11"/>
  <c r="BI85" i="6"/>
  <c r="BK86" i="6"/>
  <c r="AH67" i="3"/>
  <c r="AI66" i="3"/>
  <c r="BV70" i="6"/>
  <c r="BW70" i="6" s="1"/>
  <c r="C70" i="11" l="1"/>
  <c r="B69" i="11"/>
  <c r="BI84" i="6"/>
  <c r="BK85" i="6"/>
  <c r="AH68" i="3"/>
  <c r="AI67" i="3"/>
  <c r="BV71" i="6"/>
  <c r="BW71" i="6" s="1"/>
  <c r="C71" i="11" l="1"/>
  <c r="B70" i="11"/>
  <c r="BI83" i="6"/>
  <c r="BK84" i="6"/>
  <c r="AH69" i="3"/>
  <c r="AI68" i="3"/>
  <c r="BV72" i="6"/>
  <c r="BW72" i="6" s="1"/>
  <c r="C72" i="11" l="1"/>
  <c r="B71" i="11"/>
  <c r="BI82" i="6"/>
  <c r="BK83" i="6"/>
  <c r="AH70" i="3"/>
  <c r="AI69" i="3"/>
  <c r="BV73" i="6"/>
  <c r="BW73" i="6" s="1"/>
  <c r="C73" i="11" l="1"/>
  <c r="B72" i="11"/>
  <c r="BI81" i="6"/>
  <c r="BK82" i="6"/>
  <c r="AH71" i="3"/>
  <c r="AI70" i="3"/>
  <c r="BV74" i="6"/>
  <c r="BW74" i="6" s="1"/>
  <c r="C74" i="11" l="1"/>
  <c r="B73" i="11"/>
  <c r="BI80" i="6"/>
  <c r="BK81" i="6"/>
  <c r="AH72" i="3"/>
  <c r="AI71" i="3"/>
  <c r="BV75" i="6"/>
  <c r="BW75" i="6" s="1"/>
  <c r="C75" i="11" l="1"/>
  <c r="B74" i="11"/>
  <c r="BI79" i="6"/>
  <c r="BK80" i="6"/>
  <c r="AH73" i="3"/>
  <c r="AI72" i="3"/>
  <c r="BV76" i="6"/>
  <c r="BW76" i="6" s="1"/>
  <c r="C76" i="11" l="1"/>
  <c r="B75" i="11"/>
  <c r="BI78" i="6"/>
  <c r="BK79" i="6"/>
  <c r="AH74" i="3"/>
  <c r="AI73" i="3"/>
  <c r="BV77" i="6"/>
  <c r="BW77" i="6" s="1"/>
  <c r="C77" i="11" l="1"/>
  <c r="B76" i="11"/>
  <c r="BI77" i="6"/>
  <c r="BK78" i="6"/>
  <c r="AH75" i="3"/>
  <c r="AI74" i="3"/>
  <c r="BV78" i="6"/>
  <c r="BW78" i="6" s="1"/>
  <c r="C78" i="11" l="1"/>
  <c r="B77" i="11"/>
  <c r="BI76" i="6"/>
  <c r="BK77" i="6"/>
  <c r="AH76" i="3"/>
  <c r="AI75" i="3"/>
  <c r="BV79" i="6"/>
  <c r="BW79" i="6" s="1"/>
  <c r="C79" i="11" l="1"/>
  <c r="B78" i="11"/>
  <c r="BI75" i="6"/>
  <c r="BK76" i="6"/>
  <c r="AH77" i="3"/>
  <c r="AI76" i="3"/>
  <c r="BV80" i="6"/>
  <c r="BW80" i="6" s="1"/>
  <c r="C80" i="11" l="1"/>
  <c r="B79" i="11"/>
  <c r="BI74" i="6"/>
  <c r="BK75" i="6"/>
  <c r="AH78" i="3"/>
  <c r="AI77" i="3"/>
  <c r="BV81" i="6"/>
  <c r="BW81" i="6" s="1"/>
  <c r="C81" i="11" l="1"/>
  <c r="B80" i="11"/>
  <c r="BI73" i="6"/>
  <c r="BK74" i="6"/>
  <c r="AH79" i="3"/>
  <c r="AI78" i="3"/>
  <c r="BV82" i="6"/>
  <c r="BW82" i="6" s="1"/>
  <c r="C82" i="11" l="1"/>
  <c r="B81" i="11"/>
  <c r="BI72" i="6"/>
  <c r="BK73" i="6"/>
  <c r="AH80" i="3"/>
  <c r="AH81" i="3" s="1"/>
  <c r="AH82" i="3" s="1"/>
  <c r="AH83" i="3" s="1"/>
  <c r="AH85" i="3" s="1"/>
  <c r="AH86" i="3" s="1"/>
  <c r="AH87" i="3" s="1"/>
  <c r="AH88" i="3" s="1"/>
  <c r="AH89" i="3" s="1"/>
  <c r="AH90" i="3" s="1"/>
  <c r="AH91" i="3" s="1"/>
  <c r="AI79" i="3"/>
  <c r="BV83" i="6"/>
  <c r="BW83" i="6" s="1"/>
  <c r="C83" i="11" l="1"/>
  <c r="B82" i="11"/>
  <c r="AH92" i="3"/>
  <c r="AO91" i="3"/>
  <c r="BI71" i="6"/>
  <c r="BK72" i="6"/>
  <c r="AI80" i="3"/>
  <c r="BV84" i="6"/>
  <c r="BW84" i="6" s="1"/>
  <c r="C84" i="11" l="1"/>
  <c r="B83" i="11"/>
  <c r="AH93" i="3"/>
  <c r="AO92" i="3"/>
  <c r="BI70" i="6"/>
  <c r="BK71" i="6"/>
  <c r="AI81" i="3"/>
  <c r="BV85" i="6"/>
  <c r="BW85" i="6" s="1"/>
  <c r="C85" i="11" l="1"/>
  <c r="B84" i="11"/>
  <c r="AH94" i="3"/>
  <c r="AO93" i="3"/>
  <c r="BI69" i="6"/>
  <c r="BK70" i="6"/>
  <c r="AI82" i="3"/>
  <c r="BV86" i="6"/>
  <c r="BW86" i="6" s="1"/>
  <c r="C86" i="11" l="1"/>
  <c r="B85" i="11"/>
  <c r="AH95" i="3"/>
  <c r="AO94" i="3"/>
  <c r="BI68" i="6"/>
  <c r="BK69" i="6"/>
  <c r="AI83" i="3"/>
  <c r="BV87" i="6"/>
  <c r="BW87" i="6" s="1"/>
  <c r="C87" i="11" l="1"/>
  <c r="B86" i="11"/>
  <c r="AH96" i="3"/>
  <c r="AO95" i="3"/>
  <c r="BI67" i="6"/>
  <c r="BK68" i="6"/>
  <c r="AI84" i="3"/>
  <c r="BV88" i="6"/>
  <c r="BW88" i="6" s="1"/>
  <c r="C88" i="11" l="1"/>
  <c r="B87" i="11"/>
  <c r="AH97" i="3"/>
  <c r="AO96" i="3"/>
  <c r="BI66" i="6"/>
  <c r="BK67" i="6"/>
  <c r="AI85" i="3"/>
  <c r="BV89" i="6"/>
  <c r="BW89" i="6" s="1"/>
  <c r="C89" i="11" l="1"/>
  <c r="B88" i="11"/>
  <c r="AH98" i="3"/>
  <c r="AO97" i="3"/>
  <c r="BI65" i="6"/>
  <c r="BK66" i="6"/>
  <c r="AI86" i="3"/>
  <c r="BV90" i="6"/>
  <c r="BW90" i="6" s="1"/>
  <c r="C90" i="11" l="1"/>
  <c r="B89" i="11"/>
  <c r="AH99" i="3"/>
  <c r="AO99" i="3" s="1"/>
  <c r="AO98" i="3"/>
  <c r="BI64" i="6"/>
  <c r="BK65" i="6"/>
  <c r="AI87" i="3"/>
  <c r="BV91" i="6"/>
  <c r="BW91" i="6" s="1"/>
  <c r="C91" i="11" l="1"/>
  <c r="B90" i="11"/>
  <c r="BI63" i="6"/>
  <c r="BK64" i="6"/>
  <c r="AI88" i="3"/>
  <c r="BV92" i="6"/>
  <c r="BW92" i="6" s="1"/>
  <c r="C92" i="11" l="1"/>
  <c r="B91" i="11"/>
  <c r="BI62" i="6"/>
  <c r="BK63" i="6"/>
  <c r="AI89" i="3"/>
  <c r="BV93" i="6"/>
  <c r="BW93" i="6" s="1"/>
  <c r="C93" i="11" l="1"/>
  <c r="B92" i="11"/>
  <c r="BI61" i="6"/>
  <c r="BK62" i="6"/>
  <c r="AI90" i="3"/>
  <c r="BV94" i="6"/>
  <c r="BW94" i="6" s="1"/>
  <c r="C94" i="11" l="1"/>
  <c r="B93" i="11"/>
  <c r="BI60" i="6"/>
  <c r="BK61" i="6"/>
  <c r="AI91" i="3"/>
  <c r="BV95" i="6"/>
  <c r="BW95" i="6" s="1"/>
  <c r="C95" i="11" l="1"/>
  <c r="B94" i="11"/>
  <c r="BI59" i="6"/>
  <c r="BK60" i="6"/>
  <c r="AI92" i="3"/>
  <c r="BV96" i="6"/>
  <c r="BW96" i="6" s="1"/>
  <c r="C96" i="11" l="1"/>
  <c r="B95" i="11"/>
  <c r="BK59" i="6"/>
  <c r="BI58" i="6"/>
  <c r="AI93" i="3"/>
  <c r="BV97" i="6"/>
  <c r="BW97" i="6" s="1"/>
  <c r="C97" i="11" l="1"/>
  <c r="B96" i="11"/>
  <c r="BI57" i="6"/>
  <c r="BK58" i="6"/>
  <c r="AI94" i="3"/>
  <c r="BV98" i="6"/>
  <c r="BW98" i="6" s="1"/>
  <c r="C98" i="11" l="1"/>
  <c r="B97" i="11"/>
  <c r="BI56" i="6"/>
  <c r="BK57" i="6"/>
  <c r="AI95" i="3"/>
  <c r="BV99" i="6"/>
  <c r="BW99" i="6" s="1"/>
  <c r="C99" i="11" l="1"/>
  <c r="B98" i="11"/>
  <c r="BI55" i="6"/>
  <c r="BK56" i="6"/>
  <c r="AI96" i="3"/>
  <c r="BV100" i="6"/>
  <c r="BW100" i="6" s="1"/>
  <c r="C100" i="11" l="1"/>
  <c r="B99" i="11"/>
  <c r="BI54" i="6"/>
  <c r="BK55" i="6"/>
  <c r="AI97" i="3"/>
  <c r="BV101" i="6"/>
  <c r="BW101" i="6" s="1"/>
  <c r="C101" i="11" l="1"/>
  <c r="B100" i="11"/>
  <c r="BI53" i="6"/>
  <c r="BK54" i="6"/>
  <c r="AI99" i="3"/>
  <c r="AI98" i="3"/>
  <c r="BV102" i="6"/>
  <c r="BW102" i="6" s="1"/>
  <c r="C102" i="11" l="1"/>
  <c r="B101" i="11"/>
  <c r="BI52" i="6"/>
  <c r="BK53" i="6"/>
  <c r="BV103" i="6"/>
  <c r="BW103" i="6" s="1"/>
  <c r="C103" i="11" l="1"/>
  <c r="B102" i="11"/>
  <c r="BI51" i="6"/>
  <c r="BK52" i="6"/>
  <c r="BV104" i="6"/>
  <c r="BW104" i="6" s="1"/>
  <c r="C104" i="11" l="1"/>
  <c r="B103" i="11"/>
  <c r="BI50" i="6"/>
  <c r="BK51" i="6"/>
  <c r="BV105" i="6"/>
  <c r="BW105" i="6" s="1"/>
  <c r="C105" i="11" l="1"/>
  <c r="B104" i="11"/>
  <c r="BI49" i="6"/>
  <c r="BK50" i="6"/>
  <c r="BV106" i="6"/>
  <c r="BW106" i="6" s="1"/>
  <c r="C106" i="11" l="1"/>
  <c r="B105" i="11"/>
  <c r="BI48" i="6"/>
  <c r="BK49" i="6"/>
  <c r="BV107" i="6"/>
  <c r="BW107" i="6" s="1"/>
  <c r="C107" i="11" l="1"/>
  <c r="B106" i="11"/>
  <c r="BI47" i="6"/>
  <c r="BK48" i="6"/>
  <c r="BV108" i="6"/>
  <c r="BW108" i="6" s="1"/>
  <c r="C108" i="11" l="1"/>
  <c r="B107" i="11"/>
  <c r="BI46" i="6"/>
  <c r="BK47" i="6"/>
  <c r="BV109" i="6"/>
  <c r="BW109" i="6" s="1"/>
  <c r="C109" i="11" l="1"/>
  <c r="B108" i="11"/>
  <c r="BI45" i="6"/>
  <c r="BK46" i="6"/>
  <c r="BV110" i="6"/>
  <c r="BW110" i="6" s="1"/>
  <c r="C110" i="11" l="1"/>
  <c r="B109" i="11"/>
  <c r="BI44" i="6"/>
  <c r="BK45" i="6"/>
  <c r="BV111" i="6"/>
  <c r="BW111" i="6" s="1"/>
  <c r="C111" i="11" l="1"/>
  <c r="B110" i="11"/>
  <c r="BI43" i="6"/>
  <c r="BK44" i="6"/>
  <c r="BV112" i="6"/>
  <c r="BW112" i="6" s="1"/>
  <c r="C112" i="11" l="1"/>
  <c r="B111" i="11"/>
  <c r="BI42" i="6"/>
  <c r="BK43" i="6"/>
  <c r="BV113" i="6"/>
  <c r="BW113" i="6" s="1"/>
  <c r="C113" i="11" l="1"/>
  <c r="B112" i="11"/>
  <c r="BI41" i="6"/>
  <c r="BK42" i="6"/>
  <c r="BV114" i="6"/>
  <c r="BW114" i="6" s="1"/>
  <c r="C114" i="11" l="1"/>
  <c r="B113" i="11"/>
  <c r="BI40" i="6"/>
  <c r="BK41" i="6"/>
  <c r="BV115" i="6"/>
  <c r="BW115" i="6" s="1"/>
  <c r="C115" i="11" l="1"/>
  <c r="B114" i="11"/>
  <c r="BI39" i="6"/>
  <c r="BK40" i="6"/>
  <c r="BV116" i="6"/>
  <c r="BW116" i="6" s="1"/>
  <c r="C116" i="11" l="1"/>
  <c r="B115" i="11"/>
  <c r="BI38" i="6"/>
  <c r="BK39" i="6"/>
  <c r="BV117" i="6"/>
  <c r="BW117" i="6" s="1"/>
  <c r="C117" i="11" l="1"/>
  <c r="B116" i="11"/>
  <c r="BI37" i="6"/>
  <c r="BK38" i="6"/>
  <c r="BV118" i="6"/>
  <c r="BW118" i="6" s="1"/>
  <c r="C118" i="11" l="1"/>
  <c r="B117" i="11"/>
  <c r="BI36" i="6"/>
  <c r="BK37" i="6"/>
  <c r="BV119" i="6"/>
  <c r="BW119" i="6" s="1"/>
  <c r="C119" i="11" l="1"/>
  <c r="B118" i="11"/>
  <c r="BI35" i="6"/>
  <c r="BK36" i="6"/>
  <c r="BV120" i="6"/>
  <c r="BW120" i="6" s="1"/>
  <c r="C120" i="11" l="1"/>
  <c r="B119" i="11"/>
  <c r="BI34" i="6"/>
  <c r="BK35" i="6"/>
  <c r="BV121" i="6"/>
  <c r="BW121" i="6" s="1"/>
  <c r="C121" i="11" l="1"/>
  <c r="B120" i="11"/>
  <c r="BI33" i="6"/>
  <c r="BK34" i="6"/>
  <c r="BV122" i="6"/>
  <c r="BW122" i="6" s="1"/>
  <c r="C122" i="11" l="1"/>
  <c r="B121" i="11"/>
  <c r="BI32" i="6"/>
  <c r="BK33" i="6"/>
  <c r="BV123" i="6"/>
  <c r="BW123" i="6" s="1"/>
  <c r="C123" i="11" l="1"/>
  <c r="B122" i="11"/>
  <c r="BI31" i="6"/>
  <c r="BK32" i="6"/>
  <c r="BV124" i="6"/>
  <c r="BW124" i="6" s="1"/>
  <c r="C124" i="11" l="1"/>
  <c r="B123" i="11"/>
  <c r="BI30" i="6"/>
  <c r="BK31" i="6"/>
  <c r="BV125" i="6"/>
  <c r="BW125" i="6" s="1"/>
  <c r="C125" i="11" l="1"/>
  <c r="B124" i="11"/>
  <c r="BI29" i="6"/>
  <c r="BK30" i="6"/>
  <c r="BV126" i="6"/>
  <c r="BW126" i="6" s="1"/>
  <c r="C126" i="11" l="1"/>
  <c r="B125" i="11"/>
  <c r="BI28" i="6"/>
  <c r="BK29" i="6"/>
  <c r="BV127" i="6"/>
  <c r="BW127" i="6" s="1"/>
  <c r="C127" i="11" l="1"/>
  <c r="B126" i="11"/>
  <c r="BI27" i="6"/>
  <c r="BK28" i="6"/>
  <c r="BV128" i="6"/>
  <c r="BW128" i="6" s="1"/>
  <c r="C128" i="11" l="1"/>
  <c r="B127" i="11"/>
  <c r="BI26" i="6"/>
  <c r="BK27" i="6"/>
  <c r="BV129" i="6"/>
  <c r="BW129" i="6" s="1"/>
  <c r="C129" i="11" l="1"/>
  <c r="B128" i="11"/>
  <c r="BI25" i="6"/>
  <c r="BK26" i="6"/>
  <c r="BV130" i="6"/>
  <c r="BW130" i="6" s="1"/>
  <c r="C130" i="11" l="1"/>
  <c r="B129" i="11"/>
  <c r="BI24" i="6"/>
  <c r="BK25" i="6"/>
  <c r="BV131" i="6"/>
  <c r="BW131" i="6" s="1"/>
  <c r="C131" i="11" l="1"/>
  <c r="B130" i="11"/>
  <c r="BI23" i="6"/>
  <c r="BK24" i="6"/>
  <c r="BV132" i="6"/>
  <c r="BW132" i="6" s="1"/>
  <c r="C132" i="11" l="1"/>
  <c r="B131" i="11"/>
  <c r="BI22" i="6"/>
  <c r="BK23" i="6"/>
  <c r="BV134" i="6"/>
  <c r="BW134" i="6" s="1"/>
  <c r="BV133" i="6"/>
  <c r="BW133" i="6" s="1"/>
  <c r="C133" i="11" l="1"/>
  <c r="B132" i="11"/>
  <c r="BI21" i="6"/>
  <c r="BK22" i="6"/>
  <c r="BC127" i="6"/>
  <c r="C134" i="11" l="1"/>
  <c r="B133" i="11"/>
  <c r="BI20" i="6"/>
  <c r="BK21" i="6"/>
  <c r="BJ127" i="6"/>
  <c r="BC128" i="6"/>
  <c r="BG127" i="6"/>
  <c r="BE127" i="6" s="1"/>
  <c r="C135" i="11" l="1"/>
  <c r="BQ127" i="6"/>
  <c r="BK127" i="6"/>
  <c r="BI19" i="6"/>
  <c r="BK20" i="6"/>
  <c r="BO127" i="6"/>
  <c r="BC129" i="6"/>
  <c r="BG128" i="6"/>
  <c r="BE128" i="6" s="1"/>
  <c r="BJ128" i="6"/>
  <c r="C136" i="11" l="1"/>
  <c r="BQ128" i="6"/>
  <c r="BK128" i="6"/>
  <c r="BI18" i="6"/>
  <c r="BK19" i="6"/>
  <c r="BO128" i="6"/>
  <c r="BC130" i="6"/>
  <c r="BG129" i="6"/>
  <c r="BE129" i="6" s="1"/>
  <c r="BJ129" i="6"/>
  <c r="C137" i="11" l="1"/>
  <c r="BQ129" i="6"/>
  <c r="BK129" i="6"/>
  <c r="BI17" i="6"/>
  <c r="BK18" i="6"/>
  <c r="BO129" i="6"/>
  <c r="BC131" i="6"/>
  <c r="BG130" i="6"/>
  <c r="BE130" i="6" s="1"/>
  <c r="BO130" i="6" s="1"/>
  <c r="BJ130" i="6"/>
  <c r="C138" i="11" l="1"/>
  <c r="BQ130" i="6"/>
  <c r="BK130" i="6"/>
  <c r="BI16" i="6"/>
  <c r="BK17" i="6"/>
  <c r="BC132" i="6"/>
  <c r="BG131" i="6"/>
  <c r="BE131" i="6" s="1"/>
  <c r="BJ131" i="6"/>
  <c r="C139" i="11" l="1"/>
  <c r="B138" i="11"/>
  <c r="BQ131" i="6"/>
  <c r="BK131" i="6"/>
  <c r="BI15" i="6"/>
  <c r="BK16" i="6"/>
  <c r="BO131" i="6"/>
  <c r="BC133" i="6"/>
  <c r="BG132" i="6"/>
  <c r="BE132" i="6" s="1"/>
  <c r="BO132" i="6" s="1"/>
  <c r="BJ132" i="6"/>
  <c r="C140" i="11" l="1"/>
  <c r="B139" i="11"/>
  <c r="BQ132" i="6"/>
  <c r="BK132" i="6"/>
  <c r="BI14" i="6"/>
  <c r="BK15" i="6"/>
  <c r="BC134" i="6"/>
  <c r="BG133" i="6"/>
  <c r="BE133" i="6" s="1"/>
  <c r="BJ133" i="6"/>
  <c r="C141" i="11" l="1"/>
  <c r="B140" i="11"/>
  <c r="BQ133" i="6"/>
  <c r="BK133" i="6"/>
  <c r="BI13" i="6"/>
  <c r="BK14" i="6"/>
  <c r="BO133" i="6"/>
  <c r="BG134" i="6"/>
  <c r="BE134" i="6" s="1"/>
  <c r="BO134" i="6" s="1"/>
  <c r="BJ134" i="6"/>
  <c r="C142" i="11" l="1"/>
  <c r="B141" i="11"/>
  <c r="BI12" i="6"/>
  <c r="BK13" i="6"/>
  <c r="BQ134" i="6"/>
  <c r="BK134" i="6"/>
  <c r="C143" i="11" l="1"/>
  <c r="B142" i="11"/>
  <c r="BI11" i="6"/>
  <c r="BK12" i="6"/>
  <c r="C144" i="11" l="1"/>
  <c r="B143" i="11"/>
  <c r="BI10" i="6"/>
  <c r="BK11" i="6"/>
  <c r="C145" i="11" l="1"/>
  <c r="B144" i="11"/>
  <c r="BI9" i="6"/>
  <c r="BK10" i="6"/>
  <c r="C146" i="11" l="1"/>
  <c r="B145" i="11"/>
  <c r="BI8" i="6"/>
  <c r="BK8" i="6" s="1"/>
  <c r="BK9" i="6"/>
  <c r="C147" i="11" l="1"/>
  <c r="B146" i="11"/>
  <c r="C148" i="11" l="1"/>
  <c r="B147" i="11"/>
  <c r="C149" i="11" l="1"/>
  <c r="B149" i="11" s="1"/>
  <c r="B148" i="11"/>
</calcChain>
</file>

<file path=xl/sharedStrings.xml><?xml version="1.0" encoding="utf-8"?>
<sst xmlns="http://schemas.openxmlformats.org/spreadsheetml/2006/main" count="1811" uniqueCount="335">
  <si>
    <t>Hiato Produto</t>
  </si>
  <si>
    <t>Brazil</t>
  </si>
  <si>
    <t>Chile</t>
  </si>
  <si>
    <t>Colombia</t>
  </si>
  <si>
    <t>Histórico</t>
  </si>
  <si>
    <t>Projeção</t>
  </si>
  <si>
    <t>Sim</t>
  </si>
  <si>
    <t>Mexico</t>
  </si>
  <si>
    <t>Años</t>
  </si>
  <si>
    <t>Meses</t>
  </si>
  <si>
    <t>Holgura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</si>
  <si>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</si>
  <si>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</si>
  <si>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</si>
  <si>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</si>
  <si>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</si>
  <si>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</si>
  <si>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</si>
  <si>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</si>
  <si>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</si>
  <si>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</si>
  <si>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</si>
  <si>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</si>
  <si>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Trimestres</t>
  </si>
  <si>
    <t xml:space="preserve"> Producto Interno Bruto 2/</t>
  </si>
  <si>
    <t xml:space="preserve"> IGAE 2/</t>
  </si>
  <si>
    <t>I</t>
  </si>
  <si>
    <t>II</t>
  </si>
  <si>
    <t>III</t>
  </si>
  <si>
    <t>IV</t>
  </si>
  <si>
    <t>RELATORIO  DEC/2019</t>
  </si>
  <si>
    <t xml:space="preserve">a) Tasa de Desempleo </t>
  </si>
  <si>
    <t>Forecast</t>
  </si>
  <si>
    <t>2017 T1</t>
  </si>
  <si>
    <t>2017 T2</t>
  </si>
  <si>
    <t>2017 T3</t>
  </si>
  <si>
    <t>2017 T4</t>
  </si>
  <si>
    <t>2018 T1</t>
  </si>
  <si>
    <t>2018 T2</t>
  </si>
  <si>
    <t>2018 T3</t>
  </si>
  <si>
    <t>2018 T4</t>
  </si>
  <si>
    <t>2019 T1</t>
  </si>
  <si>
    <t>2019 T2</t>
  </si>
  <si>
    <t>2019 T3</t>
  </si>
  <si>
    <t>2019 T4</t>
  </si>
  <si>
    <t>2020 T1</t>
  </si>
  <si>
    <t>2020 T2</t>
  </si>
  <si>
    <t>2020 T3</t>
  </si>
  <si>
    <t>2020 T4</t>
  </si>
  <si>
    <t>2021 T1</t>
  </si>
  <si>
    <t>2021 T2</t>
  </si>
  <si>
    <t>2021 T3</t>
  </si>
  <si>
    <t>2021 T4</t>
  </si>
  <si>
    <t>2022 T1</t>
  </si>
  <si>
    <t>2022 T2</t>
  </si>
  <si>
    <t>2022 T3</t>
  </si>
  <si>
    <t>2022 T4</t>
  </si>
  <si>
    <t>2023 T1</t>
  </si>
  <si>
    <t>2023 T2</t>
  </si>
  <si>
    <t>2023 T3</t>
  </si>
  <si>
    <t>2023 T4</t>
  </si>
  <si>
    <t>2024 T1</t>
  </si>
  <si>
    <t>2024 T2</t>
  </si>
  <si>
    <t>2024 T3</t>
  </si>
  <si>
    <t>2024 T4</t>
  </si>
  <si>
    <t>Fecha</t>
  </si>
  <si>
    <t>Output Gap</t>
  </si>
  <si>
    <t>GDP</t>
  </si>
  <si>
    <t>GDP YoY</t>
  </si>
  <si>
    <t>QoQ</t>
  </si>
  <si>
    <t>Delta OG</t>
  </si>
  <si>
    <t>Potential Growth</t>
  </si>
  <si>
    <t>YoY</t>
  </si>
  <si>
    <t>.</t>
  </si>
  <si>
    <t>12ma</t>
  </si>
  <si>
    <t>3ma</t>
  </si>
  <si>
    <t>NAIRU</t>
  </si>
  <si>
    <t>12m</t>
  </si>
  <si>
    <t>Unemp SA</t>
  </si>
  <si>
    <t>From Inflation Report</t>
  </si>
  <si>
    <t>Unemp NSA</t>
  </si>
  <si>
    <t>Seasonal Factor</t>
  </si>
  <si>
    <t>Potential GDP</t>
  </si>
  <si>
    <t>Long Output Gap</t>
  </si>
  <si>
    <t>Adjusted Potential Growth</t>
  </si>
  <si>
    <t>GDP EX</t>
  </si>
  <si>
    <t xml:space="preserve"> IGAE</t>
  </si>
  <si>
    <t xml:space="preserve"> IGAE EX</t>
  </si>
  <si>
    <t>Previous</t>
  </si>
  <si>
    <t>Current</t>
  </si>
  <si>
    <t>Revisions</t>
  </si>
  <si>
    <t>PRODUCTO INTERNO BRUTO TRIMESTRAL</t>
  </si>
  <si>
    <t>Series desestacionalizadas</t>
  </si>
  <si>
    <t>Millones de pesos a precios de 2013</t>
  </si>
  <si>
    <t>Denominación</t>
  </si>
  <si>
    <t>Producto interno bruto, a precios de mercado</t>
  </si>
  <si>
    <t>Impuestos a los productos, netos</t>
  </si>
  <si>
    <t>Actividades primarias</t>
  </si>
  <si>
    <t>Agricultura, cría y explotación de animales, aprovechamiento forestal, pesca y caza</t>
  </si>
  <si>
    <t>Actividades secundarias</t>
  </si>
  <si>
    <t xml:space="preserve">Minería </t>
  </si>
  <si>
    <t>Generación, transmisión y distribución de energía eléctrica, suministro de agua y de gas por ductos al consumidor final</t>
  </si>
  <si>
    <t xml:space="preserve">Construcción </t>
  </si>
  <si>
    <t>31-33</t>
  </si>
  <si>
    <t xml:space="preserve">Industrias manufactureras </t>
  </si>
  <si>
    <t>Actividades terciarias</t>
  </si>
  <si>
    <t>Comercio al por mayor</t>
  </si>
  <si>
    <t>Comercio al por menor</t>
  </si>
  <si>
    <t>48-49</t>
  </si>
  <si>
    <t xml:space="preserve">Transportes, correos y almacenamiento </t>
  </si>
  <si>
    <t xml:space="preserve">Información en medios masivos </t>
  </si>
  <si>
    <t xml:space="preserve">Servicios financieros y de seguros </t>
  </si>
  <si>
    <t xml:space="preserve">Servicios inmobiliarios y de alquiler de bienes muebles e intangibles </t>
  </si>
  <si>
    <t xml:space="preserve">Servicios profesionales, científicos y técnicos </t>
  </si>
  <si>
    <t>Corporativos</t>
  </si>
  <si>
    <t xml:space="preserve">Servicios de apoyo a los negocios y manejo de desechos y servicios de remediación </t>
  </si>
  <si>
    <t xml:space="preserve">Servicios educativos </t>
  </si>
  <si>
    <t xml:space="preserve">Servicios de salud y de asistencia social </t>
  </si>
  <si>
    <t xml:space="preserve">Servicios de esparcimiento culturales y deportivos, y otros servicios recreativos </t>
  </si>
  <si>
    <t xml:space="preserve">Servicios de alojamiento temporal y de preparación de alimentos y bebidas </t>
  </si>
  <si>
    <t>Otros servicios excepto actividades gubernamentales</t>
  </si>
  <si>
    <t>Actividades legislativas, gubernamentales, de impartición de justicia y de organismos internacionales y extraterritoriales</t>
  </si>
  <si>
    <t>https://www.inegi.org.mx/contenidos/temas/economia/pib/pibt/tabulados/des/pibt_cte_valor.xlsx</t>
  </si>
  <si>
    <t>https://www.inegi.org.mx/programas/pib/2013/#Tabulados</t>
  </si>
  <si>
    <t>Output Gap Historical Revisions</t>
  </si>
  <si>
    <t>Delta</t>
  </si>
  <si>
    <t xml:space="preserve">Output Gap Ex </t>
  </si>
  <si>
    <t>Previous (paste here)</t>
  </si>
  <si>
    <t>Aux</t>
  </si>
  <si>
    <t>Histórico pré pandemia - no need to update</t>
  </si>
  <si>
    <t>Unemployment SA</t>
  </si>
  <si>
    <t>Output Gap Forecast Revisions - Paste from Inflation Report</t>
  </si>
  <si>
    <t>Previous vs Current Inflation Report - Paste from Inflation Report</t>
  </si>
  <si>
    <t>Banxico</t>
  </si>
  <si>
    <t>Most Likely</t>
  </si>
  <si>
    <t>Update</t>
  </si>
  <si>
    <t>INEGI</t>
  </si>
  <si>
    <t>Implied</t>
  </si>
  <si>
    <t>Dif</t>
  </si>
  <si>
    <t>My Calculation</t>
  </si>
  <si>
    <t>Paste New from Inflation Report</t>
  </si>
  <si>
    <t>Expected</t>
  </si>
  <si>
    <t>Revision</t>
  </si>
  <si>
    <t>Adjusted</t>
  </si>
  <si>
    <t>Update QoQ Forecasts</t>
  </si>
  <si>
    <t>Indicador Mensual</t>
  </si>
  <si>
    <t>Consumo</t>
  </si>
  <si>
    <t>Condiciones Financieras</t>
  </si>
  <si>
    <t>Mercado Laboral</t>
  </si>
  <si>
    <t>1/ Índices construidos con base en la metodología CCM; ver Banco de México (2017),  Informe Trimestral, Octubre-Diciembre 2017 , pág.47. El índice de holgura mensual se basa en el primer componente principal de un conjunto que incluye 11 indicadores. Los índices de holgura de consumo, del mercado laboral y de las condiciones de demanda en el mercado de fondos prestables se basan en el primer componente principal de conjuntos que incluyen 6, 3 y 6 indicadores, respectivamente.</t>
  </si>
  <si>
    <t>This table uses the output gap and YoY growth forecasts by Banxico to make an inference about potential growth.</t>
  </si>
  <si>
    <t>4q ac.</t>
  </si>
  <si>
    <t>GDP SA</t>
  </si>
  <si>
    <t>GDP NSA</t>
  </si>
  <si>
    <t>Output Gap Ex</t>
  </si>
  <si>
    <t>Importante p/ hiato: previsoes BLUE CHIP para US</t>
  </si>
  <si>
    <t>MSEP Data</t>
  </si>
  <si>
    <t>Total</t>
  </si>
  <si>
    <t>Non-mining</t>
  </si>
  <si>
    <t xml:space="preserve">Implied </t>
  </si>
  <si>
    <t>3y</t>
  </si>
  <si>
    <t>OG Implied</t>
  </si>
  <si>
    <t>YoY Forecast Implied</t>
  </si>
  <si>
    <t>Choose Potential</t>
  </si>
  <si>
    <t>PIB (a/a, %)</t>
  </si>
  <si>
    <t>GRÁFICO 10</t>
  </si>
  <si>
    <t>Proyecciones de crecimiento e inflación (1)</t>
  </si>
  <si>
    <t>(variación anual, porcentaje)</t>
  </si>
  <si>
    <t xml:space="preserve">                                            PIB trimestral </t>
  </si>
  <si>
    <t xml:space="preserve">       </t>
  </si>
  <si>
    <t>4q</t>
  </si>
  <si>
    <t>Dif.</t>
  </si>
  <si>
    <t>4q Acc.</t>
  </si>
  <si>
    <t>Implied by QoQ</t>
  </si>
  <si>
    <t>https://repositorio.banrep.gov.co/bitstream/handle/20.500.12134/9765/informe-politica-monetaria-octubre-2019-recuadro2.pdf?sequence=7&amp;isAllowed=y</t>
  </si>
  <si>
    <t>https://repositorio.banrep.gov.co/bitstream/handle/20.500.12134/9805/informe-politica-monetaria-enero-2020-recuadro1.pdf?sequence=6&amp;isAllowed=y</t>
  </si>
  <si>
    <t>From
IPOM</t>
  </si>
  <si>
    <t>Historical Data</t>
  </si>
  <si>
    <t>Output Gap Non-mining</t>
  </si>
  <si>
    <t>From BCCh</t>
  </si>
  <si>
    <t>Same as Total</t>
  </si>
  <si>
    <t>Adicionar o desemprego NSA e atualizar dados</t>
  </si>
  <si>
    <t>https://www.bcentral.cl/documents/33528/3909352/Rec_PIB_tendencial.pdf/66df2a36-d079-4c41-9728-77f51c7e8e5a?t=1670378579227</t>
  </si>
  <si>
    <t>Expected Revision</t>
  </si>
  <si>
    <t>Banxico Forecast</t>
  </si>
  <si>
    <t>QoQ and Potential Calculation</t>
  </si>
  <si>
    <t>-</t>
  </si>
  <si>
    <t>Implied by YoY Forecasts</t>
  </si>
  <si>
    <t>BCCh: Last IPOM</t>
  </si>
  <si>
    <t>Expected Revisions</t>
  </si>
  <si>
    <t>OG Expected Revision</t>
  </si>
  <si>
    <t>Non-mining OG Implied</t>
  </si>
  <si>
    <t>Important: calibrate to match 4q Acc Growth Forecast</t>
  </si>
  <si>
    <t>From
IPOM (aba ao lado)</t>
  </si>
  <si>
    <t>Trend HP</t>
  </si>
  <si>
    <t>Trend Ajustada</t>
  </si>
  <si>
    <t>Hiato Ajustado</t>
  </si>
  <si>
    <t>Crescimento Protencial</t>
  </si>
  <si>
    <t>NUCI_dessaz</t>
  </si>
  <si>
    <t>LN</t>
  </si>
  <si>
    <t>Hiato (subtrair média histórica)</t>
  </si>
  <si>
    <t>Hiato BC - Extraido do Box</t>
  </si>
  <si>
    <t/>
  </si>
  <si>
    <t>NUCI</t>
  </si>
  <si>
    <t>Tendência HP</t>
  </si>
  <si>
    <t>Observado</t>
  </si>
  <si>
    <t>Potencial Travado (dez/16)</t>
  </si>
  <si>
    <t>Concatenar Todos os Potenciais</t>
  </si>
  <si>
    <t>Hiato sem ajuste</t>
  </si>
  <si>
    <t>Crescimento QoQ SA</t>
  </si>
  <si>
    <t>CAGED</t>
  </si>
  <si>
    <t>Data</t>
  </si>
  <si>
    <t>PNAD Dessaz Retropolada</t>
  </si>
  <si>
    <t>Ajustada</t>
  </si>
  <si>
    <t>Ajuste</t>
  </si>
  <si>
    <t>PNAD TRI</t>
  </si>
  <si>
    <t>PNAD MENSAL</t>
  </si>
  <si>
    <t>PNAD Trimestral</t>
  </si>
  <si>
    <t>Hiato (Demean)</t>
  </si>
  <si>
    <t>Ajuste Adicional</t>
  </si>
  <si>
    <t>Hiato Emprego BC - Extraido do Box - Até jun/20</t>
  </si>
  <si>
    <t>Add forecasts</t>
  </si>
  <si>
    <t>4Q Acc.</t>
  </si>
  <si>
    <t>Implied Potential Growth</t>
  </si>
  <si>
    <t>Output Gap - LAST INFLATION REPORT</t>
  </si>
  <si>
    <t>SA</t>
  </si>
  <si>
    <t>CZ</t>
  </si>
  <si>
    <t>PO</t>
  </si>
  <si>
    <t>HU</t>
  </si>
  <si>
    <t>Previous Report</t>
  </si>
  <si>
    <t>https://www.dane.gov.co/index.php/estadisticas-por-tema/cuentas-nacionales/cuentas-nacionales-trimestrales/pib-informacion-tecnica</t>
  </si>
  <si>
    <t>Unemp. MSEP SA</t>
  </si>
  <si>
    <t>Unemp BCCh NSA</t>
  </si>
  <si>
    <t>Seas. Factor</t>
  </si>
  <si>
    <t>Unemp. Gap</t>
  </si>
  <si>
    <t>https://repositoriodigital.bcentral.cl/xmlui/bitstream/handle/20.500.12580/3504/BCCh-rec-v11n2ago2008p031-046.pdf?sequence=1&amp;isAllowed=y</t>
  </si>
  <si>
    <t>gdp &gt;&gt;</t>
  </si>
  <si>
    <t>Potential Growth Calculation</t>
  </si>
  <si>
    <t>4GM 
Paper</t>
  </si>
  <si>
    <t>Implied Potential
 Growth</t>
  </si>
  <si>
    <t>Potential 
GDP</t>
  </si>
  <si>
    <t>Implied QoQ</t>
  </si>
  <si>
    <t>Implied YoY</t>
  </si>
  <si>
    <t>Banrep 
YoY Forecast</t>
  </si>
  <si>
    <t>Banrep 
QoQ Implied in YoY</t>
  </si>
  <si>
    <t>YoY SA</t>
  </si>
  <si>
    <t>Implied Potential</t>
  </si>
  <si>
    <t>Potential Growth Assumption</t>
  </si>
  <si>
    <t>Potential</t>
  </si>
  <si>
    <t>OG</t>
  </si>
  <si>
    <t>Implied 4Q Acc.
 (Comparar com oficial)</t>
  </si>
  <si>
    <t>Altermative Calculation with constant g_Ypot</t>
  </si>
  <si>
    <t>Implied QoQ Growth in Banrep Forecasts</t>
  </si>
  <si>
    <t>Implied 4Q</t>
  </si>
  <si>
    <t>Benrep: Last Report</t>
  </si>
  <si>
    <t>Cumulative Dif.</t>
  </si>
  <si>
    <t>Banrep: Current Report</t>
  </si>
  <si>
    <t>https://www.banrep.gov.co/es/publicaciones-investigaciones/reporte-mercado-laboral</t>
  </si>
  <si>
    <t>Nacional</t>
  </si>
  <si>
    <t>13 ciudads</t>
  </si>
  <si>
    <t>https://www.dane.gov.co/index.php/estadisticas-por-tema/mercado-laboral/empleo-y-desempleo</t>
  </si>
  <si>
    <t>Gap</t>
  </si>
  <si>
    <t>Historical</t>
  </si>
  <si>
    <t>Latest MPR</t>
  </si>
  <si>
    <t>https://www.statssa.gov.za/?page_id=1854&amp;PPN=P3043&amp;SCH=73330</t>
  </si>
  <si>
    <t>GDP Data</t>
  </si>
  <si>
    <t>https://www.statssa.gov.za/?page_id=1854&amp;PPN=P0441</t>
  </si>
  <si>
    <t>Penúltimo Arquivo</t>
  </si>
  <si>
    <t>NSA</t>
  </si>
  <si>
    <t>Implied QoQ Growth in SARB Forecasts</t>
  </si>
  <si>
    <t>Annual Mean from QPM forecast summary table</t>
  </si>
  <si>
    <t>SARB Implied 
YoY Forecast</t>
  </si>
  <si>
    <t>SARB 
QoQ Implied in YoY</t>
  </si>
  <si>
    <t>Implied Potential
 Growth
Match 4q Acc Forecasts</t>
  </si>
  <si>
    <t>Cum Dif.</t>
  </si>
  <si>
    <t>Expected Revistion</t>
  </si>
  <si>
    <t>SARB Implied Forecast</t>
  </si>
  <si>
    <t>Previous MPR</t>
  </si>
  <si>
    <t>Europe food prices</t>
  </si>
  <si>
    <t>https://agridata.ec.europa.eu/extensions/DataPortal/agricultural_markets.html</t>
  </si>
  <si>
    <t>https://www.statssa.gov.za/?page_id=1854&amp;PPN=P0211</t>
  </si>
  <si>
    <t>Quarterly Labour Force Survey (QLFS)</t>
  </si>
  <si>
    <t>Go to QLFS Trends</t>
  </si>
  <si>
    <t>Unempoyment</t>
  </si>
  <si>
    <t>Build query and monitor</t>
  </si>
  <si>
    <t>IMF Country Report</t>
  </si>
  <si>
    <t>POST-PANDEMIC POTENTIAL GROWTH AND SCARRING</t>
  </si>
  <si>
    <t>22/59</t>
  </si>
  <si>
    <t>Output Gap NBP</t>
  </si>
  <si>
    <t>https://stat.gov.pl/en/search/?query=tag:gross+domestic+product+gdp</t>
  </si>
  <si>
    <t>https://data.oecd.org/gdp/quarterly-gdp.htm#indicator-chart</t>
  </si>
  <si>
    <t>Index</t>
  </si>
  <si>
    <t>potential</t>
  </si>
  <si>
    <t>Alternative Output Gap</t>
  </si>
  <si>
    <t>QoQ Implied</t>
  </si>
  <si>
    <t>Potential NBP YoY</t>
  </si>
  <si>
    <t>Extracted from inflation report table</t>
  </si>
  <si>
    <t>YoY From Report</t>
  </si>
  <si>
    <t>Implied YoY OG</t>
  </si>
  <si>
    <t>Last Report</t>
  </si>
  <si>
    <t>Potential GDP from IMF YoY</t>
  </si>
  <si>
    <t>QoQ SA + Implied</t>
  </si>
  <si>
    <t>https://www.ksh.hu/stadat_eng?lang=en&amp;theme=gdp</t>
  </si>
  <si>
    <t>SA Reconciled</t>
  </si>
  <si>
    <t>21.2.1.5.</t>
  </si>
  <si>
    <t>21.2.1.7.</t>
  </si>
  <si>
    <t>Growth</t>
  </si>
  <si>
    <t>21.2.1.8.</t>
  </si>
  <si>
    <t>QoQ Rec.</t>
  </si>
  <si>
    <t>Average Growth</t>
  </si>
  <si>
    <t>1y</t>
  </si>
  <si>
    <t>5y</t>
  </si>
  <si>
    <t>10y</t>
  </si>
  <si>
    <t>Hypothesis for Extended HP Filter</t>
  </si>
  <si>
    <t>Date</t>
  </si>
  <si>
    <t>hp.decom$trend</t>
  </si>
  <si>
    <t>cf.decom$trend</t>
  </si>
  <si>
    <t>Statistical Filters</t>
  </si>
  <si>
    <t>Mean</t>
  </si>
  <si>
    <t>100 * hp.decom$cycle</t>
  </si>
  <si>
    <t>100 * cf.decom$cycle</t>
  </si>
  <si>
    <t>Inflation Expectations</t>
  </si>
  <si>
    <t>https://www.mnb.hu/letoltes/gabrielrarigavarhegyi-op-en.pdf</t>
  </si>
  <si>
    <t>https://www.czso.cz/csu/czso/hdp_ts</t>
  </si>
  <si>
    <t>First two tables, look for chained GDP at constant prices</t>
  </si>
  <si>
    <t>Sounth Africa</t>
  </si>
  <si>
    <t>Poland</t>
  </si>
  <si>
    <t>Hungary</t>
  </si>
  <si>
    <t>Czech Republic</t>
  </si>
  <si>
    <t>Official</t>
  </si>
  <si>
    <t>Z-score</t>
  </si>
  <si>
    <t>Summary Table</t>
  </si>
  <si>
    <t>To dos:</t>
  </si>
  <si>
    <t>Unemp. CEE3</t>
  </si>
  <si>
    <t>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</si>
</sst>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65" formatCode="0.0"/>
    <numFmt numFmtId="166" formatCode="###\ ###\ ###"/>
    <numFmt numFmtId="167" formatCode="00"/>
    <numFmt numFmtId="168" formatCode="0.0000"/>
    <numFmt numFmtId="169" formatCode="0.0000000000"/>
    <numFmt numFmtId="171" formatCode="[$-409]mmm\-yy;@"/>
  </numFmts>
  <fonts count="34"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u/>
      <sz val="9"/>
      <color theme="10"/>
      <name val="Arial"/>
      <family val="2"/>
    </font>
    <font>
      <b/>
      <sz val="9"/>
      <color rgb="FFFF0000"/>
      <name val="Arial"/>
      <family val="2"/>
    </font>
    <font>
      <i/>
      <sz val="9"/>
      <color theme="1"/>
      <name val="Arial"/>
      <family val="2"/>
    </font>
    <font>
      <sz val="9"/>
      <name val="Arial"/>
      <family val="2"/>
    </font>
    <font>
      <sz val="12"/>
      <name val="Times New Roman"/>
      <family val="1"/>
    </font>
    <font>
      <b/>
      <sz val="10"/>
      <color theme="0"/>
      <name val="Calibri"/>
      <family val="2"/>
    </font>
    <font>
      <b/>
      <sz val="10"/>
      <name val="Humnst777 Lt BT"/>
    </font>
    <font>
      <b/>
      <sz val="10"/>
      <name val="Calibri"/>
      <family val="2"/>
    </font>
    <font>
      <sz val="10"/>
      <name val="Calibri"/>
      <family val="2"/>
    </font>
    <font>
      <sz val="9"/>
      <name val="Humnst777 Lt BT"/>
      <family val="2"/>
    </font>
    <font>
      <b/>
      <sz val="9"/>
      <name val="Frutiger LT 47 LightCn"/>
      <family val="2"/>
    </font>
    <font>
      <sz val="9"/>
      <name val="Frutiger LT 47 LightCn"/>
      <family val="2"/>
    </font>
    <font>
      <sz val="10"/>
      <name val="Humnst777 Lt BT"/>
    </font>
    <font>
      <sz val="10"/>
      <color rgb="FFFF0000"/>
      <name val="Calibri"/>
      <family val="2"/>
    </font>
    <font>
      <sz val="8"/>
      <name val="Frutiger LT 47 LightCn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14" fillId="0" borderId="0" applyNumberFormat="0" applyFill="0" applyBorder="0" applyAlignment="0" applyProtection="0"/>
    <xf numFmtId="0" fontId="18" fillId="0" borderId="0"/>
    <xf numFmtId="0" fontId="23" fillId="0" borderId="0" applyNumberFormat="0" applyFill="0" applyBorder="0" applyAlignment="0" applyProtection="0"/>
    <xf numFmtId="0" fontId="6" fillId="0" borderId="0"/>
    <xf numFmtId="9" fontId="29" fillId="0" borderId="0" applyFont="0" applyFill="0" applyBorder="0" applyAlignment="0" applyProtection="0"/>
    <xf numFmtId="0" fontId="6" fillId="0" borderId="0"/>
  </cellStyleXfs>
  <cellXfs count="191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15" fontId="0" fillId="0" borderId="0" xfId="0" applyNumberFormat="1"/>
    <xf numFmtId="15" fontId="1" fillId="0" borderId="0" xfId="0" applyNumberFormat="1" applyFont="1"/>
    <xf numFmtId="165" fontId="1" fillId="0" borderId="0" xfId="0" applyNumberFormat="1" applyFont="1"/>
    <xf numFmtId="4" fontId="1" fillId="0" borderId="0" xfId="0" applyNumberFormat="1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5" fontId="0" fillId="2" borderId="4" xfId="0" applyNumberFormat="1" applyFill="1" applyBorder="1"/>
    <xf numFmtId="0" fontId="0" fillId="2" borderId="0" xfId="0" applyFill="1"/>
    <xf numFmtId="0" fontId="0" fillId="2" borderId="5" xfId="0" applyFill="1" applyBorder="1"/>
    <xf numFmtId="15" fontId="0" fillId="2" borderId="6" xfId="0" applyNumberFormat="1" applyFill="1" applyBorder="1"/>
    <xf numFmtId="0" fontId="0" fillId="2" borderId="7" xfId="0" applyFill="1" applyBorder="1"/>
    <xf numFmtId="0" fontId="2" fillId="0" borderId="0" xfId="0" applyFont="1"/>
    <xf numFmtId="0" fontId="0" fillId="3" borderId="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4" borderId="0" xfId="1" applyFill="1"/>
    <xf numFmtId="0" fontId="3" fillId="0" borderId="0" xfId="1"/>
    <xf numFmtId="0" fontId="4" fillId="4" borderId="0" xfId="1" quotePrefix="1" applyFont="1" applyFill="1" applyAlignment="1">
      <alignment horizontal="left"/>
    </xf>
    <xf numFmtId="0" fontId="5" fillId="4" borderId="0" xfId="1" applyFont="1" applyFill="1"/>
    <xf numFmtId="0" fontId="4" fillId="4" borderId="0" xfId="1" applyFont="1" applyFill="1"/>
    <xf numFmtId="0" fontId="6" fillId="4" borderId="0" xfId="1" applyFont="1" applyFill="1"/>
    <xf numFmtId="0" fontId="7" fillId="4" borderId="0" xfId="1" applyFont="1" applyFill="1"/>
    <xf numFmtId="0" fontId="8" fillId="5" borderId="9" xfId="1" applyFont="1" applyFill="1" applyBorder="1" applyAlignment="1">
      <alignment horizontal="center" vertical="center"/>
    </xf>
    <xf numFmtId="0" fontId="8" fillId="5" borderId="10" xfId="1" applyFont="1" applyFill="1" applyBorder="1" applyAlignment="1">
      <alignment horizontal="center" vertical="center"/>
    </xf>
    <xf numFmtId="0" fontId="8" fillId="5" borderId="11" xfId="1" applyFont="1" applyFill="1" applyBorder="1" applyAlignment="1">
      <alignment horizontal="center" vertical="center"/>
    </xf>
    <xf numFmtId="1" fontId="8" fillId="4" borderId="4" xfId="1" applyNumberFormat="1" applyFont="1" applyFill="1" applyBorder="1" applyAlignment="1">
      <alignment horizontal="left" vertical="center"/>
    </xf>
    <xf numFmtId="1" fontId="8" fillId="4" borderId="5" xfId="1" applyNumberFormat="1" applyFont="1" applyFill="1" applyBorder="1" applyAlignment="1">
      <alignment horizontal="left" vertical="center"/>
    </xf>
    <xf numFmtId="3" fontId="9" fillId="4" borderId="0" xfId="1" applyNumberFormat="1" applyFont="1" applyFill="1" applyAlignment="1">
      <alignment vertical="center"/>
    </xf>
    <xf numFmtId="3" fontId="9" fillId="4" borderId="5" xfId="1" applyNumberFormat="1" applyFont="1" applyFill="1" applyBorder="1" applyAlignment="1">
      <alignment vertical="center"/>
    </xf>
    <xf numFmtId="3" fontId="9" fillId="4" borderId="4" xfId="1" applyNumberFormat="1" applyFont="1" applyFill="1" applyBorder="1" applyAlignment="1">
      <alignment vertical="center"/>
    </xf>
    <xf numFmtId="3" fontId="9" fillId="4" borderId="1" xfId="1" applyNumberFormat="1" applyFont="1" applyFill="1" applyBorder="1" applyAlignment="1">
      <alignment vertical="center"/>
    </xf>
    <xf numFmtId="3" fontId="9" fillId="4" borderId="2" xfId="1" applyNumberFormat="1" applyFont="1" applyFill="1" applyBorder="1" applyAlignment="1">
      <alignment vertical="center"/>
    </xf>
    <xf numFmtId="0" fontId="3" fillId="0" borderId="0" xfId="1" applyAlignment="1">
      <alignment vertical="center"/>
    </xf>
    <xf numFmtId="1" fontId="5" fillId="4" borderId="5" xfId="1" applyNumberFormat="1" applyFont="1" applyFill="1" applyBorder="1" applyAlignment="1">
      <alignment horizontal="left" vertical="center"/>
    </xf>
    <xf numFmtId="0" fontId="8" fillId="4" borderId="4" xfId="1" applyFont="1" applyFill="1" applyBorder="1" applyAlignment="1">
      <alignment vertical="center"/>
    </xf>
    <xf numFmtId="3" fontId="10" fillId="4" borderId="0" xfId="1" applyNumberFormat="1" applyFont="1" applyFill="1" applyAlignment="1">
      <alignment vertical="center"/>
    </xf>
    <xf numFmtId="3" fontId="10" fillId="4" borderId="5" xfId="1" applyNumberFormat="1" applyFont="1" applyFill="1" applyBorder="1" applyAlignment="1">
      <alignment vertical="center"/>
    </xf>
    <xf numFmtId="3" fontId="10" fillId="4" borderId="4" xfId="1" applyNumberFormat="1" applyFont="1" applyFill="1" applyBorder="1" applyAlignment="1">
      <alignment vertical="center"/>
    </xf>
    <xf numFmtId="1" fontId="5" fillId="4" borderId="4" xfId="1" applyNumberFormat="1" applyFont="1" applyFill="1" applyBorder="1" applyAlignment="1">
      <alignment horizontal="right" vertical="center"/>
    </xf>
    <xf numFmtId="0" fontId="5" fillId="4" borderId="5" xfId="1" applyFont="1" applyFill="1" applyBorder="1" applyAlignment="1">
      <alignment horizontal="left" vertical="center" wrapText="1"/>
    </xf>
    <xf numFmtId="0" fontId="11" fillId="4" borderId="5" xfId="1" applyFont="1" applyFill="1" applyBorder="1" applyAlignment="1">
      <alignment vertical="center"/>
    </xf>
    <xf numFmtId="0" fontId="8" fillId="4" borderId="4" xfId="1" applyFont="1" applyFill="1" applyBorder="1" applyAlignment="1">
      <alignment horizontal="left" vertical="center"/>
    </xf>
    <xf numFmtId="0" fontId="5" fillId="4" borderId="0" xfId="1" applyFont="1" applyFill="1" applyAlignment="1">
      <alignment horizontal="left" vertical="center" wrapText="1"/>
    </xf>
    <xf numFmtId="1" fontId="5" fillId="6" borderId="4" xfId="1" applyNumberFormat="1" applyFont="1" applyFill="1" applyBorder="1" applyAlignment="1">
      <alignment horizontal="right" vertical="center"/>
    </xf>
    <xf numFmtId="0" fontId="5" fillId="6" borderId="5" xfId="1" applyFont="1" applyFill="1" applyBorder="1" applyAlignment="1">
      <alignment horizontal="left" vertical="center" wrapText="1"/>
    </xf>
    <xf numFmtId="3" fontId="10" fillId="6" borderId="0" xfId="1" applyNumberFormat="1" applyFont="1" applyFill="1" applyAlignment="1">
      <alignment vertical="center"/>
    </xf>
    <xf numFmtId="3" fontId="10" fillId="6" borderId="5" xfId="1" applyNumberFormat="1" applyFont="1" applyFill="1" applyBorder="1" applyAlignment="1">
      <alignment vertical="center"/>
    </xf>
    <xf numFmtId="3" fontId="10" fillId="6" borderId="4" xfId="1" applyNumberFormat="1" applyFont="1" applyFill="1" applyBorder="1" applyAlignment="1">
      <alignment vertical="center"/>
    </xf>
    <xf numFmtId="0" fontId="3" fillId="4" borderId="6" xfId="1" applyFill="1" applyBorder="1" applyAlignment="1">
      <alignment vertical="center"/>
    </xf>
    <xf numFmtId="0" fontId="3" fillId="4" borderId="8" xfId="1" applyFill="1" applyBorder="1" applyAlignment="1">
      <alignment vertical="center"/>
    </xf>
    <xf numFmtId="166" fontId="10" fillId="4" borderId="7" xfId="1" applyNumberFormat="1" applyFont="1" applyFill="1" applyBorder="1" applyAlignment="1">
      <alignment vertical="center"/>
    </xf>
    <xf numFmtId="166" fontId="10" fillId="4" borderId="8" xfId="1" applyNumberFormat="1" applyFont="1" applyFill="1" applyBorder="1" applyAlignment="1">
      <alignment vertical="center"/>
    </xf>
    <xf numFmtId="166" fontId="10" fillId="4" borderId="6" xfId="1" applyNumberFormat="1" applyFont="1" applyFill="1" applyBorder="1" applyAlignment="1">
      <alignment vertical="center"/>
    </xf>
    <xf numFmtId="0" fontId="12" fillId="0" borderId="0" xfId="1" applyFont="1"/>
    <xf numFmtId="0" fontId="5" fillId="7" borderId="9" xfId="1" applyFont="1" applyFill="1" applyBorder="1" applyAlignment="1">
      <alignment horizontal="left" vertical="center" wrapText="1"/>
    </xf>
    <xf numFmtId="3" fontId="13" fillId="7" borderId="9" xfId="1" applyNumberFormat="1" applyFont="1" applyFill="1" applyBorder="1"/>
    <xf numFmtId="0" fontId="14" fillId="4" borderId="0" xfId="2" applyFill="1"/>
    <xf numFmtId="0" fontId="0" fillId="0" borderId="12" xfId="0" applyBorder="1"/>
    <xf numFmtId="0" fontId="0" fillId="8" borderId="0" xfId="0" applyFill="1"/>
    <xf numFmtId="0" fontId="0" fillId="8" borderId="12" xfId="0" applyFill="1" applyBorder="1"/>
    <xf numFmtId="0" fontId="0" fillId="8" borderId="0" xfId="0" applyFill="1" applyAlignment="1">
      <alignment horizontal="center"/>
    </xf>
    <xf numFmtId="15" fontId="0" fillId="8" borderId="0" xfId="0" applyNumberFormat="1" applyFill="1"/>
    <xf numFmtId="4" fontId="0" fillId="8" borderId="0" xfId="0" applyNumberFormat="1" applyFill="1" applyAlignment="1">
      <alignment horizontal="center"/>
    </xf>
    <xf numFmtId="4" fontId="0" fillId="2" borderId="5" xfId="0" applyNumberFormat="1" applyFill="1" applyBorder="1"/>
    <xf numFmtId="4" fontId="0" fillId="2" borderId="8" xfId="0" applyNumberFormat="1" applyFill="1" applyBorder="1"/>
    <xf numFmtId="4" fontId="0" fillId="2" borderId="0" xfId="0" applyNumberFormat="1" applyFill="1"/>
    <xf numFmtId="4" fontId="0" fillId="2" borderId="7" xfId="0" applyNumberFormat="1" applyFill="1" applyBorder="1"/>
    <xf numFmtId="165" fontId="0" fillId="3" borderId="5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9" borderId="0" xfId="0" applyFill="1"/>
    <xf numFmtId="15" fontId="0" fillId="9" borderId="0" xfId="0" applyNumberFormat="1" applyFill="1"/>
    <xf numFmtId="164" fontId="0" fillId="9" borderId="0" xfId="0" applyNumberFormat="1" applyFill="1"/>
    <xf numFmtId="165" fontId="0" fillId="9" borderId="0" xfId="0" applyNumberFormat="1" applyFill="1"/>
    <xf numFmtId="164" fontId="0" fillId="10" borderId="0" xfId="0" applyNumberFormat="1" applyFill="1"/>
    <xf numFmtId="0" fontId="2" fillId="3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right"/>
    </xf>
    <xf numFmtId="3" fontId="0" fillId="11" borderId="0" xfId="0" applyNumberFormat="1" applyFill="1"/>
    <xf numFmtId="3" fontId="1" fillId="11" borderId="0" xfId="0" applyNumberFormat="1" applyFont="1" applyFill="1"/>
    <xf numFmtId="4" fontId="0" fillId="11" borderId="0" xfId="0" applyNumberFormat="1" applyFill="1"/>
    <xf numFmtId="164" fontId="0" fillId="11" borderId="0" xfId="0" applyNumberFormat="1" applyFill="1"/>
    <xf numFmtId="165" fontId="1" fillId="11" borderId="0" xfId="0" applyNumberFormat="1" applyFont="1" applyFill="1"/>
    <xf numFmtId="164" fontId="1" fillId="11" borderId="0" xfId="0" applyNumberFormat="1" applyFont="1" applyFill="1"/>
    <xf numFmtId="164" fontId="15" fillId="0" borderId="0" xfId="0" applyNumberFormat="1" applyFont="1"/>
    <xf numFmtId="165" fontId="2" fillId="0" borderId="0" xfId="0" applyNumberFormat="1" applyFont="1"/>
    <xf numFmtId="165" fontId="15" fillId="0" borderId="0" xfId="0" applyNumberFormat="1" applyFont="1"/>
    <xf numFmtId="0" fontId="0" fillId="9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2" borderId="0" xfId="0" applyFont="1" applyFill="1" applyAlignment="1">
      <alignment horizontal="right"/>
    </xf>
    <xf numFmtId="4" fontId="1" fillId="2" borderId="0" xfId="0" applyNumberFormat="1" applyFont="1" applyFill="1"/>
    <xf numFmtId="3" fontId="0" fillId="2" borderId="0" xfId="0" applyNumberFormat="1" applyFill="1"/>
    <xf numFmtId="0" fontId="16" fillId="2" borderId="0" xfId="0" applyFont="1" applyFill="1"/>
    <xf numFmtId="164" fontId="16" fillId="2" borderId="0" xfId="0" applyNumberFormat="1" applyFont="1" applyFill="1"/>
    <xf numFmtId="4" fontId="1" fillId="2" borderId="13" xfId="0" applyNumberFormat="1" applyFont="1" applyFill="1" applyBorder="1"/>
    <xf numFmtId="4" fontId="17" fillId="2" borderId="0" xfId="0" applyNumberFormat="1" applyFont="1" applyFill="1"/>
    <xf numFmtId="0" fontId="15" fillId="0" borderId="12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14" xfId="0" applyFont="1" applyBorder="1"/>
    <xf numFmtId="0" fontId="0" fillId="0" borderId="14" xfId="0" applyBorder="1"/>
    <xf numFmtId="164" fontId="17" fillId="0" borderId="0" xfId="0" applyNumberFormat="1" applyFont="1"/>
    <xf numFmtId="164" fontId="17" fillId="0" borderId="11" xfId="0" applyNumberFormat="1" applyFont="1" applyBorder="1"/>
    <xf numFmtId="164" fontId="17" fillId="0" borderId="10" xfId="0" applyNumberFormat="1" applyFont="1" applyBorder="1"/>
    <xf numFmtId="0" fontId="0" fillId="0" borderId="7" xfId="0" applyBorder="1"/>
    <xf numFmtId="14" fontId="0" fillId="0" borderId="0" xfId="0" applyNumberFormat="1"/>
    <xf numFmtId="4" fontId="0" fillId="0" borderId="7" xfId="0" applyNumberFormat="1" applyBorder="1"/>
    <xf numFmtId="3" fontId="0" fillId="0" borderId="0" xfId="0" applyNumberFormat="1"/>
    <xf numFmtId="0" fontId="19" fillId="12" borderId="15" xfId="3" applyFont="1" applyFill="1" applyBorder="1" applyAlignment="1">
      <alignment horizontal="center" vertical="center"/>
    </xf>
    <xf numFmtId="1" fontId="19" fillId="12" borderId="15" xfId="3" applyNumberFormat="1" applyFont="1" applyFill="1" applyBorder="1" applyAlignment="1">
      <alignment horizontal="center" vertical="center"/>
    </xf>
    <xf numFmtId="2" fontId="20" fillId="4" borderId="0" xfId="3" applyNumberFormat="1" applyFont="1" applyFill="1"/>
    <xf numFmtId="0" fontId="20" fillId="4" borderId="0" xfId="3" applyFont="1" applyFill="1"/>
    <xf numFmtId="167" fontId="21" fillId="4" borderId="15" xfId="3" quotePrefix="1" applyNumberFormat="1" applyFont="1" applyFill="1" applyBorder="1" applyAlignment="1">
      <alignment horizontal="center"/>
    </xf>
    <xf numFmtId="165" fontId="22" fillId="4" borderId="15" xfId="3" applyNumberFormat="1" applyFont="1" applyFill="1" applyBorder="1" applyAlignment="1">
      <alignment horizontal="center"/>
    </xf>
    <xf numFmtId="168" fontId="20" fillId="4" borderId="0" xfId="3" applyNumberFormat="1" applyFont="1" applyFill="1"/>
    <xf numFmtId="0" fontId="24" fillId="4" borderId="0" xfId="4" applyFont="1" applyFill="1"/>
    <xf numFmtId="2" fontId="24" fillId="4" borderId="0" xfId="3" applyNumberFormat="1" applyFont="1" applyFill="1"/>
    <xf numFmtId="167" fontId="25" fillId="4" borderId="0" xfId="3" quotePrefix="1" applyNumberFormat="1" applyFont="1" applyFill="1" applyAlignment="1">
      <alignment horizontal="right"/>
    </xf>
    <xf numFmtId="165" fontId="25" fillId="4" borderId="0" xfId="3" applyNumberFormat="1" applyFont="1" applyFill="1" applyAlignment="1">
      <alignment horizontal="center"/>
    </xf>
    <xf numFmtId="0" fontId="26" fillId="4" borderId="0" xfId="3" applyFont="1" applyFill="1"/>
    <xf numFmtId="0" fontId="25" fillId="4" borderId="0" xfId="4" applyFont="1" applyFill="1"/>
    <xf numFmtId="0" fontId="25" fillId="4" borderId="0" xfId="3" applyFont="1" applyFill="1"/>
    <xf numFmtId="0" fontId="25" fillId="4" borderId="0" xfId="4" applyFont="1" applyFill="1" applyAlignment="1">
      <alignment horizontal="left"/>
    </xf>
    <xf numFmtId="169" fontId="26" fillId="4" borderId="0" xfId="3" applyNumberFormat="1" applyFont="1" applyFill="1"/>
    <xf numFmtId="0" fontId="25" fillId="4" borderId="0" xfId="4" applyFont="1" applyFill="1" applyAlignment="1">
      <alignment horizontal="center"/>
    </xf>
    <xf numFmtId="165" fontId="22" fillId="0" borderId="15" xfId="3" applyNumberFormat="1" applyFont="1" applyBorder="1" applyAlignment="1">
      <alignment horizontal="center"/>
    </xf>
    <xf numFmtId="4" fontId="27" fillId="4" borderId="15" xfId="3" applyNumberFormat="1" applyFont="1" applyFill="1" applyBorder="1" applyAlignment="1">
      <alignment horizontal="center"/>
    </xf>
    <xf numFmtId="4" fontId="20" fillId="4" borderId="0" xfId="3" applyNumberFormat="1" applyFont="1" applyFill="1"/>
    <xf numFmtId="0" fontId="28" fillId="4" borderId="0" xfId="5" quotePrefix="1" applyFont="1" applyFill="1" applyAlignment="1">
      <alignment vertical="top" wrapText="1"/>
    </xf>
    <xf numFmtId="0" fontId="21" fillId="4" borderId="0" xfId="3" applyFont="1" applyFill="1" applyAlignment="1">
      <alignment horizontal="center"/>
    </xf>
    <xf numFmtId="0" fontId="22" fillId="4" borderId="0" xfId="3" applyFont="1" applyFill="1"/>
    <xf numFmtId="0" fontId="0" fillId="0" borderId="0" xfId="0" applyAlignment="1">
      <alignment horizontal="right" wrapText="1"/>
    </xf>
    <xf numFmtId="0" fontId="14" fillId="0" borderId="0" xfId="2"/>
    <xf numFmtId="3" fontId="1" fillId="0" borderId="0" xfId="0" applyNumberFormat="1" applyFont="1"/>
    <xf numFmtId="0" fontId="0" fillId="8" borderId="14" xfId="0" applyFill="1" applyBorder="1" applyAlignment="1">
      <alignment horizontal="left"/>
    </xf>
    <xf numFmtId="0" fontId="0" fillId="8" borderId="14" xfId="0" applyFill="1" applyBorder="1"/>
    <xf numFmtId="0" fontId="0" fillId="8" borderId="0" xfId="0" applyFill="1" applyAlignment="1">
      <alignment horizontal="right" wrapText="1"/>
    </xf>
    <xf numFmtId="4" fontId="0" fillId="8" borderId="0" xfId="0" applyNumberFormat="1" applyFill="1"/>
    <xf numFmtId="4" fontId="1" fillId="8" borderId="0" xfId="0" applyNumberFormat="1" applyFont="1" applyFill="1"/>
    <xf numFmtId="40" fontId="0" fillId="8" borderId="0" xfId="0" applyNumberFormat="1" applyFill="1"/>
    <xf numFmtId="4" fontId="0" fillId="8" borderId="11" xfId="0" applyNumberFormat="1" applyFill="1" applyBorder="1"/>
    <xf numFmtId="4" fontId="0" fillId="8" borderId="10" xfId="0" applyNumberFormat="1" applyFill="1" applyBorder="1"/>
    <xf numFmtId="4" fontId="2" fillId="8" borderId="11" xfId="0" applyNumberFormat="1" applyFont="1" applyFill="1" applyBorder="1"/>
    <xf numFmtId="3" fontId="0" fillId="8" borderId="0" xfId="0" applyNumberFormat="1" applyFill="1"/>
    <xf numFmtId="3" fontId="15" fillId="8" borderId="0" xfId="0" applyNumberFormat="1" applyFont="1" applyFill="1"/>
    <xf numFmtId="0" fontId="0" fillId="8" borderId="0" xfId="0" applyFill="1" applyAlignment="1">
      <alignment horizontal="right"/>
    </xf>
    <xf numFmtId="164" fontId="0" fillId="8" borderId="0" xfId="0" applyNumberFormat="1" applyFill="1"/>
    <xf numFmtId="164" fontId="15" fillId="8" borderId="0" xfId="0" applyNumberFormat="1" applyFont="1" applyFill="1"/>
    <xf numFmtId="4" fontId="15" fillId="8" borderId="0" xfId="0" applyNumberFormat="1" applyFont="1" applyFill="1"/>
    <xf numFmtId="0" fontId="15" fillId="8" borderId="0" xfId="0" applyFont="1" applyFill="1" applyAlignment="1">
      <alignment horizontal="right" wrapText="1"/>
    </xf>
    <xf numFmtId="17" fontId="0" fillId="0" borderId="0" xfId="0" applyNumberFormat="1"/>
    <xf numFmtId="17" fontId="30" fillId="0" borderId="0" xfId="0" applyNumberFormat="1" applyFont="1"/>
    <xf numFmtId="0" fontId="13" fillId="0" borderId="0" xfId="0" applyFont="1" applyAlignment="1">
      <alignment horizontal="right" wrapText="1"/>
    </xf>
    <xf numFmtId="4" fontId="31" fillId="0" borderId="0" xfId="0" applyNumberFormat="1" applyFont="1"/>
    <xf numFmtId="0" fontId="32" fillId="0" borderId="0" xfId="0" applyFont="1" applyAlignment="1">
      <alignment horizontal="right" wrapText="1"/>
    </xf>
    <xf numFmtId="4" fontId="33" fillId="0" borderId="0" xfId="0" applyNumberFormat="1" applyFont="1"/>
    <xf numFmtId="4" fontId="17" fillId="0" borderId="0" xfId="0" applyNumberFormat="1" applyFont="1"/>
    <xf numFmtId="4" fontId="0" fillId="0" borderId="0" xfId="0" applyNumberFormat="1" applyAlignment="1">
      <alignment horizontal="right"/>
    </xf>
    <xf numFmtId="10" fontId="0" fillId="0" borderId="0" xfId="6" applyNumberFormat="1" applyFont="1"/>
    <xf numFmtId="4" fontId="33" fillId="0" borderId="0" xfId="0" applyNumberFormat="1" applyFont="1" applyAlignment="1">
      <alignment horizontal="right"/>
    </xf>
    <xf numFmtId="4" fontId="31" fillId="0" borderId="0" xfId="0" applyNumberFormat="1" applyFont="1" applyAlignment="1">
      <alignment horizontal="right"/>
    </xf>
    <xf numFmtId="164" fontId="0" fillId="0" borderId="13" xfId="0" applyNumberFormat="1" applyBorder="1"/>
    <xf numFmtId="164" fontId="1" fillId="0" borderId="0" xfId="0" applyNumberFormat="1" applyFont="1"/>
    <xf numFmtId="0" fontId="1" fillId="0" borderId="0" xfId="0" applyFont="1"/>
    <xf numFmtId="0" fontId="15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17" fillId="0" borderId="0" xfId="0" applyFont="1" applyAlignment="1">
      <alignment horizontal="right" wrapText="1"/>
    </xf>
    <xf numFmtId="4" fontId="2" fillId="0" borderId="0" xfId="0" applyNumberFormat="1" applyFont="1"/>
    <xf numFmtId="0" fontId="8" fillId="5" borderId="11" xfId="1" applyFont="1" applyFill="1" applyBorder="1" applyAlignment="1">
      <alignment horizontal="center" vertical="center"/>
    </xf>
    <xf numFmtId="0" fontId="8" fillId="5" borderId="9" xfId="1" applyFont="1" applyFill="1" applyBorder="1" applyAlignment="1">
      <alignment horizontal="center" vertical="center"/>
    </xf>
    <xf numFmtId="0" fontId="8" fillId="5" borderId="10" xfId="1" applyFont="1" applyFill="1" applyBorder="1" applyAlignment="1">
      <alignment horizontal="center" vertical="center"/>
    </xf>
    <xf numFmtId="0" fontId="8" fillId="5" borderId="1" xfId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8" fillId="5" borderId="6" xfId="1" applyFont="1" applyFill="1" applyBorder="1" applyAlignment="1">
      <alignment horizontal="center" vertical="center"/>
    </xf>
    <xf numFmtId="0" fontId="8" fillId="5" borderId="8" xfId="1" applyFont="1" applyFill="1" applyBorder="1" applyAlignment="1">
      <alignment horizontal="center" vertical="center"/>
    </xf>
    <xf numFmtId="0" fontId="25" fillId="4" borderId="0" xfId="4" applyFont="1" applyFill="1" applyAlignment="1">
      <alignment horizontal="center"/>
    </xf>
    <xf numFmtId="171" fontId="0" fillId="0" borderId="0" xfId="0" applyNumberFormat="1"/>
    <xf numFmtId="4" fontId="0" fillId="0" borderId="0" xfId="0" applyNumberFormat="1" applyAlignment="1">
      <alignment horizontal="right" wrapText="1"/>
    </xf>
    <xf numFmtId="171" fontId="15" fillId="0" borderId="0" xfId="0" applyNumberFormat="1" applyFont="1"/>
  </cellXfs>
  <cellStyles count="8">
    <cellStyle name="Hyperlink" xfId="2" builtinId="8"/>
    <cellStyle name="Normal" xfId="0" builtinId="0"/>
    <cellStyle name="Normal 10 2" xfId="7" xr:uid="{578454DE-07E5-42E2-8DB4-96CFFAE3C084}"/>
    <cellStyle name="Normal 2" xfId="1" xr:uid="{82A4DEDD-BB2B-4B50-B134-9D6A56A9EDFB}"/>
    <cellStyle name="Normal 2 2 2 4" xfId="5" xr:uid="{5ED9507F-84C6-41F2-87EC-B0DB66C09493}"/>
    <cellStyle name="Normal_fans" xfId="3" xr:uid="{1BC10439-BBAD-4C96-88AE-1E4F2103BECD}"/>
    <cellStyle name="pablo" xfId="4" xr:uid="{E73E2C42-5A6C-49E6-B2B6-CE94477C0795}"/>
    <cellStyle name="Percent" xfId="6" builtinId="5"/>
  </cellStyles>
  <dxfs count="0"/>
  <tableStyles count="0" defaultTableStyle="TableStyleMedium2" defaultPivotStyle="PivotStyleLight16"/>
  <colors>
    <mruColors>
      <color rgb="FFFFFF99"/>
      <color rgb="FFFF7C80"/>
      <color rgb="FF9966FF"/>
      <color rgb="FF66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23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41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45" Type="http://schemas.openxmlformats.org/officeDocument/2006/relationships/externalLink" Target="externalLinks/externalLink2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24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Output</a:t>
            </a:r>
            <a:r>
              <a:rPr lang="en-US" sz="1600" baseline="0"/>
              <a:t> Gap (%)</a:t>
            </a:r>
          </a:p>
          <a:p>
            <a:pPr>
              <a:defRPr/>
            </a:pPr>
            <a:r>
              <a:rPr lang="en-US" sz="1200" baseline="0"/>
              <a:t>As released by each Central Bank or using statistical filters when not available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315766386407001E-2"/>
          <c:y val="0.13909535955892838"/>
          <c:w val="0.93516277392103841"/>
          <c:h val="0.78810331807115652"/>
        </c:manualLayout>
      </c:layout>
      <c:lineChart>
        <c:grouping val="standard"/>
        <c:varyColors val="0"/>
        <c:ser>
          <c:idx val="0"/>
          <c:order val="0"/>
          <c:tx>
            <c:strRef>
              <c:f>'ALL COUNTRIES'!$D$5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COUNTRIES'!$C$6:$C$113</c:f>
              <c:numCache>
                <c:formatCode>[$-409]mmm\-yy;@</c:formatCode>
                <c:ptCount val="108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</c:numCache>
            </c:numRef>
          </c:cat>
          <c:val>
            <c:numRef>
              <c:f>'ALL COUNTRIES'!$D$6:$D$113</c:f>
              <c:numCache>
                <c:formatCode>#,##0.00</c:formatCode>
                <c:ptCount val="108"/>
                <c:pt idx="0">
                  <c:v>-4.6151039955649509</c:v>
                </c:pt>
                <c:pt idx="1">
                  <c:v>-3.9981787120198078</c:v>
                </c:pt>
                <c:pt idx="2">
                  <c:v>-3.0150532037641824</c:v>
                </c:pt>
                <c:pt idx="3">
                  <c:v>-0.73633923822173131</c:v>
                </c:pt>
                <c:pt idx="4">
                  <c:v>-1.2061976784352453</c:v>
                </c:pt>
                <c:pt idx="5">
                  <c:v>0.39531376179257904</c:v>
                </c:pt>
                <c:pt idx="6">
                  <c:v>1.6460228313363956</c:v>
                </c:pt>
                <c:pt idx="7">
                  <c:v>3.4884105957865472</c:v>
                </c:pt>
                <c:pt idx="8">
                  <c:v>3.7603463872808049</c:v>
                </c:pt>
                <c:pt idx="9">
                  <c:v>3.8258443596011773</c:v>
                </c:pt>
                <c:pt idx="10">
                  <c:v>3.6841998025358862</c:v>
                </c:pt>
                <c:pt idx="11">
                  <c:v>3.1470438135266647</c:v>
                </c:pt>
                <c:pt idx="12">
                  <c:v>3.5120903705325901</c:v>
                </c:pt>
                <c:pt idx="13">
                  <c:v>3.4483937758006391</c:v>
                </c:pt>
                <c:pt idx="14">
                  <c:v>3.779404778349388</c:v>
                </c:pt>
                <c:pt idx="15">
                  <c:v>4.0500276023256276</c:v>
                </c:pt>
                <c:pt idx="16">
                  <c:v>5.3212812239612077</c:v>
                </c:pt>
                <c:pt idx="17">
                  <c:v>6.2103118431642486</c:v>
                </c:pt>
                <c:pt idx="18">
                  <c:v>6.5964298787915823</c:v>
                </c:pt>
                <c:pt idx="19">
                  <c:v>4.9858951671553768</c:v>
                </c:pt>
                <c:pt idx="20">
                  <c:v>4.3335119509512623</c:v>
                </c:pt>
                <c:pt idx="21">
                  <c:v>3.0977810029487074</c:v>
                </c:pt>
                <c:pt idx="22">
                  <c:v>2.6513981609783173</c:v>
                </c:pt>
                <c:pt idx="23">
                  <c:v>1.3325544322678127</c:v>
                </c:pt>
                <c:pt idx="24">
                  <c:v>-1.2765854697818213E-3</c:v>
                </c:pt>
                <c:pt idx="25">
                  <c:v>0.25034659659549163</c:v>
                </c:pt>
                <c:pt idx="26">
                  <c:v>0.37981191256584168</c:v>
                </c:pt>
                <c:pt idx="27">
                  <c:v>-3.9668514249598275E-2</c:v>
                </c:pt>
                <c:pt idx="28">
                  <c:v>-0.45465763072624554</c:v>
                </c:pt>
                <c:pt idx="29">
                  <c:v>-0.87078361511188973</c:v>
                </c:pt>
                <c:pt idx="30">
                  <c:v>-1.5573162432107353</c:v>
                </c:pt>
                <c:pt idx="31">
                  <c:v>-1.1216774552064379</c:v>
                </c:pt>
                <c:pt idx="32">
                  <c:v>-0.38140586038207402</c:v>
                </c:pt>
                <c:pt idx="33">
                  <c:v>0.50179967153071914</c:v>
                </c:pt>
                <c:pt idx="34">
                  <c:v>-0.37103129043607908</c:v>
                </c:pt>
                <c:pt idx="35">
                  <c:v>0.29457181640960073</c:v>
                </c:pt>
                <c:pt idx="36">
                  <c:v>-0.19334182028838143</c:v>
                </c:pt>
                <c:pt idx="37">
                  <c:v>-0.56186183018115798</c:v>
                </c:pt>
                <c:pt idx="38">
                  <c:v>-0.37715237393356915</c:v>
                </c:pt>
                <c:pt idx="39">
                  <c:v>0.62945812440582927</c:v>
                </c:pt>
                <c:pt idx="40">
                  <c:v>1.72</c:v>
                </c:pt>
                <c:pt idx="41">
                  <c:v>2.2000000000000002</c:v>
                </c:pt>
                <c:pt idx="42">
                  <c:v>2.02</c:v>
                </c:pt>
                <c:pt idx="43">
                  <c:v>1.77</c:v>
                </c:pt>
                <c:pt idx="44">
                  <c:v>2.0499999999999998</c:v>
                </c:pt>
                <c:pt idx="45">
                  <c:v>2.42</c:v>
                </c:pt>
                <c:pt idx="46">
                  <c:v>2.68</c:v>
                </c:pt>
                <c:pt idx="47">
                  <c:v>2.73</c:v>
                </c:pt>
                <c:pt idx="48">
                  <c:v>2.06</c:v>
                </c:pt>
                <c:pt idx="49">
                  <c:v>2.65</c:v>
                </c:pt>
                <c:pt idx="50">
                  <c:v>2.63</c:v>
                </c:pt>
                <c:pt idx="51">
                  <c:v>0.69</c:v>
                </c:pt>
                <c:pt idx="52">
                  <c:v>-4.7300000000000004</c:v>
                </c:pt>
                <c:pt idx="53">
                  <c:v>-6.51</c:v>
                </c:pt>
                <c:pt idx="54">
                  <c:v>-3.83</c:v>
                </c:pt>
                <c:pt idx="55">
                  <c:v>-2.5499999999999998</c:v>
                </c:pt>
                <c:pt idx="56">
                  <c:v>-1.93</c:v>
                </c:pt>
                <c:pt idx="57">
                  <c:v>-1.38</c:v>
                </c:pt>
                <c:pt idx="58">
                  <c:v>-0.98</c:v>
                </c:pt>
                <c:pt idx="59">
                  <c:v>-0.69</c:v>
                </c:pt>
                <c:pt idx="60">
                  <c:v>-0.45</c:v>
                </c:pt>
                <c:pt idx="61">
                  <c:v>-0.6</c:v>
                </c:pt>
                <c:pt idx="62">
                  <c:v>0.7</c:v>
                </c:pt>
                <c:pt idx="63">
                  <c:v>0.79</c:v>
                </c:pt>
                <c:pt idx="64">
                  <c:v>0.72</c:v>
                </c:pt>
                <c:pt idx="65">
                  <c:v>0.95</c:v>
                </c:pt>
                <c:pt idx="66">
                  <c:v>0.93</c:v>
                </c:pt>
                <c:pt idx="67">
                  <c:v>1.1100000000000001</c:v>
                </c:pt>
                <c:pt idx="68">
                  <c:v>0.8</c:v>
                </c:pt>
                <c:pt idx="69">
                  <c:v>-0.56000000000000005</c:v>
                </c:pt>
                <c:pt idx="70">
                  <c:v>-0.26</c:v>
                </c:pt>
                <c:pt idx="71">
                  <c:v>-0.38</c:v>
                </c:pt>
                <c:pt idx="72">
                  <c:v>-0.4</c:v>
                </c:pt>
                <c:pt idx="73">
                  <c:v>0.2</c:v>
                </c:pt>
                <c:pt idx="74">
                  <c:v>-0.09</c:v>
                </c:pt>
                <c:pt idx="75">
                  <c:v>0.37</c:v>
                </c:pt>
                <c:pt idx="76">
                  <c:v>0.27</c:v>
                </c:pt>
                <c:pt idx="77">
                  <c:v>0.66</c:v>
                </c:pt>
                <c:pt idx="78">
                  <c:v>1.23</c:v>
                </c:pt>
                <c:pt idx="79">
                  <c:v>0.57999999999999996</c:v>
                </c:pt>
                <c:pt idx="80">
                  <c:v>0.56999999999999995</c:v>
                </c:pt>
                <c:pt idx="81">
                  <c:v>0.39</c:v>
                </c:pt>
                <c:pt idx="82">
                  <c:v>0.89</c:v>
                </c:pt>
                <c:pt idx="83">
                  <c:v>1.43</c:v>
                </c:pt>
                <c:pt idx="84">
                  <c:v>1.9</c:v>
                </c:pt>
                <c:pt idx="85">
                  <c:v>2</c:v>
                </c:pt>
                <c:pt idx="86">
                  <c:v>1.3</c:v>
                </c:pt>
                <c:pt idx="87">
                  <c:v>2.7</c:v>
                </c:pt>
                <c:pt idx="88">
                  <c:v>3.7</c:v>
                </c:pt>
                <c:pt idx="89">
                  <c:v>3.6</c:v>
                </c:pt>
                <c:pt idx="90">
                  <c:v>3.8</c:v>
                </c:pt>
                <c:pt idx="91">
                  <c:v>3.8</c:v>
                </c:pt>
                <c:pt idx="92">
                  <c:v>3.9</c:v>
                </c:pt>
                <c:pt idx="93">
                  <c:v>3.5</c:v>
                </c:pt>
                <c:pt idx="94">
                  <c:v>3.8</c:v>
                </c:pt>
                <c:pt idx="95">
                  <c:v>3.3</c:v>
                </c:pt>
                <c:pt idx="96">
                  <c:v>2.2000000000000002</c:v>
                </c:pt>
                <c:pt idx="97">
                  <c:v>-16</c:v>
                </c:pt>
                <c:pt idx="98">
                  <c:v>-5.2</c:v>
                </c:pt>
                <c:pt idx="99">
                  <c:v>-1.4</c:v>
                </c:pt>
                <c:pt idx="100">
                  <c:v>-1.4</c:v>
                </c:pt>
                <c:pt idx="101">
                  <c:v>-1.2</c:v>
                </c:pt>
                <c:pt idx="102">
                  <c:v>-2.8</c:v>
                </c:pt>
                <c:pt idx="103">
                  <c:v>-2.2999999999999998</c:v>
                </c:pt>
                <c:pt idx="104">
                  <c:v>-1.7</c:v>
                </c:pt>
                <c:pt idx="105">
                  <c:v>-1.2</c:v>
                </c:pt>
                <c:pt idx="106">
                  <c:v>-0.9</c:v>
                </c:pt>
                <c:pt idx="107">
                  <c:v>-1.1000000000000001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0-496E-B55C-C57D5FCF6F3B}"/>
            </c:ext>
          </c:extLst>
        </c:ser>
        <c:ser>
          <c:idx val="1"/>
          <c:order val="1"/>
          <c:tx>
            <c:strRef>
              <c:f>'ALL COUNTRIES'!$E$5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COUNTRIES'!$C$6:$C$113</c:f>
              <c:numCache>
                <c:formatCode>[$-409]mmm\-yy;@</c:formatCode>
                <c:ptCount val="108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</c:numCache>
            </c:numRef>
          </c:cat>
          <c:val>
            <c:numRef>
              <c:f>'ALL COUNTRIES'!$E$6:$E$113</c:f>
              <c:numCache>
                <c:formatCode>#,##0.00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-0.83</c:v>
                </c:pt>
                <c:pt idx="32">
                  <c:v>-0.39</c:v>
                </c:pt>
                <c:pt idx="33">
                  <c:v>-0.02</c:v>
                </c:pt>
                <c:pt idx="34">
                  <c:v>0.37</c:v>
                </c:pt>
                <c:pt idx="35">
                  <c:v>0.64</c:v>
                </c:pt>
                <c:pt idx="36">
                  <c:v>0.65</c:v>
                </c:pt>
                <c:pt idx="37">
                  <c:v>0.17</c:v>
                </c:pt>
                <c:pt idx="38">
                  <c:v>-0.28999999999999998</c:v>
                </c:pt>
                <c:pt idx="39">
                  <c:v>-0.33</c:v>
                </c:pt>
                <c:pt idx="40">
                  <c:v>-0.24</c:v>
                </c:pt>
                <c:pt idx="41">
                  <c:v>-0.23</c:v>
                </c:pt>
                <c:pt idx="42">
                  <c:v>-0.09</c:v>
                </c:pt>
                <c:pt idx="43">
                  <c:v>0.04</c:v>
                </c:pt>
                <c:pt idx="44">
                  <c:v>0.37</c:v>
                </c:pt>
                <c:pt idx="45">
                  <c:v>0.66</c:v>
                </c:pt>
                <c:pt idx="46">
                  <c:v>0.98</c:v>
                </c:pt>
                <c:pt idx="47">
                  <c:v>1.27</c:v>
                </c:pt>
                <c:pt idx="48">
                  <c:v>1.36</c:v>
                </c:pt>
                <c:pt idx="49">
                  <c:v>1.61</c:v>
                </c:pt>
                <c:pt idx="50">
                  <c:v>1.35</c:v>
                </c:pt>
                <c:pt idx="51">
                  <c:v>-0.52</c:v>
                </c:pt>
                <c:pt idx="52">
                  <c:v>-1.76</c:v>
                </c:pt>
                <c:pt idx="53">
                  <c:v>-1.83</c:v>
                </c:pt>
                <c:pt idx="54">
                  <c:v>-1.34</c:v>
                </c:pt>
                <c:pt idx="55">
                  <c:v>-0.6</c:v>
                </c:pt>
                <c:pt idx="56">
                  <c:v>0.05</c:v>
                </c:pt>
                <c:pt idx="57">
                  <c:v>0.45</c:v>
                </c:pt>
                <c:pt idx="58">
                  <c:v>0.72</c:v>
                </c:pt>
                <c:pt idx="59">
                  <c:v>0.98</c:v>
                </c:pt>
                <c:pt idx="60">
                  <c:v>1.19</c:v>
                </c:pt>
                <c:pt idx="61">
                  <c:v>1.28</c:v>
                </c:pt>
                <c:pt idx="62">
                  <c:v>0.91</c:v>
                </c:pt>
                <c:pt idx="63">
                  <c:v>0.62</c:v>
                </c:pt>
                <c:pt idx="64">
                  <c:v>0.78</c:v>
                </c:pt>
                <c:pt idx="65">
                  <c:v>0.85</c:v>
                </c:pt>
                <c:pt idx="66">
                  <c:v>1.03</c:v>
                </c:pt>
                <c:pt idx="67">
                  <c:v>1.34</c:v>
                </c:pt>
                <c:pt idx="68">
                  <c:v>1.66</c:v>
                </c:pt>
                <c:pt idx="69">
                  <c:v>1.96</c:v>
                </c:pt>
                <c:pt idx="70">
                  <c:v>2.16</c:v>
                </c:pt>
                <c:pt idx="71">
                  <c:v>2.4500000000000002</c:v>
                </c:pt>
                <c:pt idx="72">
                  <c:v>2.3199999999999998</c:v>
                </c:pt>
                <c:pt idx="73">
                  <c:v>2.13</c:v>
                </c:pt>
                <c:pt idx="74">
                  <c:v>1.83</c:v>
                </c:pt>
                <c:pt idx="75">
                  <c:v>1.56</c:v>
                </c:pt>
                <c:pt idx="76">
                  <c:v>0.99</c:v>
                </c:pt>
                <c:pt idx="77">
                  <c:v>0.24</c:v>
                </c:pt>
                <c:pt idx="78">
                  <c:v>-1.1499999999999999</c:v>
                </c:pt>
                <c:pt idx="79">
                  <c:v>-1.9</c:v>
                </c:pt>
                <c:pt idx="80">
                  <c:v>-2.4900000000000002</c:v>
                </c:pt>
                <c:pt idx="81">
                  <c:v>-3.09</c:v>
                </c:pt>
                <c:pt idx="82">
                  <c:v>-3.19</c:v>
                </c:pt>
                <c:pt idx="83">
                  <c:v>-3.45</c:v>
                </c:pt>
                <c:pt idx="84">
                  <c:v>-3.32</c:v>
                </c:pt>
                <c:pt idx="85">
                  <c:v>-3.24</c:v>
                </c:pt>
                <c:pt idx="86">
                  <c:v>-2.99</c:v>
                </c:pt>
                <c:pt idx="87">
                  <c:v>-2.4500000000000002</c:v>
                </c:pt>
                <c:pt idx="88">
                  <c:v>-2.0499999999999998</c:v>
                </c:pt>
                <c:pt idx="89">
                  <c:v>-2.17</c:v>
                </c:pt>
                <c:pt idx="90">
                  <c:v>-2.13</c:v>
                </c:pt>
                <c:pt idx="91">
                  <c:v>-2.04</c:v>
                </c:pt>
                <c:pt idx="92">
                  <c:v>-1.93</c:v>
                </c:pt>
                <c:pt idx="93">
                  <c:v>-2.1</c:v>
                </c:pt>
                <c:pt idx="94">
                  <c:v>-2.16</c:v>
                </c:pt>
                <c:pt idx="95">
                  <c:v>-2.12</c:v>
                </c:pt>
                <c:pt idx="96">
                  <c:v>-3.12</c:v>
                </c:pt>
                <c:pt idx="97">
                  <c:v>-5.19</c:v>
                </c:pt>
                <c:pt idx="98">
                  <c:v>-4.5199999999999996</c:v>
                </c:pt>
                <c:pt idx="99">
                  <c:v>-3.51</c:v>
                </c:pt>
                <c:pt idx="100">
                  <c:v>-2.61</c:v>
                </c:pt>
                <c:pt idx="101">
                  <c:v>-1.78</c:v>
                </c:pt>
                <c:pt idx="102">
                  <c:v>-1.26</c:v>
                </c:pt>
                <c:pt idx="103">
                  <c:v>-0.93</c:v>
                </c:pt>
                <c:pt idx="104">
                  <c:v>-0.67</c:v>
                </c:pt>
                <c:pt idx="105">
                  <c:v>-0.66</c:v>
                </c:pt>
                <c:pt idx="106">
                  <c:v>-0.8</c:v>
                </c:pt>
                <c:pt idx="107">
                  <c:v>-1.03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0-496E-B55C-C57D5FCF6F3B}"/>
            </c:ext>
          </c:extLst>
        </c:ser>
        <c:ser>
          <c:idx val="2"/>
          <c:order val="2"/>
          <c:tx>
            <c:strRef>
              <c:f>'ALL COUNTRIES'!$F$5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COUNTRIES'!$C$6:$C$113</c:f>
              <c:numCache>
                <c:formatCode>[$-409]mmm\-yy;@</c:formatCode>
                <c:ptCount val="108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</c:numCache>
            </c:numRef>
          </c:cat>
          <c:val>
            <c:numRef>
              <c:f>'ALL COUNTRIES'!$F$6:$F$113</c:f>
              <c:numCache>
                <c:formatCode>#,##0.00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-1.0405408155993001</c:v>
                </c:pt>
                <c:pt idx="23">
                  <c:v>-1.1414202776403926</c:v>
                </c:pt>
                <c:pt idx="24">
                  <c:v>-1.1036910766460295</c:v>
                </c:pt>
                <c:pt idx="25">
                  <c:v>-1.412637603948852</c:v>
                </c:pt>
                <c:pt idx="26">
                  <c:v>-1.480647560564563</c:v>
                </c:pt>
                <c:pt idx="27">
                  <c:v>-1.6657786862467105</c:v>
                </c:pt>
                <c:pt idx="28">
                  <c:v>-1.8192863146815341</c:v>
                </c:pt>
                <c:pt idx="29">
                  <c:v>-2.1195817386217897</c:v>
                </c:pt>
                <c:pt idx="30">
                  <c:v>-2.9932429434264662</c:v>
                </c:pt>
                <c:pt idx="31">
                  <c:v>-3.3580939985039748</c:v>
                </c:pt>
                <c:pt idx="32">
                  <c:v>-2.376569880349777</c:v>
                </c:pt>
                <c:pt idx="33">
                  <c:v>-1.9194309662321274</c:v>
                </c:pt>
                <c:pt idx="34">
                  <c:v>-0.74253722346462325</c:v>
                </c:pt>
                <c:pt idx="35">
                  <c:v>-0.53627633732276081</c:v>
                </c:pt>
                <c:pt idx="36">
                  <c:v>-1.5617797075215378</c:v>
                </c:pt>
                <c:pt idx="37">
                  <c:v>-0.50049339714455243</c:v>
                </c:pt>
                <c:pt idx="38">
                  <c:v>-8.8056825585169918E-2</c:v>
                </c:pt>
                <c:pt idx="39">
                  <c:v>0.19657466377687172</c:v>
                </c:pt>
                <c:pt idx="40">
                  <c:v>-1.2641808926616704E-2</c:v>
                </c:pt>
                <c:pt idx="41">
                  <c:v>0.88432187900764347</c:v>
                </c:pt>
                <c:pt idx="42">
                  <c:v>1.2374436719003512</c:v>
                </c:pt>
                <c:pt idx="43">
                  <c:v>1.925011901083451</c:v>
                </c:pt>
                <c:pt idx="44">
                  <c:v>1.365719423751699</c:v>
                </c:pt>
                <c:pt idx="45">
                  <c:v>1.3667771285721386</c:v>
                </c:pt>
                <c:pt idx="46">
                  <c:v>0.66477062165191114</c:v>
                </c:pt>
                <c:pt idx="47">
                  <c:v>2.0372946219428201</c:v>
                </c:pt>
                <c:pt idx="48">
                  <c:v>3.5923004705445294</c:v>
                </c:pt>
                <c:pt idx="49">
                  <c:v>3.1915013139379056</c:v>
                </c:pt>
                <c:pt idx="50">
                  <c:v>2.3686662358183952</c:v>
                </c:pt>
                <c:pt idx="51">
                  <c:v>0.6748001334877074</c:v>
                </c:pt>
                <c:pt idx="52">
                  <c:v>-1.2982150333048281</c:v>
                </c:pt>
                <c:pt idx="53">
                  <c:v>-3.1840548623140563</c:v>
                </c:pt>
                <c:pt idx="54">
                  <c:v>-3.1862939321900541</c:v>
                </c:pt>
                <c:pt idx="55">
                  <c:v>-3.3632097764748181</c:v>
                </c:pt>
                <c:pt idx="56">
                  <c:v>-4.0196757048732934</c:v>
                </c:pt>
                <c:pt idx="57">
                  <c:v>-2.0753392788421365</c:v>
                </c:pt>
                <c:pt idx="58">
                  <c:v>-0.86244058131121903</c:v>
                </c:pt>
                <c:pt idx="59">
                  <c:v>-0.33458805032964278</c:v>
                </c:pt>
                <c:pt idx="60">
                  <c:v>0.76561089109716818</c:v>
                </c:pt>
                <c:pt idx="61">
                  <c:v>0.7825741110178086</c:v>
                </c:pt>
                <c:pt idx="62">
                  <c:v>0.62878976865832215</c:v>
                </c:pt>
                <c:pt idx="63">
                  <c:v>0.66248791722536282</c:v>
                </c:pt>
                <c:pt idx="64">
                  <c:v>1.3985518171086397</c:v>
                </c:pt>
                <c:pt idx="65">
                  <c:v>1.680315168296076</c:v>
                </c:pt>
                <c:pt idx="66">
                  <c:v>1.3838898807907896</c:v>
                </c:pt>
                <c:pt idx="67">
                  <c:v>1.0074638175566974</c:v>
                </c:pt>
                <c:pt idx="68">
                  <c:v>1.0585920028145068</c:v>
                </c:pt>
                <c:pt idx="69">
                  <c:v>1.8625876996971158</c:v>
                </c:pt>
                <c:pt idx="70">
                  <c:v>1.1848056246453353</c:v>
                </c:pt>
                <c:pt idx="71">
                  <c:v>1.0347864539227203</c:v>
                </c:pt>
                <c:pt idx="72">
                  <c:v>0.19215716050133835</c:v>
                </c:pt>
                <c:pt idx="73">
                  <c:v>2.3835752239165231E-2</c:v>
                </c:pt>
                <c:pt idx="74">
                  <c:v>-0.42271114015548505</c:v>
                </c:pt>
                <c:pt idx="75">
                  <c:v>0.26626041232091779</c:v>
                </c:pt>
                <c:pt idx="76">
                  <c:v>-0.42051418622719439</c:v>
                </c:pt>
                <c:pt idx="77">
                  <c:v>0.17608001200670742</c:v>
                </c:pt>
                <c:pt idx="78">
                  <c:v>0.22687319868097688</c:v>
                </c:pt>
                <c:pt idx="79">
                  <c:v>0.31791202665161222</c:v>
                </c:pt>
                <c:pt idx="80">
                  <c:v>0.24808466354286907</c:v>
                </c:pt>
                <c:pt idx="81">
                  <c:v>-0.49254189497425216</c:v>
                </c:pt>
                <c:pt idx="82">
                  <c:v>-0.36440726102391352</c:v>
                </c:pt>
                <c:pt idx="83">
                  <c:v>-0.64686942455516316</c:v>
                </c:pt>
                <c:pt idx="84">
                  <c:v>-1.3806002331641309</c:v>
                </c:pt>
                <c:pt idx="85">
                  <c:v>-1.8292702955701401</c:v>
                </c:pt>
                <c:pt idx="86">
                  <c:v>-0.74722311784043427</c:v>
                </c:pt>
                <c:pt idx="87">
                  <c:v>-0.72794833444405072</c:v>
                </c:pt>
                <c:pt idx="88">
                  <c:v>-0.11827078040020922</c:v>
                </c:pt>
                <c:pt idx="89">
                  <c:v>-0.10646432402516837</c:v>
                </c:pt>
                <c:pt idx="90">
                  <c:v>-0.82535672480865685</c:v>
                </c:pt>
                <c:pt idx="91">
                  <c:v>-0.44584350258674021</c:v>
                </c:pt>
                <c:pt idx="92">
                  <c:v>-0.42588444132114001</c:v>
                </c:pt>
                <c:pt idx="93">
                  <c:v>0.10555576309981564</c:v>
                </c:pt>
                <c:pt idx="94">
                  <c:v>-0.88139202335139799</c:v>
                </c:pt>
                <c:pt idx="95">
                  <c:v>-5.3081192844743885</c:v>
                </c:pt>
                <c:pt idx="96">
                  <c:v>-3.113393516890989</c:v>
                </c:pt>
                <c:pt idx="97">
                  <c:v>-16.046514663569017</c:v>
                </c:pt>
                <c:pt idx="98">
                  <c:v>-11.241435391899342</c:v>
                </c:pt>
                <c:pt idx="99">
                  <c:v>-3.997664795787486</c:v>
                </c:pt>
                <c:pt idx="100">
                  <c:v>-5.8582422614246454E-2</c:v>
                </c:pt>
                <c:pt idx="101">
                  <c:v>-0.1605226073778363</c:v>
                </c:pt>
                <c:pt idx="102">
                  <c:v>3.5152626629372441</c:v>
                </c:pt>
                <c:pt idx="103">
                  <c:v>5.5004639923559946</c:v>
                </c:pt>
                <c:pt idx="104">
                  <c:v>5.492120557697362</c:v>
                </c:pt>
                <c:pt idx="105">
                  <c:v>4.2012361451717695</c:v>
                </c:pt>
                <c:pt idx="106">
                  <c:v>2.7818812854142849</c:v>
                </c:pt>
                <c:pt idx="107">
                  <c:v>2.1558476007730123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0-496E-B55C-C57D5FCF6F3B}"/>
            </c:ext>
          </c:extLst>
        </c:ser>
        <c:ser>
          <c:idx val="3"/>
          <c:order val="3"/>
          <c:tx>
            <c:strRef>
              <c:f>'ALL COUNTRIES'!$G$5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COUNTRIES'!$C$6:$C$113</c:f>
              <c:numCache>
                <c:formatCode>[$-409]mmm\-yy;@</c:formatCode>
                <c:ptCount val="108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</c:numCache>
            </c:numRef>
          </c:cat>
          <c:val>
            <c:numRef>
              <c:f>'ALL COUNTRIES'!$G$6:$G$113</c:f>
              <c:numCache>
                <c:formatCode>#,##0.00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General">
                  <c:v>2.6</c:v>
                </c:pt>
                <c:pt idx="45" formatCode="General">
                  <c:v>2.7</c:v>
                </c:pt>
                <c:pt idx="46" formatCode="General">
                  <c:v>3.4</c:v>
                </c:pt>
                <c:pt idx="47" formatCode="General">
                  <c:v>3.8</c:v>
                </c:pt>
                <c:pt idx="48" formatCode="General">
                  <c:v>2.9</c:v>
                </c:pt>
                <c:pt idx="49" formatCode="General">
                  <c:v>1.6</c:v>
                </c:pt>
                <c:pt idx="50" formatCode="General">
                  <c:v>2.7</c:v>
                </c:pt>
                <c:pt idx="51" formatCode="General">
                  <c:v>-1</c:v>
                </c:pt>
                <c:pt idx="52" formatCode="General">
                  <c:v>-1.5</c:v>
                </c:pt>
                <c:pt idx="53" formatCode="General">
                  <c:v>-1.6</c:v>
                </c:pt>
                <c:pt idx="54" formatCode="General">
                  <c:v>-1.7</c:v>
                </c:pt>
                <c:pt idx="55" formatCode="General">
                  <c:v>-2.2000000000000002</c:v>
                </c:pt>
                <c:pt idx="56" formatCode="General">
                  <c:v>-2.1</c:v>
                </c:pt>
                <c:pt idx="57" formatCode="General">
                  <c:v>-2.25</c:v>
                </c:pt>
                <c:pt idx="58" formatCode="General">
                  <c:v>-2</c:v>
                </c:pt>
                <c:pt idx="59" formatCode="General">
                  <c:v>-1.4</c:v>
                </c:pt>
                <c:pt idx="60" formatCode="General">
                  <c:v>-0.3</c:v>
                </c:pt>
                <c:pt idx="61" formatCode="General">
                  <c:v>0.9</c:v>
                </c:pt>
                <c:pt idx="62" formatCode="General">
                  <c:v>1.4</c:v>
                </c:pt>
                <c:pt idx="63" formatCode="General">
                  <c:v>1.2</c:v>
                </c:pt>
                <c:pt idx="64" formatCode="General">
                  <c:v>1.2</c:v>
                </c:pt>
                <c:pt idx="65" formatCode="General">
                  <c:v>1</c:v>
                </c:pt>
                <c:pt idx="66" formatCode="General">
                  <c:v>-0.5</c:v>
                </c:pt>
                <c:pt idx="67" formatCode="General">
                  <c:v>-0.7</c:v>
                </c:pt>
                <c:pt idx="68" formatCode="General">
                  <c:v>-0.4</c:v>
                </c:pt>
                <c:pt idx="69" formatCode="General">
                  <c:v>0.9</c:v>
                </c:pt>
                <c:pt idx="70" formatCode="General">
                  <c:v>0.6</c:v>
                </c:pt>
                <c:pt idx="71" formatCode="General">
                  <c:v>0.65</c:v>
                </c:pt>
                <c:pt idx="72" formatCode="General">
                  <c:v>1.1000000000000001</c:v>
                </c:pt>
                <c:pt idx="73" formatCode="General">
                  <c:v>0.85</c:v>
                </c:pt>
                <c:pt idx="74" formatCode="General">
                  <c:v>1.3</c:v>
                </c:pt>
                <c:pt idx="75" formatCode="General">
                  <c:v>1.2</c:v>
                </c:pt>
                <c:pt idx="76" formatCode="General">
                  <c:v>0</c:v>
                </c:pt>
                <c:pt idx="77" formatCode="General">
                  <c:v>0.2</c:v>
                </c:pt>
                <c:pt idx="78" formatCode="General">
                  <c:v>1.2</c:v>
                </c:pt>
                <c:pt idx="79" formatCode="General">
                  <c:v>1</c:v>
                </c:pt>
                <c:pt idx="80" formatCode="General">
                  <c:v>0.9</c:v>
                </c:pt>
                <c:pt idx="81" formatCode="General">
                  <c:v>0.7</c:v>
                </c:pt>
                <c:pt idx="82" formatCode="General">
                  <c:v>0.5</c:v>
                </c:pt>
                <c:pt idx="83" formatCode="General">
                  <c:v>0.4</c:v>
                </c:pt>
                <c:pt idx="84" formatCode="General">
                  <c:v>0.2</c:v>
                </c:pt>
                <c:pt idx="85" formatCode="General">
                  <c:v>0</c:v>
                </c:pt>
                <c:pt idx="86" formatCode="General">
                  <c:v>-0.3</c:v>
                </c:pt>
                <c:pt idx="87" formatCode="General">
                  <c:v>-0.6</c:v>
                </c:pt>
                <c:pt idx="88" formatCode="General">
                  <c:v>-0.6</c:v>
                </c:pt>
                <c:pt idx="89" formatCode="General">
                  <c:v>-0.6</c:v>
                </c:pt>
                <c:pt idx="90" formatCode="General">
                  <c:v>-0.5</c:v>
                </c:pt>
                <c:pt idx="91" formatCode="General">
                  <c:v>-0.4</c:v>
                </c:pt>
                <c:pt idx="92" formatCode="General">
                  <c:v>-0.2</c:v>
                </c:pt>
                <c:pt idx="93" formatCode="General">
                  <c:v>0</c:v>
                </c:pt>
                <c:pt idx="94" formatCode="General">
                  <c:v>0.2</c:v>
                </c:pt>
                <c:pt idx="95" formatCode="General">
                  <c:v>0.3</c:v>
                </c:pt>
                <c:pt idx="96" formatCode="General">
                  <c:v>-0.4</c:v>
                </c:pt>
                <c:pt idx="97" formatCode="General">
                  <c:v>-3.9</c:v>
                </c:pt>
                <c:pt idx="98" formatCode="General">
                  <c:v>-6.2</c:v>
                </c:pt>
                <c:pt idx="99" formatCode="General">
                  <c:v>-7.3</c:v>
                </c:pt>
                <c:pt idx="100" formatCode="General">
                  <c:v>-7.1</c:v>
                </c:pt>
                <c:pt idx="101" formatCode="General">
                  <c:v>-4.5</c:v>
                </c:pt>
                <c:pt idx="102" formatCode="General">
                  <c:v>-2.7</c:v>
                </c:pt>
                <c:pt idx="103" formatCode="General">
                  <c:v>-0.9</c:v>
                </c:pt>
                <c:pt idx="104" formatCode="General">
                  <c:v>0</c:v>
                </c:pt>
                <c:pt idx="105" formatCode="General">
                  <c:v>1.5</c:v>
                </c:pt>
                <c:pt idx="106" formatCode="General">
                  <c:v>2.6</c:v>
                </c:pt>
                <c:pt idx="107" formatCode="General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00-496E-B55C-C57D5FCF6F3B}"/>
            </c:ext>
          </c:extLst>
        </c:ser>
        <c:ser>
          <c:idx val="4"/>
          <c:order val="4"/>
          <c:tx>
            <c:strRef>
              <c:f>'ALL COUNTRIES'!$H$5</c:f>
              <c:strCache>
                <c:ptCount val="1"/>
                <c:pt idx="0">
                  <c:v>Sounth Africa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COUNTRIES'!$C$6:$C$113</c:f>
              <c:numCache>
                <c:formatCode>[$-409]mmm\-yy;@</c:formatCode>
                <c:ptCount val="108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</c:numCache>
            </c:numRef>
          </c:cat>
          <c:val>
            <c:numRef>
              <c:f>'ALL COUNTRIES'!$H$6:$H$113</c:f>
              <c:numCache>
                <c:formatCode>#,##0.00</c:formatCode>
                <c:ptCount val="108"/>
                <c:pt idx="0">
                  <c:v>0.2</c:v>
                </c:pt>
                <c:pt idx="1">
                  <c:v>0.7</c:v>
                </c:pt>
                <c:pt idx="2">
                  <c:v>1.3</c:v>
                </c:pt>
                <c:pt idx="3">
                  <c:v>1.63</c:v>
                </c:pt>
                <c:pt idx="4">
                  <c:v>1.5</c:v>
                </c:pt>
                <c:pt idx="5">
                  <c:v>1.6</c:v>
                </c:pt>
                <c:pt idx="6">
                  <c:v>1.4</c:v>
                </c:pt>
                <c:pt idx="7">
                  <c:v>1.2</c:v>
                </c:pt>
                <c:pt idx="8">
                  <c:v>1</c:v>
                </c:pt>
                <c:pt idx="9">
                  <c:v>0.8</c:v>
                </c:pt>
                <c:pt idx="10">
                  <c:v>0.6</c:v>
                </c:pt>
                <c:pt idx="11">
                  <c:v>0</c:v>
                </c:pt>
                <c:pt idx="12">
                  <c:v>-0.15</c:v>
                </c:pt>
                <c:pt idx="13">
                  <c:v>0</c:v>
                </c:pt>
                <c:pt idx="14">
                  <c:v>0.1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0.65</c:v>
                </c:pt>
                <c:pt idx="19">
                  <c:v>0.65</c:v>
                </c:pt>
                <c:pt idx="20">
                  <c:v>0.6</c:v>
                </c:pt>
                <c:pt idx="21">
                  <c:v>0.2</c:v>
                </c:pt>
                <c:pt idx="22">
                  <c:v>-0.1</c:v>
                </c:pt>
                <c:pt idx="23">
                  <c:v>0</c:v>
                </c:pt>
                <c:pt idx="24">
                  <c:v>0.05</c:v>
                </c:pt>
                <c:pt idx="25">
                  <c:v>0.1</c:v>
                </c:pt>
                <c:pt idx="26">
                  <c:v>0.15</c:v>
                </c:pt>
                <c:pt idx="27">
                  <c:v>-0.2</c:v>
                </c:pt>
                <c:pt idx="28">
                  <c:v>0.2</c:v>
                </c:pt>
                <c:pt idx="29">
                  <c:v>-0.1</c:v>
                </c:pt>
                <c:pt idx="30">
                  <c:v>-0.3</c:v>
                </c:pt>
                <c:pt idx="31">
                  <c:v>-0.5</c:v>
                </c:pt>
                <c:pt idx="32">
                  <c:v>-0.6</c:v>
                </c:pt>
                <c:pt idx="33">
                  <c:v>-0.3</c:v>
                </c:pt>
                <c:pt idx="34">
                  <c:v>0.1</c:v>
                </c:pt>
                <c:pt idx="35">
                  <c:v>0.5</c:v>
                </c:pt>
                <c:pt idx="36">
                  <c:v>0.55000000000000004</c:v>
                </c:pt>
                <c:pt idx="37">
                  <c:v>0.9</c:v>
                </c:pt>
                <c:pt idx="38">
                  <c:v>1.3</c:v>
                </c:pt>
                <c:pt idx="39">
                  <c:v>1.2</c:v>
                </c:pt>
                <c:pt idx="40">
                  <c:v>1.5</c:v>
                </c:pt>
                <c:pt idx="41">
                  <c:v>1.8</c:v>
                </c:pt>
                <c:pt idx="42">
                  <c:v>2.1</c:v>
                </c:pt>
                <c:pt idx="43">
                  <c:v>2.4</c:v>
                </c:pt>
                <c:pt idx="44">
                  <c:v>2.6</c:v>
                </c:pt>
                <c:pt idx="45">
                  <c:v>2.9</c:v>
                </c:pt>
                <c:pt idx="46">
                  <c:v>2.9</c:v>
                </c:pt>
                <c:pt idx="47">
                  <c:v>3.2</c:v>
                </c:pt>
                <c:pt idx="48">
                  <c:v>3.1</c:v>
                </c:pt>
                <c:pt idx="49">
                  <c:v>3.2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-0.2</c:v>
                </c:pt>
                <c:pt idx="54">
                  <c:v>-0.6</c:v>
                </c:pt>
                <c:pt idx="55">
                  <c:v>-1</c:v>
                </c:pt>
                <c:pt idx="56">
                  <c:v>-1</c:v>
                </c:pt>
                <c:pt idx="57">
                  <c:v>-0.8</c:v>
                </c:pt>
                <c:pt idx="58">
                  <c:v>-0.8</c:v>
                </c:pt>
                <c:pt idx="59">
                  <c:v>-0.5</c:v>
                </c:pt>
                <c:pt idx="60">
                  <c:v>-0.3</c:v>
                </c:pt>
                <c:pt idx="61">
                  <c:v>-0.35</c:v>
                </c:pt>
                <c:pt idx="62">
                  <c:v>-0.4</c:v>
                </c:pt>
                <c:pt idx="63">
                  <c:v>-0.55000000000000004</c:v>
                </c:pt>
                <c:pt idx="64">
                  <c:v>-0.55000000000000004</c:v>
                </c:pt>
                <c:pt idx="65">
                  <c:v>-0.55000000000000004</c:v>
                </c:pt>
                <c:pt idx="66">
                  <c:v>-0.45</c:v>
                </c:pt>
                <c:pt idx="67">
                  <c:v>-0.6</c:v>
                </c:pt>
                <c:pt idx="68">
                  <c:v>-0.7</c:v>
                </c:pt>
                <c:pt idx="69">
                  <c:v>-0.7</c:v>
                </c:pt>
                <c:pt idx="70">
                  <c:v>-0.4</c:v>
                </c:pt>
                <c:pt idx="71">
                  <c:v>-0.4</c:v>
                </c:pt>
                <c:pt idx="72">
                  <c:v>0</c:v>
                </c:pt>
                <c:pt idx="73">
                  <c:v>-0.5</c:v>
                </c:pt>
                <c:pt idx="74">
                  <c:v>-0.6</c:v>
                </c:pt>
                <c:pt idx="75">
                  <c:v>-0.2</c:v>
                </c:pt>
                <c:pt idx="76">
                  <c:v>0.1</c:v>
                </c:pt>
                <c:pt idx="77">
                  <c:v>-0.3</c:v>
                </c:pt>
                <c:pt idx="78">
                  <c:v>-0.7</c:v>
                </c:pt>
                <c:pt idx="79">
                  <c:v>-0.8</c:v>
                </c:pt>
                <c:pt idx="80">
                  <c:v>-1.1984999999999999</c:v>
                </c:pt>
                <c:pt idx="81">
                  <c:v>-1.01762</c:v>
                </c:pt>
                <c:pt idx="82">
                  <c:v>-1.04884</c:v>
                </c:pt>
                <c:pt idx="83">
                  <c:v>-1.25061</c:v>
                </c:pt>
                <c:pt idx="84">
                  <c:v>-0.45</c:v>
                </c:pt>
                <c:pt idx="85">
                  <c:v>-0.25</c:v>
                </c:pt>
                <c:pt idx="86">
                  <c:v>-0.3</c:v>
                </c:pt>
                <c:pt idx="87">
                  <c:v>-0.25</c:v>
                </c:pt>
                <c:pt idx="88">
                  <c:v>-0.25</c:v>
                </c:pt>
                <c:pt idx="89">
                  <c:v>-0.5</c:v>
                </c:pt>
                <c:pt idx="90">
                  <c:v>0.3</c:v>
                </c:pt>
                <c:pt idx="91">
                  <c:v>0.4</c:v>
                </c:pt>
                <c:pt idx="92">
                  <c:v>0</c:v>
                </c:pt>
                <c:pt idx="93">
                  <c:v>0</c:v>
                </c:pt>
                <c:pt idx="94">
                  <c:v>0.05</c:v>
                </c:pt>
                <c:pt idx="95">
                  <c:v>-0.05</c:v>
                </c:pt>
                <c:pt idx="96">
                  <c:v>-0.2</c:v>
                </c:pt>
                <c:pt idx="97">
                  <c:v>-8</c:v>
                </c:pt>
                <c:pt idx="98">
                  <c:v>-3.7</c:v>
                </c:pt>
                <c:pt idx="99">
                  <c:v>-2.2999999999999998</c:v>
                </c:pt>
                <c:pt idx="100">
                  <c:v>-2.2000000000000002</c:v>
                </c:pt>
                <c:pt idx="101">
                  <c:v>-1.5</c:v>
                </c:pt>
                <c:pt idx="102">
                  <c:v>-2.2999999999999998</c:v>
                </c:pt>
                <c:pt idx="103">
                  <c:v>-1.9</c:v>
                </c:pt>
                <c:pt idx="104">
                  <c:v>-0.9</c:v>
                </c:pt>
                <c:pt idx="105">
                  <c:v>-1.05</c:v>
                </c:pt>
                <c:pt idx="106">
                  <c:v>0.1</c:v>
                </c:pt>
                <c:pt idx="107">
                  <c:v>-0.3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00-496E-B55C-C57D5FCF6F3B}"/>
            </c:ext>
          </c:extLst>
        </c:ser>
        <c:ser>
          <c:idx val="5"/>
          <c:order val="5"/>
          <c:tx>
            <c:strRef>
              <c:f>'ALL COUNTRIES'!$I$5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COUNTRIES'!$C$6:$C$113</c:f>
              <c:numCache>
                <c:formatCode>[$-409]mmm\-yy;@</c:formatCode>
                <c:ptCount val="108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</c:numCache>
            </c:numRef>
          </c:cat>
          <c:val>
            <c:numRef>
              <c:f>'ALL COUNTRIES'!$I$6:$I$113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#,##0.00">
                  <c:v>-0.88831727932405613</c:v>
                </c:pt>
                <c:pt idx="22" formatCode="#,##0.00">
                  <c:v>-1.1048314410543725</c:v>
                </c:pt>
                <c:pt idx="23" formatCode="#,##0.00">
                  <c:v>-1.8761764817541717</c:v>
                </c:pt>
                <c:pt idx="24" formatCode="#,##0.00">
                  <c:v>-2.1120193690313727</c:v>
                </c:pt>
                <c:pt idx="25" formatCode="#,##0.00">
                  <c:v>-1.8273421138307526</c:v>
                </c:pt>
                <c:pt idx="26" formatCode="#,##0.00">
                  <c:v>-1.5900657147016375</c:v>
                </c:pt>
                <c:pt idx="27" formatCode="#,##0.00">
                  <c:v>-1.9971214786328346</c:v>
                </c:pt>
                <c:pt idx="28" formatCode="#,##0.00">
                  <c:v>-2.5527136674869269</c:v>
                </c:pt>
                <c:pt idx="29" formatCode="#,##0.00">
                  <c:v>-1.4631614218529307</c:v>
                </c:pt>
                <c:pt idx="30" formatCode="#,##0.00">
                  <c:v>-0.9857021141234128</c:v>
                </c:pt>
                <c:pt idx="31" formatCode="#,##0.00">
                  <c:v>-1.3046940794101545</c:v>
                </c:pt>
                <c:pt idx="32" formatCode="#,##0.00">
                  <c:v>-0.20124372431294546</c:v>
                </c:pt>
                <c:pt idx="33" formatCode="#,##0.00">
                  <c:v>-5.5996215688907114E-2</c:v>
                </c:pt>
                <c:pt idx="34" formatCode="#,##0.00">
                  <c:v>-1.0308829248757263</c:v>
                </c:pt>
                <c:pt idx="35" formatCode="#,##0.00">
                  <c:v>-1.2372811244444364</c:v>
                </c:pt>
                <c:pt idx="36" formatCode="#,##0.00">
                  <c:v>-1.7780701351091608</c:v>
                </c:pt>
                <c:pt idx="37" formatCode="#,##0.00">
                  <c:v>-2.151186380309511</c:v>
                </c:pt>
                <c:pt idx="38" formatCode="#,##0.00">
                  <c:v>-1.3655518526263961</c:v>
                </c:pt>
                <c:pt idx="39" formatCode="#,##0.00">
                  <c:v>-0.92079979827273917</c:v>
                </c:pt>
                <c:pt idx="40" formatCode="#,##0.00">
                  <c:v>-0.70027991304645809</c:v>
                </c:pt>
                <c:pt idx="41" formatCode="#,##0.00">
                  <c:v>0.65897454964473923</c:v>
                </c:pt>
                <c:pt idx="42" formatCode="#,##0.00">
                  <c:v>1.0711146740059405</c:v>
                </c:pt>
                <c:pt idx="43" formatCode="#,##0.00">
                  <c:v>-1.7407093239694262</c:v>
                </c:pt>
                <c:pt idx="44" formatCode="#,##0.00">
                  <c:v>1.2236603528593264</c:v>
                </c:pt>
                <c:pt idx="45" formatCode="#,##0.00">
                  <c:v>1.4810085717536623</c:v>
                </c:pt>
                <c:pt idx="46" formatCode="#,##0.00">
                  <c:v>1.9389994707513125</c:v>
                </c:pt>
                <c:pt idx="47" formatCode="#,##0.00">
                  <c:v>1.8255931165840167</c:v>
                </c:pt>
                <c:pt idx="48" formatCode="#,##0.00">
                  <c:v>1.8101304304190933</c:v>
                </c:pt>
                <c:pt idx="49" formatCode="#,##0.00">
                  <c:v>1.4183488592094591</c:v>
                </c:pt>
                <c:pt idx="50" formatCode="#,##0.00">
                  <c:v>0.25781739165763895</c:v>
                </c:pt>
                <c:pt idx="51" formatCode="#,##0.00">
                  <c:v>-0.93250140853446339</c:v>
                </c:pt>
                <c:pt idx="52" formatCode="#,##0.00">
                  <c:v>-0.68034897949634399</c:v>
                </c:pt>
                <c:pt idx="53" formatCode="#,##0.00">
                  <c:v>-1.2008900280364543</c:v>
                </c:pt>
                <c:pt idx="54" formatCode="#,##0.00">
                  <c:v>-1.4204846315689537</c:v>
                </c:pt>
                <c:pt idx="55" formatCode="#,##0.00">
                  <c:v>-1.0111577368815006</c:v>
                </c:pt>
                <c:pt idx="56" formatCode="#,##0.00">
                  <c:v>-2.3309181534353343</c:v>
                </c:pt>
                <c:pt idx="57" formatCode="#,##0.00">
                  <c:v>-1.522508596682016</c:v>
                </c:pt>
                <c:pt idx="58" formatCode="#,##0.00">
                  <c:v>-1.1422035360931915</c:v>
                </c:pt>
                <c:pt idx="59" formatCode="#,##0.00">
                  <c:v>-1.0126250228311875</c:v>
                </c:pt>
                <c:pt idx="60" formatCode="#,##0.00">
                  <c:v>-0.3546335842460735</c:v>
                </c:pt>
                <c:pt idx="61" formatCode="#,##0.00">
                  <c:v>0.27726376159773736</c:v>
                </c:pt>
                <c:pt idx="62" formatCode="#,##0.00">
                  <c:v>0.60170973183512899</c:v>
                </c:pt>
                <c:pt idx="63" formatCode="#,##0.00">
                  <c:v>0.46270480569347683</c:v>
                </c:pt>
                <c:pt idx="64" formatCode="#,##0.00">
                  <c:v>-8.8495923876877214E-2</c:v>
                </c:pt>
                <c:pt idx="65" formatCode="#,##0.00">
                  <c:v>-0.72037352589656223</c:v>
                </c:pt>
                <c:pt idx="66" formatCode="#,##0.00">
                  <c:v>-1.3221972380339224</c:v>
                </c:pt>
                <c:pt idx="67" formatCode="#,##0.00">
                  <c:v>-2.1728321635888932</c:v>
                </c:pt>
                <c:pt idx="68" formatCode="#,##0.00">
                  <c:v>-3.0271155310443731</c:v>
                </c:pt>
                <c:pt idx="69" formatCode="#,##0.00">
                  <c:v>-2.589245388608262</c:v>
                </c:pt>
                <c:pt idx="70" formatCode="#,##0.00">
                  <c:v>-2.5054602339549916</c:v>
                </c:pt>
                <c:pt idx="71" formatCode="#,##0.00">
                  <c:v>-2.7140811510875267</c:v>
                </c:pt>
                <c:pt idx="72" formatCode="#,##0.00">
                  <c:v>-2.3838861004013694</c:v>
                </c:pt>
                <c:pt idx="73" formatCode="#,##0.00">
                  <c:v>-1.7943813275384031</c:v>
                </c:pt>
                <c:pt idx="74" formatCode="#,##0.00">
                  <c:v>-1.7431174781349767</c:v>
                </c:pt>
                <c:pt idx="75" formatCode="#,##0.00">
                  <c:v>-1.8801278522130218</c:v>
                </c:pt>
                <c:pt idx="76" formatCode="#,##0.00">
                  <c:v>-1.3888678808426107</c:v>
                </c:pt>
                <c:pt idx="77" formatCode="#,##0.00">
                  <c:v>-1.4347760798566469</c:v>
                </c:pt>
                <c:pt idx="78" formatCode="#,##0.00">
                  <c:v>-1.0063681164504459</c:v>
                </c:pt>
                <c:pt idx="79" formatCode="#,##0.00">
                  <c:v>-1.3412308436106741</c:v>
                </c:pt>
                <c:pt idx="80" formatCode="#,##0.00">
                  <c:v>-1.1000000000000001</c:v>
                </c:pt>
                <c:pt idx="81" formatCode="#,##0.00">
                  <c:v>-0.9</c:v>
                </c:pt>
                <c:pt idx="82" formatCode="#,##0.00">
                  <c:v>-1.3</c:v>
                </c:pt>
                <c:pt idx="83" formatCode="#,##0.00">
                  <c:v>-0.8</c:v>
                </c:pt>
                <c:pt idx="84" formatCode="#,##0.00">
                  <c:v>-0.3</c:v>
                </c:pt>
                <c:pt idx="85" formatCode="#,##0.00">
                  <c:v>-0.4</c:v>
                </c:pt>
                <c:pt idx="86" formatCode="#,##0.00">
                  <c:v>0.2</c:v>
                </c:pt>
                <c:pt idx="87" formatCode="#,##0.00">
                  <c:v>0.5</c:v>
                </c:pt>
                <c:pt idx="88" formatCode="#,##0.00">
                  <c:v>1.3</c:v>
                </c:pt>
                <c:pt idx="89" formatCode="#,##0.00">
                  <c:v>1.5</c:v>
                </c:pt>
                <c:pt idx="90" formatCode="#,##0.00">
                  <c:v>2</c:v>
                </c:pt>
                <c:pt idx="91" formatCode="#,##0.00">
                  <c:v>2.2000000000000002</c:v>
                </c:pt>
                <c:pt idx="92" formatCode="#,##0.00">
                  <c:v>2.4</c:v>
                </c:pt>
                <c:pt idx="93" formatCode="#,##0.00">
                  <c:v>2.4</c:v>
                </c:pt>
                <c:pt idx="94" formatCode="#,##0.00">
                  <c:v>1.8</c:v>
                </c:pt>
                <c:pt idx="95" formatCode="#,##0.00">
                  <c:v>1.4</c:v>
                </c:pt>
                <c:pt idx="96" formatCode="#,##0.00">
                  <c:v>1.3</c:v>
                </c:pt>
                <c:pt idx="97" formatCode="#,##0.00">
                  <c:v>-6.3</c:v>
                </c:pt>
                <c:pt idx="98" formatCode="#,##0.00">
                  <c:v>-1</c:v>
                </c:pt>
                <c:pt idx="99" formatCode="#,##0.00">
                  <c:v>-1.8</c:v>
                </c:pt>
                <c:pt idx="100" formatCode="#,##0.00">
                  <c:v>-0.2</c:v>
                </c:pt>
                <c:pt idx="101" formatCode="#,##0.00">
                  <c:v>0.3</c:v>
                </c:pt>
                <c:pt idx="102" formatCode="#,##0.00">
                  <c:v>1.6</c:v>
                </c:pt>
                <c:pt idx="103" formatCode="#,##0.00">
                  <c:v>2.1</c:v>
                </c:pt>
                <c:pt idx="104" formatCode="#,##0.00">
                  <c:v>4.2</c:v>
                </c:pt>
                <c:pt idx="105" formatCode="#,##0.00">
                  <c:v>2.4</c:v>
                </c:pt>
                <c:pt idx="106" formatCode="#,##0.00">
                  <c:v>1.3</c:v>
                </c:pt>
                <c:pt idx="107" formatCode="#,##0.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00-496E-B55C-C57D5FCF6F3B}"/>
            </c:ext>
          </c:extLst>
        </c:ser>
        <c:ser>
          <c:idx val="6"/>
          <c:order val="6"/>
          <c:tx>
            <c:strRef>
              <c:f>'ALL COUNTRIES'!$J$5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COUNTRIES'!$C$6:$C$113</c:f>
              <c:numCache>
                <c:formatCode>[$-409]mmm\-yy;@</c:formatCode>
                <c:ptCount val="108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</c:numCache>
            </c:numRef>
          </c:cat>
          <c:val>
            <c:numRef>
              <c:f>'ALL COUNTRIES'!$J$6:$J$113</c:f>
              <c:numCache>
                <c:formatCode>#,##0.00</c:formatCode>
                <c:ptCount val="108"/>
                <c:pt idx="0">
                  <c:v>-0.39235160735297248</c:v>
                </c:pt>
                <c:pt idx="1">
                  <c:v>-1.1931585902661279</c:v>
                </c:pt>
                <c:pt idx="2">
                  <c:v>-1.6762585112771049</c:v>
                </c:pt>
                <c:pt idx="3">
                  <c:v>-1.343425308413225</c:v>
                </c:pt>
                <c:pt idx="4">
                  <c:v>-1.0370798381820454</c:v>
                </c:pt>
                <c:pt idx="5">
                  <c:v>-0.67255916827435347</c:v>
                </c:pt>
                <c:pt idx="6">
                  <c:v>-0.34260237181036696</c:v>
                </c:pt>
                <c:pt idx="7">
                  <c:v>-8.2966759473956986E-2</c:v>
                </c:pt>
                <c:pt idx="8">
                  <c:v>8.3220238958056997E-2</c:v>
                </c:pt>
                <c:pt idx="9">
                  <c:v>0.45968959848751551</c:v>
                </c:pt>
                <c:pt idx="10">
                  <c:v>0.42397003766928848</c:v>
                </c:pt>
                <c:pt idx="11">
                  <c:v>-0.106418725150872</c:v>
                </c:pt>
                <c:pt idx="12">
                  <c:v>-0.62700456586080122</c:v>
                </c:pt>
                <c:pt idx="13">
                  <c:v>-0.62260468978448946</c:v>
                </c:pt>
                <c:pt idx="14">
                  <c:v>-0.11929819655464727</c:v>
                </c:pt>
                <c:pt idx="15">
                  <c:v>6.4482168394022502E-2</c:v>
                </c:pt>
                <c:pt idx="16">
                  <c:v>0.13779701326913801</c:v>
                </c:pt>
                <c:pt idx="17">
                  <c:v>0.29357465905789198</c:v>
                </c:pt>
                <c:pt idx="18">
                  <c:v>0.25160141742557152</c:v>
                </c:pt>
                <c:pt idx="19">
                  <c:v>0.62731431061850695</c:v>
                </c:pt>
                <c:pt idx="20">
                  <c:v>0.32438071535372792</c:v>
                </c:pt>
                <c:pt idx="21">
                  <c:v>7.6425085721675501E-2</c:v>
                </c:pt>
                <c:pt idx="22">
                  <c:v>-8.1949639167329502E-2</c:v>
                </c:pt>
                <c:pt idx="23">
                  <c:v>-0.28806408613636247</c:v>
                </c:pt>
                <c:pt idx="24">
                  <c:v>0.27183150882290352</c:v>
                </c:pt>
                <c:pt idx="25">
                  <c:v>-8.9136855474386489E-2</c:v>
                </c:pt>
                <c:pt idx="26">
                  <c:v>-0.317688242070639</c:v>
                </c:pt>
                <c:pt idx="27">
                  <c:v>-0.42618879756393802</c:v>
                </c:pt>
                <c:pt idx="28">
                  <c:v>-0.75090830766208549</c:v>
                </c:pt>
                <c:pt idx="29">
                  <c:v>-0.86902907570618249</c:v>
                </c:pt>
                <c:pt idx="30">
                  <c:v>-0.84213330145713505</c:v>
                </c:pt>
                <c:pt idx="31">
                  <c:v>-0.84701918546381649</c:v>
                </c:pt>
                <c:pt idx="32">
                  <c:v>-0.56934310192672299</c:v>
                </c:pt>
                <c:pt idx="33">
                  <c:v>-0.46443625369909025</c:v>
                </c:pt>
                <c:pt idx="34">
                  <c:v>-0.32178951312214199</c:v>
                </c:pt>
                <c:pt idx="35">
                  <c:v>-0.57837456138659804</c:v>
                </c:pt>
                <c:pt idx="36">
                  <c:v>-0.47084760898865896</c:v>
                </c:pt>
                <c:pt idx="37">
                  <c:v>0.12734300372018448</c:v>
                </c:pt>
                <c:pt idx="38">
                  <c:v>0.267505267735616</c:v>
                </c:pt>
                <c:pt idx="39">
                  <c:v>0.7498164988547491</c:v>
                </c:pt>
                <c:pt idx="40">
                  <c:v>1.1927521717293619</c:v>
                </c:pt>
                <c:pt idx="41">
                  <c:v>1.9569808475650001</c:v>
                </c:pt>
                <c:pt idx="42">
                  <c:v>2.1582423956939998</c:v>
                </c:pt>
                <c:pt idx="43">
                  <c:v>2.3687968904324301</c:v>
                </c:pt>
                <c:pt idx="44">
                  <c:v>1.3465972897281755</c:v>
                </c:pt>
                <c:pt idx="45">
                  <c:v>1.0104658194105485</c:v>
                </c:pt>
                <c:pt idx="46">
                  <c:v>1.3455535204975715</c:v>
                </c:pt>
                <c:pt idx="47">
                  <c:v>1.9491889623977001</c:v>
                </c:pt>
                <c:pt idx="48">
                  <c:v>2.946370039286085</c:v>
                </c:pt>
                <c:pt idx="49">
                  <c:v>3.47202607480591</c:v>
                </c:pt>
                <c:pt idx="50">
                  <c:v>2.9797671825168948</c:v>
                </c:pt>
                <c:pt idx="51">
                  <c:v>0.25603433048333968</c:v>
                </c:pt>
                <c:pt idx="52">
                  <c:v>-2.929201097476025</c:v>
                </c:pt>
                <c:pt idx="53">
                  <c:v>-3.5969427071607099</c:v>
                </c:pt>
                <c:pt idx="54">
                  <c:v>-3.626226221427125</c:v>
                </c:pt>
                <c:pt idx="55">
                  <c:v>-3.0991054271130651</c:v>
                </c:pt>
                <c:pt idx="56">
                  <c:v>-2.3398921949102052</c:v>
                </c:pt>
                <c:pt idx="57">
                  <c:v>-1.3743787176741886</c:v>
                </c:pt>
                <c:pt idx="58">
                  <c:v>-0.65663074663068355</c:v>
                </c:pt>
                <c:pt idx="59">
                  <c:v>-0.4739330063614457</c:v>
                </c:pt>
                <c:pt idx="60">
                  <c:v>0.27834657484858422</c:v>
                </c:pt>
                <c:pt idx="61">
                  <c:v>0.63238413286343054</c:v>
                </c:pt>
                <c:pt idx="62">
                  <c:v>1.0353680381335904</c:v>
                </c:pt>
                <c:pt idx="63">
                  <c:v>1.6184026337340449</c:v>
                </c:pt>
                <c:pt idx="64">
                  <c:v>0.27023476336423846</c:v>
                </c:pt>
                <c:pt idx="65">
                  <c:v>-0.71546637365921106</c:v>
                </c:pt>
                <c:pt idx="66">
                  <c:v>-1.124816693430311</c:v>
                </c:pt>
                <c:pt idx="67">
                  <c:v>-1.4967948316078641</c:v>
                </c:pt>
                <c:pt idx="68">
                  <c:v>-1.4730908328092318</c:v>
                </c:pt>
                <c:pt idx="69">
                  <c:v>-1.0109970656780369</c:v>
                </c:pt>
                <c:pt idx="70">
                  <c:v>-0.37362832344131247</c:v>
                </c:pt>
                <c:pt idx="71">
                  <c:v>-0.18254115922352199</c:v>
                </c:pt>
                <c:pt idx="72">
                  <c:v>-5.6105838897463012E-2</c:v>
                </c:pt>
                <c:pt idx="73">
                  <c:v>0.40851096824205446</c:v>
                </c:pt>
                <c:pt idx="74">
                  <c:v>0.69944952830518003</c:v>
                </c:pt>
                <c:pt idx="75">
                  <c:v>0.67738331456007705</c:v>
                </c:pt>
                <c:pt idx="76">
                  <c:v>0.98698175392329801</c:v>
                </c:pt>
                <c:pt idx="77">
                  <c:v>0.37718532247917302</c:v>
                </c:pt>
                <c:pt idx="78">
                  <c:v>7.0232930880248498E-2</c:v>
                </c:pt>
                <c:pt idx="79">
                  <c:v>-2.0412668820398994E-2</c:v>
                </c:pt>
                <c:pt idx="80">
                  <c:v>-0.82294437425042399</c:v>
                </c:pt>
                <c:pt idx="81">
                  <c:v>-0.76986299018297255</c:v>
                </c:pt>
                <c:pt idx="82">
                  <c:v>-1.1666508193125256</c:v>
                </c:pt>
                <c:pt idx="83">
                  <c:v>-1.3522709695896575</c:v>
                </c:pt>
                <c:pt idx="84">
                  <c:v>-1.0810025488556199</c:v>
                </c:pt>
                <c:pt idx="85">
                  <c:v>-0.61962687890253876</c:v>
                </c:pt>
                <c:pt idx="86">
                  <c:v>-0.16335199700420536</c:v>
                </c:pt>
                <c:pt idx="87">
                  <c:v>0.45252329196345098</c:v>
                </c:pt>
                <c:pt idx="88">
                  <c:v>0.97269802025562591</c:v>
                </c:pt>
                <c:pt idx="89">
                  <c:v>0.9635622647333586</c:v>
                </c:pt>
                <c:pt idx="90">
                  <c:v>1.4803444099310781</c:v>
                </c:pt>
                <c:pt idx="91">
                  <c:v>2.1355124597167752</c:v>
                </c:pt>
                <c:pt idx="92">
                  <c:v>3.4599363015973701</c:v>
                </c:pt>
                <c:pt idx="93">
                  <c:v>3.7062448480324401</c:v>
                </c:pt>
                <c:pt idx="94">
                  <c:v>3.7339273934369448</c:v>
                </c:pt>
                <c:pt idx="95">
                  <c:v>2.4868436159974601</c:v>
                </c:pt>
                <c:pt idx="96">
                  <c:v>0.21165058731507991</c:v>
                </c:pt>
                <c:pt idx="97">
                  <c:v>-9.2835967499443708</c:v>
                </c:pt>
                <c:pt idx="98">
                  <c:v>-4.5261965236603254</c:v>
                </c:pt>
                <c:pt idx="99">
                  <c:v>-3.5956874025044652</c:v>
                </c:pt>
                <c:pt idx="100">
                  <c:v>-2.30155796667658</c:v>
                </c:pt>
                <c:pt idx="101">
                  <c:v>-0.35189540296803096</c:v>
                </c:pt>
                <c:pt idx="102">
                  <c:v>0.84068093657762333</c:v>
                </c:pt>
                <c:pt idx="103">
                  <c:v>1.9889734814610049</c:v>
                </c:pt>
                <c:pt idx="104">
                  <c:v>2.2643788847288602</c:v>
                </c:pt>
                <c:pt idx="105">
                  <c:v>2.0735438463683051</c:v>
                </c:pt>
                <c:pt idx="106">
                  <c:v>1.1511484633969751</c:v>
                </c:pt>
                <c:pt idx="107">
                  <c:v>0.34940215979737155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00-496E-B55C-C57D5FCF6F3B}"/>
            </c:ext>
          </c:extLst>
        </c:ser>
        <c:ser>
          <c:idx val="7"/>
          <c:order val="7"/>
          <c:tx>
            <c:strRef>
              <c:f>'ALL COUNTRIES'!$K$5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COUNTRIES'!$C$6:$C$113</c:f>
              <c:numCache>
                <c:formatCode>[$-409]mmm\-yy;@</c:formatCode>
                <c:ptCount val="108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</c:numCache>
            </c:numRef>
          </c:cat>
          <c:val>
            <c:numRef>
              <c:f>'ALL COUNTRIES'!$K$6:$K$113</c:f>
              <c:numCache>
                <c:formatCode>#,##0.00</c:formatCode>
                <c:ptCount val="108"/>
                <c:pt idx="0">
                  <c:v>0.726833058951457</c:v>
                </c:pt>
                <c:pt idx="1">
                  <c:v>1.1517967262222855</c:v>
                </c:pt>
                <c:pt idx="2">
                  <c:v>1.4737383993957551</c:v>
                </c:pt>
                <c:pt idx="3">
                  <c:v>1.399213250765875</c:v>
                </c:pt>
                <c:pt idx="4">
                  <c:v>0.88016135613822444</c:v>
                </c:pt>
                <c:pt idx="5">
                  <c:v>0.33910543095787987</c:v>
                </c:pt>
                <c:pt idx="6">
                  <c:v>-0.38337445378675267</c:v>
                </c:pt>
                <c:pt idx="7">
                  <c:v>-0.86824775810993293</c:v>
                </c:pt>
                <c:pt idx="8">
                  <c:v>-1.0892947152765464</c:v>
                </c:pt>
                <c:pt idx="9">
                  <c:v>-1.1328420030650634</c:v>
                </c:pt>
                <c:pt idx="10">
                  <c:v>-1.3401872082076649</c:v>
                </c:pt>
                <c:pt idx="11">
                  <c:v>-1.588796932713215</c:v>
                </c:pt>
                <c:pt idx="12">
                  <c:v>-1.8434171338273999</c:v>
                </c:pt>
                <c:pt idx="13">
                  <c:v>-1.76060822497737</c:v>
                </c:pt>
                <c:pt idx="14">
                  <c:v>-1.28254597292858</c:v>
                </c:pt>
                <c:pt idx="15">
                  <c:v>-0.57682353152127397</c:v>
                </c:pt>
                <c:pt idx="16">
                  <c:v>0.24626089332899631</c:v>
                </c:pt>
                <c:pt idx="17">
                  <c:v>0.8003387610409296</c:v>
                </c:pt>
                <c:pt idx="18">
                  <c:v>1.39210909647255</c:v>
                </c:pt>
                <c:pt idx="19">
                  <c:v>1.4523504985735465</c:v>
                </c:pt>
                <c:pt idx="20">
                  <c:v>1.7653545433407998</c:v>
                </c:pt>
                <c:pt idx="21">
                  <c:v>1.5062645513913835</c:v>
                </c:pt>
                <c:pt idx="22">
                  <c:v>1.2273634572006085</c:v>
                </c:pt>
                <c:pt idx="23">
                  <c:v>0.97305883378936642</c:v>
                </c:pt>
                <c:pt idx="24">
                  <c:v>0.1580792478077705</c:v>
                </c:pt>
                <c:pt idx="25">
                  <c:v>-0.32565683941568002</c:v>
                </c:pt>
                <c:pt idx="26">
                  <c:v>-0.68541021534304569</c:v>
                </c:pt>
                <c:pt idx="27">
                  <c:v>-0.95357836045523459</c:v>
                </c:pt>
                <c:pt idx="28">
                  <c:v>-0.99196522842188106</c:v>
                </c:pt>
                <c:pt idx="29">
                  <c:v>-1.0718657107430729</c:v>
                </c:pt>
                <c:pt idx="30">
                  <c:v>-1.2271484775344184</c:v>
                </c:pt>
                <c:pt idx="31">
                  <c:v>-1.581396278161215</c:v>
                </c:pt>
                <c:pt idx="32">
                  <c:v>-1.8070927531040599</c:v>
                </c:pt>
                <c:pt idx="33">
                  <c:v>-1.8708979964321748</c:v>
                </c:pt>
                <c:pt idx="34">
                  <c:v>-1.7232821941403902</c:v>
                </c:pt>
                <c:pt idx="35">
                  <c:v>-1.3025984453554651</c:v>
                </c:pt>
                <c:pt idx="36">
                  <c:v>-0.94969560874447956</c:v>
                </c:pt>
                <c:pt idx="37">
                  <c:v>-0.71773552861466805</c:v>
                </c:pt>
                <c:pt idx="38">
                  <c:v>-0.50537309411930098</c:v>
                </c:pt>
                <c:pt idx="39">
                  <c:v>-6.2281704506206487E-2</c:v>
                </c:pt>
                <c:pt idx="40">
                  <c:v>0.46877846958220992</c:v>
                </c:pt>
                <c:pt idx="41">
                  <c:v>1.1189274610805127</c:v>
                </c:pt>
                <c:pt idx="42">
                  <c:v>1.4039959577383081</c:v>
                </c:pt>
                <c:pt idx="43">
                  <c:v>1.6984025267625549</c:v>
                </c:pt>
                <c:pt idx="44">
                  <c:v>2.1383561282503201</c:v>
                </c:pt>
                <c:pt idx="45">
                  <c:v>2.2034273283899801</c:v>
                </c:pt>
                <c:pt idx="46">
                  <c:v>2.7273399267422049</c:v>
                </c:pt>
                <c:pt idx="47">
                  <c:v>3.348114924741405</c:v>
                </c:pt>
                <c:pt idx="48">
                  <c:v>3.5307569962837748</c:v>
                </c:pt>
                <c:pt idx="49">
                  <c:v>3.5655784525087353</c:v>
                </c:pt>
                <c:pt idx="50">
                  <c:v>2.9354995504561296</c:v>
                </c:pt>
                <c:pt idx="51">
                  <c:v>0.82503027919994398</c:v>
                </c:pt>
                <c:pt idx="52">
                  <c:v>-2.0492180477025448</c:v>
                </c:pt>
                <c:pt idx="53">
                  <c:v>-3.092060011182495</c:v>
                </c:pt>
                <c:pt idx="54">
                  <c:v>-3.1428197330625753</c:v>
                </c:pt>
                <c:pt idx="55">
                  <c:v>-2.857496654660765</c:v>
                </c:pt>
                <c:pt idx="56">
                  <c:v>-1.9684575660281849</c:v>
                </c:pt>
                <c:pt idx="57">
                  <c:v>-0.81434687162470398</c:v>
                </c:pt>
                <c:pt idx="58">
                  <c:v>-6.853833777740595E-2</c:v>
                </c:pt>
                <c:pt idx="59">
                  <c:v>0.38055404156383849</c:v>
                </c:pt>
                <c:pt idx="60">
                  <c:v>0.84097682250852701</c:v>
                </c:pt>
                <c:pt idx="61">
                  <c:v>1.183351277653216</c:v>
                </c:pt>
                <c:pt idx="62">
                  <c:v>1.2281476853832034</c:v>
                </c:pt>
                <c:pt idx="63">
                  <c:v>1.2551435873816765</c:v>
                </c:pt>
                <c:pt idx="64">
                  <c:v>0.91778870873386542</c:v>
                </c:pt>
                <c:pt idx="65">
                  <c:v>0.22401336120772403</c:v>
                </c:pt>
                <c:pt idx="66">
                  <c:v>-0.41347259829035898</c:v>
                </c:pt>
                <c:pt idx="67">
                  <c:v>-0.84287364020979338</c:v>
                </c:pt>
                <c:pt idx="68">
                  <c:v>-1.3194052354324919</c:v>
                </c:pt>
                <c:pt idx="69">
                  <c:v>-1.3764165310403655</c:v>
                </c:pt>
                <c:pt idx="70">
                  <c:v>-1.4711645652918266</c:v>
                </c:pt>
                <c:pt idx="71">
                  <c:v>-1.267256056517446</c:v>
                </c:pt>
                <c:pt idx="72">
                  <c:v>-1.954645813550405</c:v>
                </c:pt>
                <c:pt idx="73">
                  <c:v>-1.8189341814010298</c:v>
                </c:pt>
                <c:pt idx="74">
                  <c:v>-1.4231453614149738</c:v>
                </c:pt>
                <c:pt idx="75">
                  <c:v>-0.946730744970116</c:v>
                </c:pt>
                <c:pt idx="76">
                  <c:v>-9.4026606394445517E-2</c:v>
                </c:pt>
                <c:pt idx="77">
                  <c:v>0.39845371627529202</c:v>
                </c:pt>
                <c:pt idx="78">
                  <c:v>0.64581545325418754</c:v>
                </c:pt>
                <c:pt idx="79">
                  <c:v>0.38822352610439903</c:v>
                </c:pt>
                <c:pt idx="80">
                  <c:v>-0.24902946208086099</c:v>
                </c:pt>
                <c:pt idx="81">
                  <c:v>-0.84860373608501649</c:v>
                </c:pt>
                <c:pt idx="82">
                  <c:v>-1.04353626516102</c:v>
                </c:pt>
                <c:pt idx="83">
                  <c:v>-1.0160336248253661</c:v>
                </c:pt>
                <c:pt idx="84">
                  <c:v>-0.22792493503293398</c:v>
                </c:pt>
                <c:pt idx="85">
                  <c:v>1.1537585038255149</c:v>
                </c:pt>
                <c:pt idx="86">
                  <c:v>1.6498011435064399</c:v>
                </c:pt>
                <c:pt idx="87">
                  <c:v>1.8395992724046299</c:v>
                </c:pt>
                <c:pt idx="88">
                  <c:v>1.60066170093098</c:v>
                </c:pt>
                <c:pt idx="89">
                  <c:v>1.3490818160103801</c:v>
                </c:pt>
                <c:pt idx="90">
                  <c:v>1.4425010798034446</c:v>
                </c:pt>
                <c:pt idx="91">
                  <c:v>1.9856799424847349</c:v>
                </c:pt>
                <c:pt idx="92">
                  <c:v>2.8501778842696051</c:v>
                </c:pt>
                <c:pt idx="93">
                  <c:v>3.3706725637266848</c:v>
                </c:pt>
                <c:pt idx="94">
                  <c:v>3.2468323170501199</c:v>
                </c:pt>
                <c:pt idx="95">
                  <c:v>2.3196486741888784</c:v>
                </c:pt>
                <c:pt idx="96">
                  <c:v>-0.83648577928990353</c:v>
                </c:pt>
                <c:pt idx="97">
                  <c:v>-6.7205290105534754</c:v>
                </c:pt>
                <c:pt idx="98">
                  <c:v>-3.8924549822068002</c:v>
                </c:pt>
                <c:pt idx="99">
                  <c:v>-3.069021656571115</c:v>
                </c:pt>
                <c:pt idx="100">
                  <c:v>-2.5857849609379997</c:v>
                </c:pt>
                <c:pt idx="101">
                  <c:v>-1.1466801405136779</c:v>
                </c:pt>
                <c:pt idx="102">
                  <c:v>0.14320616305158551</c:v>
                </c:pt>
                <c:pt idx="103">
                  <c:v>0.66226288508053655</c:v>
                </c:pt>
                <c:pt idx="104">
                  <c:v>0.86677099834217497</c:v>
                </c:pt>
                <c:pt idx="105">
                  <c:v>0.82765581430149848</c:v>
                </c:pt>
                <c:pt idx="106">
                  <c:v>0.52263580651470498</c:v>
                </c:pt>
                <c:pt idx="107">
                  <c:v>0.15339740473469302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00-496E-B55C-C57D5FCF6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292912"/>
        <c:axId val="864281752"/>
      </c:lineChart>
      <c:dateAx>
        <c:axId val="864292912"/>
        <c:scaling>
          <c:orientation val="minMax"/>
          <c:min val="38777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out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81752"/>
        <c:crosses val="autoZero"/>
        <c:auto val="1"/>
        <c:lblOffset val="100"/>
        <c:baseTimeUnit val="months"/>
        <c:majorUnit val="12"/>
        <c:majorTimeUnit val="months"/>
      </c:dateAx>
      <c:valAx>
        <c:axId val="864281752"/>
        <c:scaling>
          <c:orientation val="minMax"/>
          <c:max val="6"/>
          <c:min val="-16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92912"/>
        <c:crosses val="autoZero"/>
        <c:crossBetween val="between"/>
        <c:majorUnit val="1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6.528872702101049E-2"/>
          <c:y val="0.70903130066488163"/>
          <c:w val="0.35409597156829159"/>
          <c:h val="0.18961959888079621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Banxico Output Gap</a:t>
            </a:r>
            <a:r>
              <a:rPr lang="en-US" baseline="0"/>
              <a:t> - </a:t>
            </a:r>
            <a:r>
              <a:rPr lang="en-US" b="1" u="sng" baseline="0"/>
              <a:t>Expected Revision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7856258341442E-2"/>
          <c:y val="0.13930516431924883"/>
          <c:w val="0.90696349578780555"/>
          <c:h val="0.75145888013998252"/>
        </c:manualLayout>
      </c:layout>
      <c:lineChart>
        <c:grouping val="standard"/>
        <c:varyColors val="0"/>
        <c:ser>
          <c:idx val="1"/>
          <c:order val="0"/>
          <c:tx>
            <c:v>Expected Revision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'MX - GDP'!$BA$103:$BA$134</c:f>
              <c:numCache>
                <c:formatCode>d\-mmm\-yy</c:formatCode>
                <c:ptCount val="32"/>
                <c:pt idx="0">
                  <c:v>42795</c:v>
                </c:pt>
                <c:pt idx="1">
                  <c:v>42887</c:v>
                </c:pt>
                <c:pt idx="2">
                  <c:v>42979</c:v>
                </c:pt>
                <c:pt idx="3">
                  <c:v>43070</c:v>
                </c:pt>
                <c:pt idx="4">
                  <c:v>43160</c:v>
                </c:pt>
                <c:pt idx="5">
                  <c:v>43252</c:v>
                </c:pt>
                <c:pt idx="6">
                  <c:v>43344</c:v>
                </c:pt>
                <c:pt idx="7">
                  <c:v>43435</c:v>
                </c:pt>
                <c:pt idx="8">
                  <c:v>43525</c:v>
                </c:pt>
                <c:pt idx="9">
                  <c:v>43617</c:v>
                </c:pt>
                <c:pt idx="10">
                  <c:v>43709</c:v>
                </c:pt>
                <c:pt idx="11">
                  <c:v>43800</c:v>
                </c:pt>
                <c:pt idx="12">
                  <c:v>43891</c:v>
                </c:pt>
                <c:pt idx="13">
                  <c:v>43983</c:v>
                </c:pt>
                <c:pt idx="14">
                  <c:v>44075</c:v>
                </c:pt>
                <c:pt idx="15">
                  <c:v>44166</c:v>
                </c:pt>
                <c:pt idx="16">
                  <c:v>44256</c:v>
                </c:pt>
                <c:pt idx="17">
                  <c:v>44348</c:v>
                </c:pt>
                <c:pt idx="18">
                  <c:v>44440</c:v>
                </c:pt>
                <c:pt idx="19">
                  <c:v>44531</c:v>
                </c:pt>
                <c:pt idx="20">
                  <c:v>44621</c:v>
                </c:pt>
                <c:pt idx="21">
                  <c:v>44713</c:v>
                </c:pt>
                <c:pt idx="22">
                  <c:v>44805</c:v>
                </c:pt>
                <c:pt idx="23">
                  <c:v>44896</c:v>
                </c:pt>
                <c:pt idx="24">
                  <c:v>44986</c:v>
                </c:pt>
                <c:pt idx="25">
                  <c:v>45078</c:v>
                </c:pt>
                <c:pt idx="26">
                  <c:v>45170</c:v>
                </c:pt>
                <c:pt idx="27">
                  <c:v>45261</c:v>
                </c:pt>
                <c:pt idx="28">
                  <c:v>45352</c:v>
                </c:pt>
                <c:pt idx="29">
                  <c:v>45444</c:v>
                </c:pt>
                <c:pt idx="30">
                  <c:v>45536</c:v>
                </c:pt>
                <c:pt idx="31">
                  <c:v>45627</c:v>
                </c:pt>
              </c:numCache>
            </c:numRef>
          </c:cat>
          <c:val>
            <c:numRef>
              <c:f>'MX - GDP'!$BJ$103:$BJ$134</c:f>
              <c:numCache>
                <c:formatCode>#,##0.0</c:formatCode>
                <c:ptCount val="32"/>
                <c:pt idx="0">
                  <c:v>1.9</c:v>
                </c:pt>
                <c:pt idx="1">
                  <c:v>2</c:v>
                </c:pt>
                <c:pt idx="2">
                  <c:v>1.3</c:v>
                </c:pt>
                <c:pt idx="3">
                  <c:v>2.7</c:v>
                </c:pt>
                <c:pt idx="4">
                  <c:v>3.7</c:v>
                </c:pt>
                <c:pt idx="5">
                  <c:v>3.6</c:v>
                </c:pt>
                <c:pt idx="6">
                  <c:v>3.8</c:v>
                </c:pt>
                <c:pt idx="7">
                  <c:v>3.8</c:v>
                </c:pt>
                <c:pt idx="8">
                  <c:v>3.9</c:v>
                </c:pt>
                <c:pt idx="9">
                  <c:v>3.5</c:v>
                </c:pt>
                <c:pt idx="10">
                  <c:v>3.8</c:v>
                </c:pt>
                <c:pt idx="11">
                  <c:v>3.3</c:v>
                </c:pt>
                <c:pt idx="12">
                  <c:v>2.2000000000000002</c:v>
                </c:pt>
                <c:pt idx="13">
                  <c:v>-16</c:v>
                </c:pt>
                <c:pt idx="14">
                  <c:v>-5.2</c:v>
                </c:pt>
                <c:pt idx="15">
                  <c:v>-1.4</c:v>
                </c:pt>
                <c:pt idx="16">
                  <c:v>-1.4</c:v>
                </c:pt>
                <c:pt idx="17">
                  <c:v>-1.2</c:v>
                </c:pt>
                <c:pt idx="18">
                  <c:v>-2.8</c:v>
                </c:pt>
                <c:pt idx="19">
                  <c:v>-2.2999999999999998</c:v>
                </c:pt>
                <c:pt idx="20">
                  <c:v>-1.7</c:v>
                </c:pt>
                <c:pt idx="21">
                  <c:v>-1.2</c:v>
                </c:pt>
                <c:pt idx="22">
                  <c:v>-0.9</c:v>
                </c:pt>
                <c:pt idx="23">
                  <c:v>-1.1000000000000001</c:v>
                </c:pt>
                <c:pt idx="24">
                  <c:v>4.343322476323408E-2</c:v>
                </c:pt>
                <c:pt idx="25">
                  <c:v>-0.45284904680943328</c:v>
                </c:pt>
                <c:pt idx="26">
                  <c:v>-0.66486172353536688</c:v>
                </c:pt>
                <c:pt idx="27">
                  <c:v>-0.66486172353536688</c:v>
                </c:pt>
                <c:pt idx="28">
                  <c:v>-0.46664514464565343</c:v>
                </c:pt>
                <c:pt idx="29">
                  <c:v>-0.36760104020365247</c:v>
                </c:pt>
                <c:pt idx="30">
                  <c:v>-0.26827588718727213</c:v>
                </c:pt>
                <c:pt idx="31">
                  <c:v>-0.26827588718727213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1C-4953-8857-F08140B4BD28}"/>
            </c:ext>
          </c:extLst>
        </c:ser>
        <c:ser>
          <c:idx val="0"/>
          <c:order val="1"/>
          <c:tx>
            <c:v>Last Inflation Report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'MX - GDP'!$BA$103:$BA$134</c:f>
              <c:numCache>
                <c:formatCode>d\-mmm\-yy</c:formatCode>
                <c:ptCount val="32"/>
                <c:pt idx="0">
                  <c:v>42795</c:v>
                </c:pt>
                <c:pt idx="1">
                  <c:v>42887</c:v>
                </c:pt>
                <c:pt idx="2">
                  <c:v>42979</c:v>
                </c:pt>
                <c:pt idx="3">
                  <c:v>43070</c:v>
                </c:pt>
                <c:pt idx="4">
                  <c:v>43160</c:v>
                </c:pt>
                <c:pt idx="5">
                  <c:v>43252</c:v>
                </c:pt>
                <c:pt idx="6">
                  <c:v>43344</c:v>
                </c:pt>
                <c:pt idx="7">
                  <c:v>43435</c:v>
                </c:pt>
                <c:pt idx="8">
                  <c:v>43525</c:v>
                </c:pt>
                <c:pt idx="9">
                  <c:v>43617</c:v>
                </c:pt>
                <c:pt idx="10">
                  <c:v>43709</c:v>
                </c:pt>
                <c:pt idx="11">
                  <c:v>43800</c:v>
                </c:pt>
                <c:pt idx="12">
                  <c:v>43891</c:v>
                </c:pt>
                <c:pt idx="13">
                  <c:v>43983</c:v>
                </c:pt>
                <c:pt idx="14">
                  <c:v>44075</c:v>
                </c:pt>
                <c:pt idx="15">
                  <c:v>44166</c:v>
                </c:pt>
                <c:pt idx="16">
                  <c:v>44256</c:v>
                </c:pt>
                <c:pt idx="17">
                  <c:v>44348</c:v>
                </c:pt>
                <c:pt idx="18">
                  <c:v>44440</c:v>
                </c:pt>
                <c:pt idx="19">
                  <c:v>44531</c:v>
                </c:pt>
                <c:pt idx="20">
                  <c:v>44621</c:v>
                </c:pt>
                <c:pt idx="21">
                  <c:v>44713</c:v>
                </c:pt>
                <c:pt idx="22">
                  <c:v>44805</c:v>
                </c:pt>
                <c:pt idx="23">
                  <c:v>44896</c:v>
                </c:pt>
                <c:pt idx="24">
                  <c:v>44986</c:v>
                </c:pt>
                <c:pt idx="25">
                  <c:v>45078</c:v>
                </c:pt>
                <c:pt idx="26">
                  <c:v>45170</c:v>
                </c:pt>
                <c:pt idx="27">
                  <c:v>45261</c:v>
                </c:pt>
                <c:pt idx="28">
                  <c:v>45352</c:v>
                </c:pt>
                <c:pt idx="29">
                  <c:v>45444</c:v>
                </c:pt>
                <c:pt idx="30">
                  <c:v>45536</c:v>
                </c:pt>
                <c:pt idx="31">
                  <c:v>45627</c:v>
                </c:pt>
              </c:numCache>
            </c:numRef>
          </c:cat>
          <c:val>
            <c:numRef>
              <c:f>'MX - GDP'!$BH$103:$BH$134</c:f>
              <c:numCache>
                <c:formatCode>#,##0.0</c:formatCode>
                <c:ptCount val="32"/>
                <c:pt idx="0">
                  <c:v>1.9</c:v>
                </c:pt>
                <c:pt idx="1">
                  <c:v>2</c:v>
                </c:pt>
                <c:pt idx="2">
                  <c:v>1.3</c:v>
                </c:pt>
                <c:pt idx="3">
                  <c:v>2.7</c:v>
                </c:pt>
                <c:pt idx="4">
                  <c:v>3.7</c:v>
                </c:pt>
                <c:pt idx="5">
                  <c:v>3.6</c:v>
                </c:pt>
                <c:pt idx="6">
                  <c:v>3.8</c:v>
                </c:pt>
                <c:pt idx="7">
                  <c:v>3.8</c:v>
                </c:pt>
                <c:pt idx="8">
                  <c:v>3.9</c:v>
                </c:pt>
                <c:pt idx="9">
                  <c:v>3.5</c:v>
                </c:pt>
                <c:pt idx="10">
                  <c:v>3.8</c:v>
                </c:pt>
                <c:pt idx="11">
                  <c:v>3.3</c:v>
                </c:pt>
                <c:pt idx="12">
                  <c:v>2.2000000000000002</c:v>
                </c:pt>
                <c:pt idx="13">
                  <c:v>-16</c:v>
                </c:pt>
                <c:pt idx="14">
                  <c:v>-5.2</c:v>
                </c:pt>
                <c:pt idx="15">
                  <c:v>-1.4</c:v>
                </c:pt>
                <c:pt idx="16">
                  <c:v>-1.4</c:v>
                </c:pt>
                <c:pt idx="17">
                  <c:v>-1.2</c:v>
                </c:pt>
                <c:pt idx="18">
                  <c:v>-2.8</c:v>
                </c:pt>
                <c:pt idx="19">
                  <c:v>-2.2999999999999998</c:v>
                </c:pt>
                <c:pt idx="20">
                  <c:v>-1.7</c:v>
                </c:pt>
                <c:pt idx="21">
                  <c:v>-1.2</c:v>
                </c:pt>
                <c:pt idx="22">
                  <c:v>-0.9</c:v>
                </c:pt>
                <c:pt idx="23">
                  <c:v>-1.1000000000000001</c:v>
                </c:pt>
                <c:pt idx="24">
                  <c:v>-0.9</c:v>
                </c:pt>
                <c:pt idx="25">
                  <c:v>-1</c:v>
                </c:pt>
                <c:pt idx="26">
                  <c:v>-1.1000000000000001</c:v>
                </c:pt>
                <c:pt idx="27">
                  <c:v>-1.1000000000000001</c:v>
                </c:pt>
                <c:pt idx="28">
                  <c:v>-0.9</c:v>
                </c:pt>
                <c:pt idx="29">
                  <c:v>-0.8</c:v>
                </c:pt>
                <c:pt idx="30">
                  <c:v>-0.7</c:v>
                </c:pt>
                <c:pt idx="31">
                  <c:v>-0.7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1C-4953-8857-F08140B4B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55576"/>
        <c:axId val="894952336"/>
      </c:lineChart>
      <c:dateAx>
        <c:axId val="89495557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2336"/>
        <c:crosses val="autoZero"/>
        <c:auto val="1"/>
        <c:lblOffset val="100"/>
        <c:baseTimeUnit val="months"/>
        <c:majorUnit val="12"/>
        <c:majorTimeUnit val="months"/>
      </c:dateAx>
      <c:valAx>
        <c:axId val="894952336"/>
        <c:scaling>
          <c:orientation val="minMax"/>
          <c:max val="4.5"/>
          <c:min val="-4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55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8.9805555555555555E-2"/>
          <c:y val="0.61364063867016627"/>
          <c:w val="0.31242344706911634"/>
          <c:h val="0.14541994750656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Banxico Output Gap Ex - Expected Revision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7856258341442E-2"/>
          <c:y val="0.13930516431924883"/>
          <c:w val="0.90696349578780555"/>
          <c:h val="0.75145888013998252"/>
        </c:manualLayout>
      </c:layout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'MX - GDP'!$BA$103:$BA$134</c:f>
              <c:numCache>
                <c:formatCode>d\-mmm\-yy</c:formatCode>
                <c:ptCount val="32"/>
                <c:pt idx="0">
                  <c:v>42795</c:v>
                </c:pt>
                <c:pt idx="1">
                  <c:v>42887</c:v>
                </c:pt>
                <c:pt idx="2">
                  <c:v>42979</c:v>
                </c:pt>
                <c:pt idx="3">
                  <c:v>43070</c:v>
                </c:pt>
                <c:pt idx="4">
                  <c:v>43160</c:v>
                </c:pt>
                <c:pt idx="5">
                  <c:v>43252</c:v>
                </c:pt>
                <c:pt idx="6">
                  <c:v>43344</c:v>
                </c:pt>
                <c:pt idx="7">
                  <c:v>43435</c:v>
                </c:pt>
                <c:pt idx="8">
                  <c:v>43525</c:v>
                </c:pt>
                <c:pt idx="9">
                  <c:v>43617</c:v>
                </c:pt>
                <c:pt idx="10">
                  <c:v>43709</c:v>
                </c:pt>
                <c:pt idx="11">
                  <c:v>43800</c:v>
                </c:pt>
                <c:pt idx="12">
                  <c:v>43891</c:v>
                </c:pt>
                <c:pt idx="13">
                  <c:v>43983</c:v>
                </c:pt>
                <c:pt idx="14">
                  <c:v>44075</c:v>
                </c:pt>
                <c:pt idx="15">
                  <c:v>44166</c:v>
                </c:pt>
                <c:pt idx="16">
                  <c:v>44256</c:v>
                </c:pt>
                <c:pt idx="17">
                  <c:v>44348</c:v>
                </c:pt>
                <c:pt idx="18">
                  <c:v>44440</c:v>
                </c:pt>
                <c:pt idx="19">
                  <c:v>44531</c:v>
                </c:pt>
                <c:pt idx="20">
                  <c:v>44621</c:v>
                </c:pt>
                <c:pt idx="21">
                  <c:v>44713</c:v>
                </c:pt>
                <c:pt idx="22">
                  <c:v>44805</c:v>
                </c:pt>
                <c:pt idx="23">
                  <c:v>44896</c:v>
                </c:pt>
                <c:pt idx="24">
                  <c:v>44986</c:v>
                </c:pt>
                <c:pt idx="25">
                  <c:v>45078</c:v>
                </c:pt>
                <c:pt idx="26">
                  <c:v>45170</c:v>
                </c:pt>
                <c:pt idx="27">
                  <c:v>45261</c:v>
                </c:pt>
                <c:pt idx="28">
                  <c:v>45352</c:v>
                </c:pt>
                <c:pt idx="29">
                  <c:v>45444</c:v>
                </c:pt>
                <c:pt idx="30">
                  <c:v>45536</c:v>
                </c:pt>
                <c:pt idx="31">
                  <c:v>45627</c:v>
                </c:pt>
              </c:numCache>
            </c:numRef>
          </c:cat>
          <c:val>
            <c:numRef>
              <c:f>'MX - GDP'!$BK$103:$BK$134</c:f>
              <c:numCache>
                <c:formatCode>#,##0.0</c:formatCode>
                <c:ptCount val="32"/>
                <c:pt idx="0">
                  <c:v>2</c:v>
                </c:pt>
                <c:pt idx="1">
                  <c:v>2</c:v>
                </c:pt>
                <c:pt idx="2">
                  <c:v>1.3</c:v>
                </c:pt>
                <c:pt idx="3">
                  <c:v>2.3999999999999995</c:v>
                </c:pt>
                <c:pt idx="4">
                  <c:v>3.8</c:v>
                </c:pt>
                <c:pt idx="5">
                  <c:v>3.4</c:v>
                </c:pt>
                <c:pt idx="6">
                  <c:v>3.5</c:v>
                </c:pt>
                <c:pt idx="7">
                  <c:v>3.5</c:v>
                </c:pt>
                <c:pt idx="8">
                  <c:v>3.6999999999999997</c:v>
                </c:pt>
                <c:pt idx="9">
                  <c:v>3.0999999999999996</c:v>
                </c:pt>
                <c:pt idx="10">
                  <c:v>3.2</c:v>
                </c:pt>
                <c:pt idx="11">
                  <c:v>2.5</c:v>
                </c:pt>
                <c:pt idx="12">
                  <c:v>1.7000000000000002</c:v>
                </c:pt>
                <c:pt idx="13">
                  <c:v>-17.299999999999997</c:v>
                </c:pt>
                <c:pt idx="14">
                  <c:v>-6.4999999999999991</c:v>
                </c:pt>
                <c:pt idx="15">
                  <c:v>-2.7999999999999994</c:v>
                </c:pt>
                <c:pt idx="16">
                  <c:v>-2.6999999999999997</c:v>
                </c:pt>
                <c:pt idx="17">
                  <c:v>-2.0999999999999996</c:v>
                </c:pt>
                <c:pt idx="18">
                  <c:v>-1.8999999999999995</c:v>
                </c:pt>
                <c:pt idx="19">
                  <c:v>-0.79999999999999982</c:v>
                </c:pt>
                <c:pt idx="20">
                  <c:v>0.10000000000000009</c:v>
                </c:pt>
                <c:pt idx="21">
                  <c:v>0.6</c:v>
                </c:pt>
                <c:pt idx="22">
                  <c:v>0.7</c:v>
                </c:pt>
                <c:pt idx="23">
                  <c:v>0.7</c:v>
                </c:pt>
                <c:pt idx="24">
                  <c:v>1.8434332247632341</c:v>
                </c:pt>
                <c:pt idx="25">
                  <c:v>1.3471509531905668</c:v>
                </c:pt>
                <c:pt idx="26">
                  <c:v>1.1351382764646332</c:v>
                </c:pt>
                <c:pt idx="27">
                  <c:v>1.1351382764646332</c:v>
                </c:pt>
                <c:pt idx="28">
                  <c:v>1.3333548553543466</c:v>
                </c:pt>
                <c:pt idx="29">
                  <c:v>1.4323989597963476</c:v>
                </c:pt>
                <c:pt idx="30">
                  <c:v>1.5317241128127279</c:v>
                </c:pt>
                <c:pt idx="31">
                  <c:v>1.5317241128127279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6E-4CBF-B66A-9801091D9F9C}"/>
            </c:ext>
          </c:extLst>
        </c:ser>
        <c:ser>
          <c:idx val="0"/>
          <c:order val="1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'MX - GDP'!$BA$103:$BA$134</c:f>
              <c:numCache>
                <c:formatCode>d\-mmm\-yy</c:formatCode>
                <c:ptCount val="32"/>
                <c:pt idx="0">
                  <c:v>42795</c:v>
                </c:pt>
                <c:pt idx="1">
                  <c:v>42887</c:v>
                </c:pt>
                <c:pt idx="2">
                  <c:v>42979</c:v>
                </c:pt>
                <c:pt idx="3">
                  <c:v>43070</c:v>
                </c:pt>
                <c:pt idx="4">
                  <c:v>43160</c:v>
                </c:pt>
                <c:pt idx="5">
                  <c:v>43252</c:v>
                </c:pt>
                <c:pt idx="6">
                  <c:v>43344</c:v>
                </c:pt>
                <c:pt idx="7">
                  <c:v>43435</c:v>
                </c:pt>
                <c:pt idx="8">
                  <c:v>43525</c:v>
                </c:pt>
                <c:pt idx="9">
                  <c:v>43617</c:v>
                </c:pt>
                <c:pt idx="10">
                  <c:v>43709</c:v>
                </c:pt>
                <c:pt idx="11">
                  <c:v>43800</c:v>
                </c:pt>
                <c:pt idx="12">
                  <c:v>43891</c:v>
                </c:pt>
                <c:pt idx="13">
                  <c:v>43983</c:v>
                </c:pt>
                <c:pt idx="14">
                  <c:v>44075</c:v>
                </c:pt>
                <c:pt idx="15">
                  <c:v>44166</c:v>
                </c:pt>
                <c:pt idx="16">
                  <c:v>44256</c:v>
                </c:pt>
                <c:pt idx="17">
                  <c:v>44348</c:v>
                </c:pt>
                <c:pt idx="18">
                  <c:v>44440</c:v>
                </c:pt>
                <c:pt idx="19">
                  <c:v>44531</c:v>
                </c:pt>
                <c:pt idx="20">
                  <c:v>44621</c:v>
                </c:pt>
                <c:pt idx="21">
                  <c:v>44713</c:v>
                </c:pt>
                <c:pt idx="22">
                  <c:v>44805</c:v>
                </c:pt>
                <c:pt idx="23">
                  <c:v>44896</c:v>
                </c:pt>
                <c:pt idx="24">
                  <c:v>44986</c:v>
                </c:pt>
                <c:pt idx="25">
                  <c:v>45078</c:v>
                </c:pt>
                <c:pt idx="26">
                  <c:v>45170</c:v>
                </c:pt>
                <c:pt idx="27">
                  <c:v>45261</c:v>
                </c:pt>
                <c:pt idx="28">
                  <c:v>45352</c:v>
                </c:pt>
                <c:pt idx="29">
                  <c:v>45444</c:v>
                </c:pt>
                <c:pt idx="30">
                  <c:v>45536</c:v>
                </c:pt>
                <c:pt idx="31">
                  <c:v>45627</c:v>
                </c:pt>
              </c:numCache>
            </c:numRef>
          </c:cat>
          <c:val>
            <c:numRef>
              <c:f>'MX - GDP'!$BI$103:$BI$134</c:f>
              <c:numCache>
                <c:formatCode>#,##0.0</c:formatCode>
                <c:ptCount val="32"/>
                <c:pt idx="0">
                  <c:v>2</c:v>
                </c:pt>
                <c:pt idx="1">
                  <c:v>2</c:v>
                </c:pt>
                <c:pt idx="2">
                  <c:v>1.3</c:v>
                </c:pt>
                <c:pt idx="3">
                  <c:v>2.4</c:v>
                </c:pt>
                <c:pt idx="4">
                  <c:v>3.8</c:v>
                </c:pt>
                <c:pt idx="5">
                  <c:v>3.4</c:v>
                </c:pt>
                <c:pt idx="6">
                  <c:v>3.5</c:v>
                </c:pt>
                <c:pt idx="7">
                  <c:v>3.5</c:v>
                </c:pt>
                <c:pt idx="8">
                  <c:v>3.7</c:v>
                </c:pt>
                <c:pt idx="9">
                  <c:v>3.1</c:v>
                </c:pt>
                <c:pt idx="10">
                  <c:v>3.2</c:v>
                </c:pt>
                <c:pt idx="11">
                  <c:v>2.5</c:v>
                </c:pt>
                <c:pt idx="12">
                  <c:v>1.7</c:v>
                </c:pt>
                <c:pt idx="13">
                  <c:v>-17.3</c:v>
                </c:pt>
                <c:pt idx="14">
                  <c:v>-6.5</c:v>
                </c:pt>
                <c:pt idx="15">
                  <c:v>-2.8</c:v>
                </c:pt>
                <c:pt idx="16">
                  <c:v>-2.7</c:v>
                </c:pt>
                <c:pt idx="17">
                  <c:v>-2.1</c:v>
                </c:pt>
                <c:pt idx="18">
                  <c:v>-1.9</c:v>
                </c:pt>
                <c:pt idx="19">
                  <c:v>-0.8</c:v>
                </c:pt>
                <c:pt idx="20">
                  <c:v>0.1</c:v>
                </c:pt>
                <c:pt idx="21">
                  <c:v>0.6</c:v>
                </c:pt>
                <c:pt idx="22">
                  <c:v>0.7</c:v>
                </c:pt>
                <c:pt idx="23">
                  <c:v>0.7</c:v>
                </c:pt>
                <c:pt idx="24">
                  <c:v>0.9</c:v>
                </c:pt>
                <c:pt idx="25">
                  <c:v>0.8</c:v>
                </c:pt>
                <c:pt idx="26">
                  <c:v>0.7</c:v>
                </c:pt>
                <c:pt idx="27">
                  <c:v>0.7</c:v>
                </c:pt>
                <c:pt idx="28">
                  <c:v>0.9</c:v>
                </c:pt>
                <c:pt idx="29">
                  <c:v>1</c:v>
                </c:pt>
                <c:pt idx="30">
                  <c:v>1.1000000000000001</c:v>
                </c:pt>
                <c:pt idx="31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6E-4CBF-B66A-9801091D9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55576"/>
        <c:axId val="894952336"/>
      </c:lineChart>
      <c:dateAx>
        <c:axId val="89495557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2336"/>
        <c:crosses val="autoZero"/>
        <c:auto val="1"/>
        <c:lblOffset val="100"/>
        <c:baseTimeUnit val="months"/>
        <c:majorUnit val="12"/>
        <c:majorTimeUnit val="months"/>
      </c:dateAx>
      <c:valAx>
        <c:axId val="894952336"/>
        <c:scaling>
          <c:orientation val="minMax"/>
          <c:max val="4.5"/>
          <c:min val="-4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55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QoQ GDP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4096051041255164"/>
          <c:w val="0.88890507436570432"/>
          <c:h val="0.73369970921926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'MX - GDP'!$BL$1</c:f>
              <c:strCache>
                <c:ptCount val="1"/>
                <c:pt idx="0">
                  <c:v>Banxico Forecast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'MX - GDP'!$AZ$127:$AZ$134</c:f>
              <c:strCache>
                <c:ptCount val="8"/>
                <c:pt idx="0">
                  <c:v>1Q 2023</c:v>
                </c:pt>
                <c:pt idx="1">
                  <c:v>2Q 2023</c:v>
                </c:pt>
                <c:pt idx="2">
                  <c:v>3Q 2023</c:v>
                </c:pt>
                <c:pt idx="3">
                  <c:v>4Q 2023</c:v>
                </c:pt>
                <c:pt idx="4">
                  <c:v>1Q 2024</c:v>
                </c:pt>
                <c:pt idx="5">
                  <c:v>2Q 2024</c:v>
                </c:pt>
                <c:pt idx="6">
                  <c:v>3Q 2024</c:v>
                </c:pt>
                <c:pt idx="7">
                  <c:v>4Q 2024</c:v>
                </c:pt>
              </c:strCache>
            </c:strRef>
          </c:cat>
          <c:val>
            <c:numRef>
              <c:f>'MX - GDP'!$BL$127:$BL$134</c:f>
              <c:numCache>
                <c:formatCode>#,##0.0</c:formatCode>
                <c:ptCount val="8"/>
                <c:pt idx="0">
                  <c:v>0.32955367494341203</c:v>
                </c:pt>
                <c:pt idx="1">
                  <c:v>0.1975428249698723</c:v>
                </c:pt>
                <c:pt idx="2">
                  <c:v>0.11343170242122369</c:v>
                </c:pt>
                <c:pt idx="3">
                  <c:v>0.35593782493936033</c:v>
                </c:pt>
                <c:pt idx="4">
                  <c:v>0.42888986670077145</c:v>
                </c:pt>
                <c:pt idx="5">
                  <c:v>0.5939722723486085</c:v>
                </c:pt>
                <c:pt idx="6">
                  <c:v>0.40933347099981177</c:v>
                </c:pt>
                <c:pt idx="7">
                  <c:v>0.45451929628015364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8-4B3E-8D58-05AC85B8687A}"/>
            </c:ext>
          </c:extLst>
        </c:ser>
        <c:ser>
          <c:idx val="1"/>
          <c:order val="1"/>
          <c:tx>
            <c:strRef>
              <c:f>'MX - GDP'!$BM$1</c:f>
              <c:strCache>
                <c:ptCount val="1"/>
                <c:pt idx="0">
                  <c:v>Expected Revision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'MX - GDP'!$AZ$127:$AZ$134</c:f>
              <c:strCache>
                <c:ptCount val="8"/>
                <c:pt idx="0">
                  <c:v>1Q 2023</c:v>
                </c:pt>
                <c:pt idx="1">
                  <c:v>2Q 2023</c:v>
                </c:pt>
                <c:pt idx="2">
                  <c:v>3Q 2023</c:v>
                </c:pt>
                <c:pt idx="3">
                  <c:v>4Q 2023</c:v>
                </c:pt>
                <c:pt idx="4">
                  <c:v>1Q 2024</c:v>
                </c:pt>
                <c:pt idx="5">
                  <c:v>2Q 2024</c:v>
                </c:pt>
                <c:pt idx="6">
                  <c:v>3Q 2024</c:v>
                </c:pt>
                <c:pt idx="7">
                  <c:v>4Q 2024</c:v>
                </c:pt>
              </c:strCache>
            </c:strRef>
          </c:cat>
          <c:val>
            <c:numRef>
              <c:f>'MX - GDP'!$BM$127:$BM$134</c:f>
              <c:numCache>
                <c:formatCode>#,##0.0</c:formatCode>
                <c:ptCount val="8"/>
                <c:pt idx="0">
                  <c:v>1.3</c:v>
                </c:pt>
                <c:pt idx="1">
                  <c:v>-0.2</c:v>
                </c:pt>
                <c:pt idx="2">
                  <c:v>0</c:v>
                </c:pt>
                <c:pt idx="3">
                  <c:v>0.35593782493936033</c:v>
                </c:pt>
                <c:pt idx="4">
                  <c:v>0.42888986670077145</c:v>
                </c:pt>
                <c:pt idx="5">
                  <c:v>0.5939722723486085</c:v>
                </c:pt>
                <c:pt idx="6">
                  <c:v>0.40933347099981177</c:v>
                </c:pt>
                <c:pt idx="7">
                  <c:v>0.45451929628015364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8-4B3E-8D58-05AC85B8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809934600"/>
        <c:axId val="809927760"/>
      </c:barChart>
      <c:catAx>
        <c:axId val="80993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27760"/>
        <c:crosses val="autoZero"/>
        <c:auto val="1"/>
        <c:lblAlgn val="ctr"/>
        <c:lblOffset val="100"/>
        <c:noMultiLvlLbl val="0"/>
      </c:catAx>
      <c:valAx>
        <c:axId val="809927760"/>
        <c:scaling>
          <c:orientation val="minMax"/>
        </c:scaling>
        <c:delete val="0"/>
        <c:axPos val="l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34600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37911132983377077"/>
          <c:y val="0.17650408282298047"/>
          <c:w val="0.24370603674540683"/>
          <c:h val="0.17997739865850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u="none"/>
              <a:t>Banxico:</a:t>
            </a:r>
            <a:r>
              <a:rPr lang="en-US" b="0" u="none" baseline="0"/>
              <a:t> Alternative Slack Measures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7856258341442E-2"/>
          <c:y val="0.11123488531822402"/>
          <c:w val="0.90696349578780555"/>
          <c:h val="0.76144897601708961"/>
        </c:manualLayout>
      </c:layout>
      <c:lineChart>
        <c:grouping val="standard"/>
        <c:varyColors val="0"/>
        <c:ser>
          <c:idx val="1"/>
          <c:order val="0"/>
          <c:tx>
            <c:strRef>
              <c:f>'MX - Holgura'!$E$4</c:f>
              <c:strCache>
                <c:ptCount val="1"/>
                <c:pt idx="0">
                  <c:v>Indicador Mensual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'MX - Holgura'!$B$5:$B$202</c:f>
              <c:numCache>
                <c:formatCode>d\-mmm\-yy</c:formatCode>
                <c:ptCount val="198"/>
                <c:pt idx="0" formatCode="m/d/yyyy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  <c:pt idx="156">
                  <c:v>43831</c:v>
                </c:pt>
                <c:pt idx="157">
                  <c:v>43862</c:v>
                </c:pt>
                <c:pt idx="158">
                  <c:v>43891</c:v>
                </c:pt>
                <c:pt idx="159">
                  <c:v>43922</c:v>
                </c:pt>
                <c:pt idx="160">
                  <c:v>43952</c:v>
                </c:pt>
                <c:pt idx="161">
                  <c:v>43983</c:v>
                </c:pt>
                <c:pt idx="162">
                  <c:v>44013</c:v>
                </c:pt>
                <c:pt idx="163">
                  <c:v>44044</c:v>
                </c:pt>
                <c:pt idx="164">
                  <c:v>44075</c:v>
                </c:pt>
                <c:pt idx="165">
                  <c:v>44105</c:v>
                </c:pt>
                <c:pt idx="166">
                  <c:v>44136</c:v>
                </c:pt>
                <c:pt idx="167">
                  <c:v>44166</c:v>
                </c:pt>
                <c:pt idx="168">
                  <c:v>44197</c:v>
                </c:pt>
                <c:pt idx="169">
                  <c:v>44228</c:v>
                </c:pt>
                <c:pt idx="170">
                  <c:v>44256</c:v>
                </c:pt>
                <c:pt idx="171">
                  <c:v>44287</c:v>
                </c:pt>
                <c:pt idx="172">
                  <c:v>44317</c:v>
                </c:pt>
                <c:pt idx="173">
                  <c:v>44348</c:v>
                </c:pt>
                <c:pt idx="174">
                  <c:v>44378</c:v>
                </c:pt>
                <c:pt idx="175">
                  <c:v>44409</c:v>
                </c:pt>
                <c:pt idx="176">
                  <c:v>44440</c:v>
                </c:pt>
                <c:pt idx="177">
                  <c:v>44470</c:v>
                </c:pt>
                <c:pt idx="178">
                  <c:v>44501</c:v>
                </c:pt>
                <c:pt idx="179">
                  <c:v>44531</c:v>
                </c:pt>
                <c:pt idx="180">
                  <c:v>44562</c:v>
                </c:pt>
                <c:pt idx="181">
                  <c:v>44593</c:v>
                </c:pt>
                <c:pt idx="182">
                  <c:v>44621</c:v>
                </c:pt>
                <c:pt idx="183">
                  <c:v>44652</c:v>
                </c:pt>
                <c:pt idx="184">
                  <c:v>44682</c:v>
                </c:pt>
                <c:pt idx="185">
                  <c:v>44713</c:v>
                </c:pt>
                <c:pt idx="186">
                  <c:v>44743</c:v>
                </c:pt>
                <c:pt idx="187">
                  <c:v>44774</c:v>
                </c:pt>
                <c:pt idx="188">
                  <c:v>44805</c:v>
                </c:pt>
                <c:pt idx="189">
                  <c:v>44835</c:v>
                </c:pt>
                <c:pt idx="190">
                  <c:v>44866</c:v>
                </c:pt>
              </c:numCache>
            </c:numRef>
          </c:cat>
          <c:val>
            <c:numRef>
              <c:f>'MX - Holgura'!$E$5:$E$202</c:f>
              <c:numCache>
                <c:formatCode>#,##0.00</c:formatCode>
                <c:ptCount val="198"/>
                <c:pt idx="0">
                  <c:v>0.121</c:v>
                </c:pt>
                <c:pt idx="1">
                  <c:v>0.14299999999999999</c:v>
                </c:pt>
                <c:pt idx="2">
                  <c:v>0.27300000000000002</c:v>
                </c:pt>
                <c:pt idx="3">
                  <c:v>0.39400000000000002</c:v>
                </c:pt>
                <c:pt idx="4">
                  <c:v>0.38900000000000001</c:v>
                </c:pt>
                <c:pt idx="5">
                  <c:v>0.48799999999999999</c:v>
                </c:pt>
                <c:pt idx="6">
                  <c:v>0.44500000000000001</c:v>
                </c:pt>
                <c:pt idx="7">
                  <c:v>0.46800000000000003</c:v>
                </c:pt>
                <c:pt idx="8">
                  <c:v>0.49399999999999999</c:v>
                </c:pt>
                <c:pt idx="9">
                  <c:v>0.621</c:v>
                </c:pt>
                <c:pt idx="10">
                  <c:v>0.30099999999999999</c:v>
                </c:pt>
                <c:pt idx="11">
                  <c:v>-0.01</c:v>
                </c:pt>
                <c:pt idx="12">
                  <c:v>0.496</c:v>
                </c:pt>
                <c:pt idx="13">
                  <c:v>0.63800000000000001</c:v>
                </c:pt>
                <c:pt idx="14">
                  <c:v>0.625</c:v>
                </c:pt>
                <c:pt idx="15">
                  <c:v>0.60599999999999998</c:v>
                </c:pt>
                <c:pt idx="16">
                  <c:v>0.81</c:v>
                </c:pt>
                <c:pt idx="17">
                  <c:v>1.05</c:v>
                </c:pt>
                <c:pt idx="18">
                  <c:v>0.81599999999999995</c:v>
                </c:pt>
                <c:pt idx="19">
                  <c:v>0.68</c:v>
                </c:pt>
                <c:pt idx="20">
                  <c:v>0.61399999999999999</c:v>
                </c:pt>
                <c:pt idx="21">
                  <c:v>0.35599999999999998</c:v>
                </c:pt>
                <c:pt idx="22">
                  <c:v>0.22900000000000001</c:v>
                </c:pt>
                <c:pt idx="23">
                  <c:v>-0.63600000000000001</c:v>
                </c:pt>
                <c:pt idx="24">
                  <c:v>-1.133</c:v>
                </c:pt>
                <c:pt idx="25">
                  <c:v>-1.01</c:v>
                </c:pt>
                <c:pt idx="26">
                  <c:v>-0.88200000000000001</c:v>
                </c:pt>
                <c:pt idx="27">
                  <c:v>-1.1539999999999999</c:v>
                </c:pt>
                <c:pt idx="28">
                  <c:v>-1.8129999999999999</c:v>
                </c:pt>
                <c:pt idx="29">
                  <c:v>-1.4279999999999999</c:v>
                </c:pt>
                <c:pt idx="30">
                  <c:v>-1.0309999999999999</c:v>
                </c:pt>
                <c:pt idx="31">
                  <c:v>-0.81</c:v>
                </c:pt>
                <c:pt idx="32">
                  <c:v>-0.85499999999999998</c:v>
                </c:pt>
                <c:pt idx="33">
                  <c:v>-0.61399999999999999</c:v>
                </c:pt>
                <c:pt idx="34">
                  <c:v>-0.53200000000000003</c:v>
                </c:pt>
                <c:pt idx="35">
                  <c:v>-0.214</c:v>
                </c:pt>
                <c:pt idx="36">
                  <c:v>-0.69899999999999995</c:v>
                </c:pt>
                <c:pt idx="37">
                  <c:v>-0.32300000000000001</c:v>
                </c:pt>
                <c:pt idx="38">
                  <c:v>-0.315</c:v>
                </c:pt>
                <c:pt idx="39">
                  <c:v>-0.19</c:v>
                </c:pt>
                <c:pt idx="40">
                  <c:v>-0.13300000000000001</c:v>
                </c:pt>
                <c:pt idx="41">
                  <c:v>-0.16600000000000001</c:v>
                </c:pt>
                <c:pt idx="42">
                  <c:v>-0.34599999999999997</c:v>
                </c:pt>
                <c:pt idx="43">
                  <c:v>-0.24299999999999999</c:v>
                </c:pt>
                <c:pt idx="44">
                  <c:v>-0.16400000000000001</c:v>
                </c:pt>
                <c:pt idx="45">
                  <c:v>-0.29099999999999998</c:v>
                </c:pt>
                <c:pt idx="46">
                  <c:v>-0.32400000000000001</c:v>
                </c:pt>
                <c:pt idx="47">
                  <c:v>0.123</c:v>
                </c:pt>
                <c:pt idx="48">
                  <c:v>-0.371</c:v>
                </c:pt>
                <c:pt idx="49">
                  <c:v>-0.11</c:v>
                </c:pt>
                <c:pt idx="50">
                  <c:v>0.10199999999999999</c:v>
                </c:pt>
                <c:pt idx="51">
                  <c:v>7.2999999999999995E-2</c:v>
                </c:pt>
                <c:pt idx="52">
                  <c:v>1.9E-2</c:v>
                </c:pt>
                <c:pt idx="53">
                  <c:v>3.4000000000000002E-2</c:v>
                </c:pt>
                <c:pt idx="54">
                  <c:v>0.20100000000000001</c:v>
                </c:pt>
                <c:pt idx="55">
                  <c:v>0.13200000000000001</c:v>
                </c:pt>
                <c:pt idx="56">
                  <c:v>0.23100000000000001</c:v>
                </c:pt>
                <c:pt idx="57">
                  <c:v>0.252</c:v>
                </c:pt>
                <c:pt idx="58">
                  <c:v>0.17899999999999999</c:v>
                </c:pt>
                <c:pt idx="59">
                  <c:v>0.24</c:v>
                </c:pt>
                <c:pt idx="60">
                  <c:v>0.36599999999999999</c:v>
                </c:pt>
                <c:pt idx="61">
                  <c:v>0.182</c:v>
                </c:pt>
                <c:pt idx="62">
                  <c:v>0.127</c:v>
                </c:pt>
                <c:pt idx="63">
                  <c:v>0.159</c:v>
                </c:pt>
                <c:pt idx="64">
                  <c:v>9.9000000000000005E-2</c:v>
                </c:pt>
                <c:pt idx="65">
                  <c:v>0.18</c:v>
                </c:pt>
                <c:pt idx="66">
                  <c:v>0.20599999999999999</c:v>
                </c:pt>
                <c:pt idx="67">
                  <c:v>0.111</c:v>
                </c:pt>
                <c:pt idx="68">
                  <c:v>0.26200000000000001</c:v>
                </c:pt>
                <c:pt idx="69">
                  <c:v>0.16600000000000001</c:v>
                </c:pt>
                <c:pt idx="70">
                  <c:v>0.24</c:v>
                </c:pt>
                <c:pt idx="71">
                  <c:v>-0.37</c:v>
                </c:pt>
                <c:pt idx="72">
                  <c:v>-3.5999999999999997E-2</c:v>
                </c:pt>
                <c:pt idx="73">
                  <c:v>8.2000000000000003E-2</c:v>
                </c:pt>
                <c:pt idx="74">
                  <c:v>-6.0000000000000001E-3</c:v>
                </c:pt>
                <c:pt idx="75">
                  <c:v>-0.19800000000000001</c:v>
                </c:pt>
                <c:pt idx="76">
                  <c:v>-6.8000000000000005E-2</c:v>
                </c:pt>
                <c:pt idx="77">
                  <c:v>-0.251</c:v>
                </c:pt>
                <c:pt idx="78">
                  <c:v>-0.115</c:v>
                </c:pt>
                <c:pt idx="79">
                  <c:v>-0.152</c:v>
                </c:pt>
                <c:pt idx="80">
                  <c:v>-0.29799999999999999</c:v>
                </c:pt>
                <c:pt idx="81">
                  <c:v>-0.23100000000000001</c:v>
                </c:pt>
                <c:pt idx="82">
                  <c:v>-0.17</c:v>
                </c:pt>
                <c:pt idx="83">
                  <c:v>-0.28899999999999998</c:v>
                </c:pt>
                <c:pt idx="84">
                  <c:v>-0.34300000000000003</c:v>
                </c:pt>
                <c:pt idx="85">
                  <c:v>-0.28299999999999997</c:v>
                </c:pt>
                <c:pt idx="86">
                  <c:v>-0.311</c:v>
                </c:pt>
                <c:pt idx="87">
                  <c:v>-0.21099999999999999</c:v>
                </c:pt>
                <c:pt idx="88">
                  <c:v>-0.13100000000000001</c:v>
                </c:pt>
                <c:pt idx="89">
                  <c:v>-0.191</c:v>
                </c:pt>
                <c:pt idx="90">
                  <c:v>-0.29499999999999998</c:v>
                </c:pt>
                <c:pt idx="91">
                  <c:v>-0.36199999999999999</c:v>
                </c:pt>
                <c:pt idx="92">
                  <c:v>-0.378</c:v>
                </c:pt>
                <c:pt idx="93">
                  <c:v>-0.23300000000000001</c:v>
                </c:pt>
                <c:pt idx="94">
                  <c:v>-0.21099999999999999</c:v>
                </c:pt>
                <c:pt idx="95">
                  <c:v>-0.22600000000000001</c:v>
                </c:pt>
                <c:pt idx="96">
                  <c:v>-0.23</c:v>
                </c:pt>
                <c:pt idx="97">
                  <c:v>-0.26</c:v>
                </c:pt>
                <c:pt idx="98">
                  <c:v>-0.20699999999999999</c:v>
                </c:pt>
                <c:pt idx="99">
                  <c:v>-0.14299999999999999</c:v>
                </c:pt>
                <c:pt idx="100">
                  <c:v>-0.29499999999999998</c:v>
                </c:pt>
                <c:pt idx="101">
                  <c:v>-0.27400000000000002</c:v>
                </c:pt>
                <c:pt idx="102">
                  <c:v>-0.27900000000000003</c:v>
                </c:pt>
                <c:pt idx="103">
                  <c:v>-1.6E-2</c:v>
                </c:pt>
                <c:pt idx="104">
                  <c:v>4.2000000000000003E-2</c:v>
                </c:pt>
                <c:pt idx="105">
                  <c:v>2.7E-2</c:v>
                </c:pt>
                <c:pt idx="106">
                  <c:v>-9.5000000000000001E-2</c:v>
                </c:pt>
                <c:pt idx="107">
                  <c:v>-1.7999999999999999E-2</c:v>
                </c:pt>
                <c:pt idx="108">
                  <c:v>-0.01</c:v>
                </c:pt>
                <c:pt idx="109">
                  <c:v>6.6000000000000003E-2</c:v>
                </c:pt>
                <c:pt idx="110">
                  <c:v>1.7999999999999999E-2</c:v>
                </c:pt>
                <c:pt idx="111">
                  <c:v>-4.3999999999999997E-2</c:v>
                </c:pt>
                <c:pt idx="112">
                  <c:v>-6.2E-2</c:v>
                </c:pt>
                <c:pt idx="113">
                  <c:v>0.107</c:v>
                </c:pt>
                <c:pt idx="114">
                  <c:v>0.124</c:v>
                </c:pt>
                <c:pt idx="115">
                  <c:v>0.191</c:v>
                </c:pt>
                <c:pt idx="116">
                  <c:v>0.107</c:v>
                </c:pt>
                <c:pt idx="117">
                  <c:v>0.3</c:v>
                </c:pt>
                <c:pt idx="118">
                  <c:v>0.309</c:v>
                </c:pt>
                <c:pt idx="119">
                  <c:v>0.66700000000000004</c:v>
                </c:pt>
                <c:pt idx="120">
                  <c:v>0.443</c:v>
                </c:pt>
                <c:pt idx="121">
                  <c:v>0.32</c:v>
                </c:pt>
                <c:pt idx="122">
                  <c:v>0.224</c:v>
                </c:pt>
                <c:pt idx="123">
                  <c:v>0.23200000000000001</c:v>
                </c:pt>
                <c:pt idx="124">
                  <c:v>0.21099999999999999</c:v>
                </c:pt>
                <c:pt idx="125">
                  <c:v>0.23100000000000001</c:v>
                </c:pt>
                <c:pt idx="126">
                  <c:v>0.2</c:v>
                </c:pt>
                <c:pt idx="127">
                  <c:v>0.26800000000000002</c:v>
                </c:pt>
                <c:pt idx="128">
                  <c:v>0.16400000000000001</c:v>
                </c:pt>
                <c:pt idx="129">
                  <c:v>0.23499999999999999</c:v>
                </c:pt>
                <c:pt idx="130">
                  <c:v>0.24</c:v>
                </c:pt>
                <c:pt idx="131">
                  <c:v>0.41599999999999998</c:v>
                </c:pt>
                <c:pt idx="132">
                  <c:v>0.42799999999999999</c:v>
                </c:pt>
                <c:pt idx="133">
                  <c:v>0.46800000000000003</c:v>
                </c:pt>
                <c:pt idx="134">
                  <c:v>0.69199999999999995</c:v>
                </c:pt>
                <c:pt idx="135">
                  <c:v>0.29899999999999999</c:v>
                </c:pt>
                <c:pt idx="136">
                  <c:v>0.622</c:v>
                </c:pt>
                <c:pt idx="137">
                  <c:v>0.60799999999999998</c:v>
                </c:pt>
                <c:pt idx="138">
                  <c:v>0.80300000000000005</c:v>
                </c:pt>
                <c:pt idx="139">
                  <c:v>0.79200000000000004</c:v>
                </c:pt>
                <c:pt idx="140">
                  <c:v>0.81299999999999994</c:v>
                </c:pt>
                <c:pt idx="141">
                  <c:v>0.74</c:v>
                </c:pt>
                <c:pt idx="142">
                  <c:v>0.78900000000000003</c:v>
                </c:pt>
                <c:pt idx="143">
                  <c:v>0.68300000000000005</c:v>
                </c:pt>
                <c:pt idx="144">
                  <c:v>0.80800000000000005</c:v>
                </c:pt>
                <c:pt idx="145">
                  <c:v>0.89400000000000002</c:v>
                </c:pt>
                <c:pt idx="146">
                  <c:v>0.57499999999999996</c:v>
                </c:pt>
                <c:pt idx="147">
                  <c:v>0.61099999999999999</c:v>
                </c:pt>
                <c:pt idx="148">
                  <c:v>0.83</c:v>
                </c:pt>
                <c:pt idx="149">
                  <c:v>1.1180000000000001</c:v>
                </c:pt>
                <c:pt idx="150">
                  <c:v>1.173</c:v>
                </c:pt>
                <c:pt idx="151">
                  <c:v>1.1519999999999999</c:v>
                </c:pt>
                <c:pt idx="152">
                  <c:v>1.1679999999999999</c:v>
                </c:pt>
                <c:pt idx="153">
                  <c:v>1.121</c:v>
                </c:pt>
                <c:pt idx="154">
                  <c:v>1.286</c:v>
                </c:pt>
                <c:pt idx="155">
                  <c:v>1.2689999999999999</c:v>
                </c:pt>
                <c:pt idx="156">
                  <c:v>1.3939999999999999</c:v>
                </c:pt>
                <c:pt idx="157">
                  <c:v>1.2789999999999999</c:v>
                </c:pt>
                <c:pt idx="158">
                  <c:v>0.59199999999999997</c:v>
                </c:pt>
                <c:pt idx="159">
                  <c:v>-6.3120000000000003</c:v>
                </c:pt>
                <c:pt idx="160">
                  <c:v>-6.6719999999999997</c:v>
                </c:pt>
                <c:pt idx="161">
                  <c:v>-4.6959999999999997</c:v>
                </c:pt>
                <c:pt idx="162">
                  <c:v>-3.129</c:v>
                </c:pt>
                <c:pt idx="163">
                  <c:v>-2.3530000000000002</c:v>
                </c:pt>
                <c:pt idx="164">
                  <c:v>-1.3939999999999999</c:v>
                </c:pt>
                <c:pt idx="165">
                  <c:v>-1.0649999999999999</c:v>
                </c:pt>
                <c:pt idx="166">
                  <c:v>-0.78600000000000003</c:v>
                </c:pt>
                <c:pt idx="167">
                  <c:v>-0.88700000000000001</c:v>
                </c:pt>
                <c:pt idx="168">
                  <c:v>-1.1519999999999999</c:v>
                </c:pt>
                <c:pt idx="169">
                  <c:v>-0.92700000000000005</c:v>
                </c:pt>
                <c:pt idx="170">
                  <c:v>-0.68300000000000005</c:v>
                </c:pt>
                <c:pt idx="171">
                  <c:v>-0.26600000000000001</c:v>
                </c:pt>
                <c:pt idx="172">
                  <c:v>-0.32</c:v>
                </c:pt>
                <c:pt idx="173">
                  <c:v>-0.29199999999999998</c:v>
                </c:pt>
                <c:pt idx="174">
                  <c:v>-0.32600000000000001</c:v>
                </c:pt>
                <c:pt idx="175">
                  <c:v>-0.34599999999999997</c:v>
                </c:pt>
                <c:pt idx="176">
                  <c:v>8.9999999999999993E-3</c:v>
                </c:pt>
                <c:pt idx="177">
                  <c:v>2.8000000000000001E-2</c:v>
                </c:pt>
                <c:pt idx="178">
                  <c:v>0.216</c:v>
                </c:pt>
                <c:pt idx="179">
                  <c:v>0.51100000000000001</c:v>
                </c:pt>
                <c:pt idx="180">
                  <c:v>0.628</c:v>
                </c:pt>
                <c:pt idx="181">
                  <c:v>0.84399999999999997</c:v>
                </c:pt>
                <c:pt idx="182">
                  <c:v>1.014</c:v>
                </c:pt>
                <c:pt idx="183">
                  <c:v>1.151</c:v>
                </c:pt>
                <c:pt idx="184">
                  <c:v>1.0629999999999999</c:v>
                </c:pt>
                <c:pt idx="185">
                  <c:v>0.82599999999999996</c:v>
                </c:pt>
                <c:pt idx="186">
                  <c:v>0.93700000000000006</c:v>
                </c:pt>
                <c:pt idx="187">
                  <c:v>1.0660000000000001</c:v>
                </c:pt>
                <c:pt idx="188">
                  <c:v>1.0640000000000001</c:v>
                </c:pt>
                <c:pt idx="189">
                  <c:v>1.1359999999999999</c:v>
                </c:pt>
                <c:pt idx="190">
                  <c:v>0.999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28-4CD7-822B-4A4A11DBF314}"/>
            </c:ext>
          </c:extLst>
        </c:ser>
        <c:ser>
          <c:idx val="0"/>
          <c:order val="1"/>
          <c:tx>
            <c:strRef>
              <c:f>'MX - Holgura'!$F$4</c:f>
              <c:strCache>
                <c:ptCount val="1"/>
                <c:pt idx="0">
                  <c:v>Consumo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'MX - Holgura'!$B$5:$B$202</c:f>
              <c:numCache>
                <c:formatCode>d\-mmm\-yy</c:formatCode>
                <c:ptCount val="198"/>
                <c:pt idx="0" formatCode="m/d/yyyy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  <c:pt idx="156">
                  <c:v>43831</c:v>
                </c:pt>
                <c:pt idx="157">
                  <c:v>43862</c:v>
                </c:pt>
                <c:pt idx="158">
                  <c:v>43891</c:v>
                </c:pt>
                <c:pt idx="159">
                  <c:v>43922</c:v>
                </c:pt>
                <c:pt idx="160">
                  <c:v>43952</c:v>
                </c:pt>
                <c:pt idx="161">
                  <c:v>43983</c:v>
                </c:pt>
                <c:pt idx="162">
                  <c:v>44013</c:v>
                </c:pt>
                <c:pt idx="163">
                  <c:v>44044</c:v>
                </c:pt>
                <c:pt idx="164">
                  <c:v>44075</c:v>
                </c:pt>
                <c:pt idx="165">
                  <c:v>44105</c:v>
                </c:pt>
                <c:pt idx="166">
                  <c:v>44136</c:v>
                </c:pt>
                <c:pt idx="167">
                  <c:v>44166</c:v>
                </c:pt>
                <c:pt idx="168">
                  <c:v>44197</c:v>
                </c:pt>
                <c:pt idx="169">
                  <c:v>44228</c:v>
                </c:pt>
                <c:pt idx="170">
                  <c:v>44256</c:v>
                </c:pt>
                <c:pt idx="171">
                  <c:v>44287</c:v>
                </c:pt>
                <c:pt idx="172">
                  <c:v>44317</c:v>
                </c:pt>
                <c:pt idx="173">
                  <c:v>44348</c:v>
                </c:pt>
                <c:pt idx="174">
                  <c:v>44378</c:v>
                </c:pt>
                <c:pt idx="175">
                  <c:v>44409</c:v>
                </c:pt>
                <c:pt idx="176">
                  <c:v>44440</c:v>
                </c:pt>
                <c:pt idx="177">
                  <c:v>44470</c:v>
                </c:pt>
                <c:pt idx="178">
                  <c:v>44501</c:v>
                </c:pt>
                <c:pt idx="179">
                  <c:v>44531</c:v>
                </c:pt>
                <c:pt idx="180">
                  <c:v>44562</c:v>
                </c:pt>
                <c:pt idx="181">
                  <c:v>44593</c:v>
                </c:pt>
                <c:pt idx="182">
                  <c:v>44621</c:v>
                </c:pt>
                <c:pt idx="183">
                  <c:v>44652</c:v>
                </c:pt>
                <c:pt idx="184">
                  <c:v>44682</c:v>
                </c:pt>
                <c:pt idx="185">
                  <c:v>44713</c:v>
                </c:pt>
                <c:pt idx="186">
                  <c:v>44743</c:v>
                </c:pt>
                <c:pt idx="187">
                  <c:v>44774</c:v>
                </c:pt>
                <c:pt idx="188">
                  <c:v>44805</c:v>
                </c:pt>
                <c:pt idx="189">
                  <c:v>44835</c:v>
                </c:pt>
                <c:pt idx="190">
                  <c:v>44866</c:v>
                </c:pt>
              </c:numCache>
            </c:numRef>
          </c:cat>
          <c:val>
            <c:numRef>
              <c:f>'MX - Holgura'!$F$5:$F$202</c:f>
              <c:numCache>
                <c:formatCode>#,##0.00</c:formatCode>
                <c:ptCount val="198"/>
                <c:pt idx="0">
                  <c:v>0.16800000000000001</c:v>
                </c:pt>
                <c:pt idx="1">
                  <c:v>0.13600000000000001</c:v>
                </c:pt>
                <c:pt idx="2">
                  <c:v>0.318</c:v>
                </c:pt>
                <c:pt idx="3">
                  <c:v>0.40100000000000002</c:v>
                </c:pt>
                <c:pt idx="4">
                  <c:v>0.36699999999999999</c:v>
                </c:pt>
                <c:pt idx="5">
                  <c:v>0.439</c:v>
                </c:pt>
                <c:pt idx="6">
                  <c:v>0.32400000000000001</c:v>
                </c:pt>
                <c:pt idx="7">
                  <c:v>0.45500000000000002</c:v>
                </c:pt>
                <c:pt idx="8">
                  <c:v>0.42299999999999999</c:v>
                </c:pt>
                <c:pt idx="9">
                  <c:v>0.68899999999999995</c:v>
                </c:pt>
                <c:pt idx="10">
                  <c:v>0.20699999999999999</c:v>
                </c:pt>
                <c:pt idx="11">
                  <c:v>-0.189</c:v>
                </c:pt>
                <c:pt idx="12">
                  <c:v>0.6</c:v>
                </c:pt>
                <c:pt idx="13">
                  <c:v>0.73499999999999999</c:v>
                </c:pt>
                <c:pt idx="14">
                  <c:v>0.65600000000000003</c:v>
                </c:pt>
                <c:pt idx="15">
                  <c:v>0.65700000000000003</c:v>
                </c:pt>
                <c:pt idx="16">
                  <c:v>0.92200000000000004</c:v>
                </c:pt>
                <c:pt idx="17">
                  <c:v>1.0780000000000001</c:v>
                </c:pt>
                <c:pt idx="18">
                  <c:v>0.83</c:v>
                </c:pt>
                <c:pt idx="19">
                  <c:v>0.56799999999999995</c:v>
                </c:pt>
                <c:pt idx="20">
                  <c:v>0.47899999999999998</c:v>
                </c:pt>
                <c:pt idx="21">
                  <c:v>0.124</c:v>
                </c:pt>
                <c:pt idx="22">
                  <c:v>0.11</c:v>
                </c:pt>
                <c:pt idx="23">
                  <c:v>-0.71799999999999997</c:v>
                </c:pt>
                <c:pt idx="24">
                  <c:v>-1.085</c:v>
                </c:pt>
                <c:pt idx="25">
                  <c:v>-0.81899999999999995</c:v>
                </c:pt>
                <c:pt idx="26">
                  <c:v>-0.64800000000000002</c:v>
                </c:pt>
                <c:pt idx="27">
                  <c:v>-0.92300000000000004</c:v>
                </c:pt>
                <c:pt idx="28">
                  <c:v>-1.754</c:v>
                </c:pt>
                <c:pt idx="29">
                  <c:v>-1.1659999999999999</c:v>
                </c:pt>
                <c:pt idx="30">
                  <c:v>-0.72499999999999998</c:v>
                </c:pt>
                <c:pt idx="31">
                  <c:v>-0.45500000000000002</c:v>
                </c:pt>
                <c:pt idx="32">
                  <c:v>-0.60299999999999998</c:v>
                </c:pt>
                <c:pt idx="33">
                  <c:v>-0.34799999999999998</c:v>
                </c:pt>
                <c:pt idx="34">
                  <c:v>-0.40100000000000002</c:v>
                </c:pt>
                <c:pt idx="35">
                  <c:v>9.6000000000000002E-2</c:v>
                </c:pt>
                <c:pt idx="36">
                  <c:v>-0.72199999999999998</c:v>
                </c:pt>
                <c:pt idx="37">
                  <c:v>-0.28899999999999998</c:v>
                </c:pt>
                <c:pt idx="38">
                  <c:v>-0.34300000000000003</c:v>
                </c:pt>
                <c:pt idx="39">
                  <c:v>-0.16800000000000001</c:v>
                </c:pt>
                <c:pt idx="40">
                  <c:v>-0.01</c:v>
                </c:pt>
                <c:pt idx="41">
                  <c:v>-7.0999999999999994E-2</c:v>
                </c:pt>
                <c:pt idx="42">
                  <c:v>-0.23799999999999999</c:v>
                </c:pt>
                <c:pt idx="43">
                  <c:v>-0.153</c:v>
                </c:pt>
                <c:pt idx="44">
                  <c:v>-3.1E-2</c:v>
                </c:pt>
                <c:pt idx="45">
                  <c:v>-0.16600000000000001</c:v>
                </c:pt>
                <c:pt idx="46">
                  <c:v>-0.441</c:v>
                </c:pt>
                <c:pt idx="47">
                  <c:v>0.33700000000000002</c:v>
                </c:pt>
                <c:pt idx="48">
                  <c:v>-0.48299999999999998</c:v>
                </c:pt>
                <c:pt idx="49">
                  <c:v>-0.1</c:v>
                </c:pt>
                <c:pt idx="50">
                  <c:v>0.15</c:v>
                </c:pt>
                <c:pt idx="51">
                  <c:v>0.20699999999999999</c:v>
                </c:pt>
                <c:pt idx="52">
                  <c:v>7.4999999999999997E-2</c:v>
                </c:pt>
                <c:pt idx="53">
                  <c:v>0.16700000000000001</c:v>
                </c:pt>
                <c:pt idx="54">
                  <c:v>0.32700000000000001</c:v>
                </c:pt>
                <c:pt idx="55">
                  <c:v>0.38200000000000001</c:v>
                </c:pt>
                <c:pt idx="56">
                  <c:v>0.51300000000000001</c:v>
                </c:pt>
                <c:pt idx="57">
                  <c:v>0.50800000000000001</c:v>
                </c:pt>
                <c:pt idx="58">
                  <c:v>0.28799999999999998</c:v>
                </c:pt>
                <c:pt idx="59">
                  <c:v>0.41</c:v>
                </c:pt>
                <c:pt idx="60">
                  <c:v>0.53800000000000003</c:v>
                </c:pt>
                <c:pt idx="61">
                  <c:v>0.39</c:v>
                </c:pt>
                <c:pt idx="62">
                  <c:v>0.30099999999999999</c:v>
                </c:pt>
                <c:pt idx="63">
                  <c:v>0.30299999999999999</c:v>
                </c:pt>
                <c:pt idx="64">
                  <c:v>0.24099999999999999</c:v>
                </c:pt>
                <c:pt idx="65">
                  <c:v>0.39600000000000002</c:v>
                </c:pt>
                <c:pt idx="66">
                  <c:v>0.36299999999999999</c:v>
                </c:pt>
                <c:pt idx="67">
                  <c:v>0.29099999999999998</c:v>
                </c:pt>
                <c:pt idx="68">
                  <c:v>0.36399999999999999</c:v>
                </c:pt>
                <c:pt idx="69">
                  <c:v>0.312</c:v>
                </c:pt>
                <c:pt idx="70">
                  <c:v>0.441</c:v>
                </c:pt>
                <c:pt idx="71">
                  <c:v>-0.41099999999999998</c:v>
                </c:pt>
                <c:pt idx="72">
                  <c:v>0.20699999999999999</c:v>
                </c:pt>
                <c:pt idx="73">
                  <c:v>0.14599999999999999</c:v>
                </c:pt>
                <c:pt idx="74">
                  <c:v>3.9E-2</c:v>
                </c:pt>
                <c:pt idx="75">
                  <c:v>-0.21</c:v>
                </c:pt>
                <c:pt idx="76">
                  <c:v>-2.8000000000000001E-2</c:v>
                </c:pt>
                <c:pt idx="77">
                  <c:v>-0.246</c:v>
                </c:pt>
                <c:pt idx="78">
                  <c:v>-5.8000000000000003E-2</c:v>
                </c:pt>
                <c:pt idx="79">
                  <c:v>-0.125</c:v>
                </c:pt>
                <c:pt idx="80">
                  <c:v>-0.27700000000000002</c:v>
                </c:pt>
                <c:pt idx="81">
                  <c:v>-0.20799999999999999</c:v>
                </c:pt>
                <c:pt idx="82">
                  <c:v>-4.7E-2</c:v>
                </c:pt>
                <c:pt idx="83">
                  <c:v>-0.19800000000000001</c:v>
                </c:pt>
                <c:pt idx="84">
                  <c:v>-0.35099999999999998</c:v>
                </c:pt>
                <c:pt idx="85">
                  <c:v>-0.30399999999999999</c:v>
                </c:pt>
                <c:pt idx="86">
                  <c:v>-0.31900000000000001</c:v>
                </c:pt>
                <c:pt idx="87">
                  <c:v>-0.221</c:v>
                </c:pt>
                <c:pt idx="88">
                  <c:v>-7.0000000000000007E-2</c:v>
                </c:pt>
                <c:pt idx="89">
                  <c:v>-0.13400000000000001</c:v>
                </c:pt>
                <c:pt idx="90">
                  <c:v>-0.19600000000000001</c:v>
                </c:pt>
                <c:pt idx="91">
                  <c:v>-0.35499999999999998</c:v>
                </c:pt>
                <c:pt idx="92">
                  <c:v>-0.47</c:v>
                </c:pt>
                <c:pt idx="93">
                  <c:v>-0.307</c:v>
                </c:pt>
                <c:pt idx="94">
                  <c:v>-0.29299999999999998</c:v>
                </c:pt>
                <c:pt idx="95">
                  <c:v>-0.434</c:v>
                </c:pt>
                <c:pt idx="96">
                  <c:v>-0.29099999999999998</c:v>
                </c:pt>
                <c:pt idx="97">
                  <c:v>-0.29499999999999998</c:v>
                </c:pt>
                <c:pt idx="98">
                  <c:v>-0.33900000000000002</c:v>
                </c:pt>
                <c:pt idx="99">
                  <c:v>-0.25600000000000001</c:v>
                </c:pt>
                <c:pt idx="100">
                  <c:v>-0.36599999999999999</c:v>
                </c:pt>
                <c:pt idx="101">
                  <c:v>-0.39500000000000002</c:v>
                </c:pt>
                <c:pt idx="102">
                  <c:v>-0.38</c:v>
                </c:pt>
                <c:pt idx="103">
                  <c:v>-4.9000000000000002E-2</c:v>
                </c:pt>
                <c:pt idx="104">
                  <c:v>-0.10199999999999999</c:v>
                </c:pt>
                <c:pt idx="105">
                  <c:v>5.2999999999999999E-2</c:v>
                </c:pt>
                <c:pt idx="106">
                  <c:v>-0.186</c:v>
                </c:pt>
                <c:pt idx="107">
                  <c:v>1.2999999999999999E-2</c:v>
                </c:pt>
                <c:pt idx="108">
                  <c:v>0</c:v>
                </c:pt>
                <c:pt idx="109">
                  <c:v>8.6999999999999994E-2</c:v>
                </c:pt>
                <c:pt idx="110">
                  <c:v>1.7000000000000001E-2</c:v>
                </c:pt>
                <c:pt idx="111">
                  <c:v>-7.6999999999999999E-2</c:v>
                </c:pt>
                <c:pt idx="112">
                  <c:v>-0.13800000000000001</c:v>
                </c:pt>
                <c:pt idx="113">
                  <c:v>9.0999999999999998E-2</c:v>
                </c:pt>
                <c:pt idx="114">
                  <c:v>0.129</c:v>
                </c:pt>
                <c:pt idx="115">
                  <c:v>0.17</c:v>
                </c:pt>
                <c:pt idx="116">
                  <c:v>0.19600000000000001</c:v>
                </c:pt>
                <c:pt idx="117">
                  <c:v>0.33100000000000002</c:v>
                </c:pt>
                <c:pt idx="118">
                  <c:v>0.26300000000000001</c:v>
                </c:pt>
                <c:pt idx="119">
                  <c:v>0.78200000000000003</c:v>
                </c:pt>
                <c:pt idx="120">
                  <c:v>0.375</c:v>
                </c:pt>
                <c:pt idx="121">
                  <c:v>0.127</c:v>
                </c:pt>
                <c:pt idx="122">
                  <c:v>-6.0999999999999999E-2</c:v>
                </c:pt>
                <c:pt idx="123">
                  <c:v>-5.8999999999999997E-2</c:v>
                </c:pt>
                <c:pt idx="124">
                  <c:v>-7.4999999999999997E-2</c:v>
                </c:pt>
                <c:pt idx="125">
                  <c:v>-5.7000000000000002E-2</c:v>
                </c:pt>
                <c:pt idx="126">
                  <c:v>-8.8999999999999996E-2</c:v>
                </c:pt>
                <c:pt idx="127">
                  <c:v>-1.7999999999999999E-2</c:v>
                </c:pt>
                <c:pt idx="128">
                  <c:v>-0.01</c:v>
                </c:pt>
                <c:pt idx="129">
                  <c:v>1.4E-2</c:v>
                </c:pt>
                <c:pt idx="130">
                  <c:v>5.8999999999999997E-2</c:v>
                </c:pt>
                <c:pt idx="131">
                  <c:v>0.24199999999999999</c:v>
                </c:pt>
                <c:pt idx="132">
                  <c:v>0.19900000000000001</c:v>
                </c:pt>
                <c:pt idx="133">
                  <c:v>0.22</c:v>
                </c:pt>
                <c:pt idx="134">
                  <c:v>0.55100000000000005</c:v>
                </c:pt>
                <c:pt idx="135">
                  <c:v>0.14499999999999999</c:v>
                </c:pt>
                <c:pt idx="136">
                  <c:v>0.53100000000000003</c:v>
                </c:pt>
                <c:pt idx="137">
                  <c:v>0.55300000000000005</c:v>
                </c:pt>
                <c:pt idx="138">
                  <c:v>0.754</c:v>
                </c:pt>
                <c:pt idx="139">
                  <c:v>0.73699999999999999</c:v>
                </c:pt>
                <c:pt idx="140">
                  <c:v>0.67900000000000005</c:v>
                </c:pt>
                <c:pt idx="141">
                  <c:v>0.54300000000000004</c:v>
                </c:pt>
                <c:pt idx="142">
                  <c:v>0.69099999999999995</c:v>
                </c:pt>
                <c:pt idx="143">
                  <c:v>0.61499999999999999</c:v>
                </c:pt>
                <c:pt idx="144">
                  <c:v>0.74399999999999999</c:v>
                </c:pt>
                <c:pt idx="145">
                  <c:v>0.84299999999999997</c:v>
                </c:pt>
                <c:pt idx="146">
                  <c:v>0.54800000000000004</c:v>
                </c:pt>
                <c:pt idx="147">
                  <c:v>0.43</c:v>
                </c:pt>
                <c:pt idx="148">
                  <c:v>0.90900000000000003</c:v>
                </c:pt>
                <c:pt idx="149">
                  <c:v>1.3340000000000001</c:v>
                </c:pt>
                <c:pt idx="150">
                  <c:v>1.4019999999999999</c:v>
                </c:pt>
                <c:pt idx="151">
                  <c:v>1.4590000000000001</c:v>
                </c:pt>
                <c:pt idx="152">
                  <c:v>1.405</c:v>
                </c:pt>
                <c:pt idx="153">
                  <c:v>1.411</c:v>
                </c:pt>
                <c:pt idx="154">
                  <c:v>1.6539999999999999</c:v>
                </c:pt>
                <c:pt idx="155">
                  <c:v>1.544</c:v>
                </c:pt>
                <c:pt idx="156">
                  <c:v>1.7130000000000001</c:v>
                </c:pt>
                <c:pt idx="157">
                  <c:v>1.536</c:v>
                </c:pt>
                <c:pt idx="158">
                  <c:v>0.86299999999999999</c:v>
                </c:pt>
                <c:pt idx="159">
                  <c:v>-7.2160000000000002</c:v>
                </c:pt>
                <c:pt idx="160">
                  <c:v>-7.468</c:v>
                </c:pt>
                <c:pt idx="161">
                  <c:v>-4.8289999999999997</c:v>
                </c:pt>
                <c:pt idx="162">
                  <c:v>-2.96</c:v>
                </c:pt>
                <c:pt idx="163">
                  <c:v>-2.1680000000000001</c:v>
                </c:pt>
                <c:pt idx="164">
                  <c:v>-1.149</c:v>
                </c:pt>
                <c:pt idx="165">
                  <c:v>-0.69099999999999995</c:v>
                </c:pt>
                <c:pt idx="166">
                  <c:v>-0.38200000000000001</c:v>
                </c:pt>
                <c:pt idx="167">
                  <c:v>-0.66500000000000004</c:v>
                </c:pt>
                <c:pt idx="168">
                  <c:v>-1.0880000000000001</c:v>
                </c:pt>
                <c:pt idx="169">
                  <c:v>-0.747</c:v>
                </c:pt>
                <c:pt idx="170">
                  <c:v>-0.48399999999999999</c:v>
                </c:pt>
                <c:pt idx="171">
                  <c:v>0.106</c:v>
                </c:pt>
                <c:pt idx="172">
                  <c:v>-0.16</c:v>
                </c:pt>
                <c:pt idx="173">
                  <c:v>-0.20499999999999999</c:v>
                </c:pt>
                <c:pt idx="174">
                  <c:v>-0.28399999999999997</c:v>
                </c:pt>
                <c:pt idx="175">
                  <c:v>-0.44400000000000001</c:v>
                </c:pt>
                <c:pt idx="176">
                  <c:v>0.191</c:v>
                </c:pt>
                <c:pt idx="177">
                  <c:v>8.1000000000000003E-2</c:v>
                </c:pt>
                <c:pt idx="178">
                  <c:v>0.25</c:v>
                </c:pt>
                <c:pt idx="179">
                  <c:v>0.63300000000000001</c:v>
                </c:pt>
                <c:pt idx="180">
                  <c:v>0.59199999999999997</c:v>
                </c:pt>
                <c:pt idx="181">
                  <c:v>0.89600000000000002</c:v>
                </c:pt>
                <c:pt idx="182">
                  <c:v>0.997</c:v>
                </c:pt>
                <c:pt idx="183">
                  <c:v>1.026</c:v>
                </c:pt>
                <c:pt idx="184">
                  <c:v>0.82499999999999996</c:v>
                </c:pt>
                <c:pt idx="185">
                  <c:v>0.371</c:v>
                </c:pt>
                <c:pt idx="186">
                  <c:v>0.46500000000000002</c:v>
                </c:pt>
                <c:pt idx="187">
                  <c:v>0.56799999999999995</c:v>
                </c:pt>
                <c:pt idx="188">
                  <c:v>0.54100000000000004</c:v>
                </c:pt>
                <c:pt idx="189">
                  <c:v>0.58599999999999997</c:v>
                </c:pt>
                <c:pt idx="190">
                  <c:v>0.36699999999999999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28-4CD7-822B-4A4A11DBF314}"/>
            </c:ext>
          </c:extLst>
        </c:ser>
        <c:ser>
          <c:idx val="3"/>
          <c:order val="2"/>
          <c:tx>
            <c:strRef>
              <c:f>'MX - Holgura'!$H$4</c:f>
              <c:strCache>
                <c:ptCount val="1"/>
                <c:pt idx="0">
                  <c:v>Mercado Laboral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'MX - Holgura'!$B$5:$B$202</c:f>
              <c:numCache>
                <c:formatCode>d\-mmm\-yy</c:formatCode>
                <c:ptCount val="198"/>
                <c:pt idx="0" formatCode="m/d/yyyy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  <c:pt idx="156">
                  <c:v>43831</c:v>
                </c:pt>
                <c:pt idx="157">
                  <c:v>43862</c:v>
                </c:pt>
                <c:pt idx="158">
                  <c:v>43891</c:v>
                </c:pt>
                <c:pt idx="159">
                  <c:v>43922</c:v>
                </c:pt>
                <c:pt idx="160">
                  <c:v>43952</c:v>
                </c:pt>
                <c:pt idx="161">
                  <c:v>43983</c:v>
                </c:pt>
                <c:pt idx="162">
                  <c:v>44013</c:v>
                </c:pt>
                <c:pt idx="163">
                  <c:v>44044</c:v>
                </c:pt>
                <c:pt idx="164">
                  <c:v>44075</c:v>
                </c:pt>
                <c:pt idx="165">
                  <c:v>44105</c:v>
                </c:pt>
                <c:pt idx="166">
                  <c:v>44136</c:v>
                </c:pt>
                <c:pt idx="167">
                  <c:v>44166</c:v>
                </c:pt>
                <c:pt idx="168">
                  <c:v>44197</c:v>
                </c:pt>
                <c:pt idx="169">
                  <c:v>44228</c:v>
                </c:pt>
                <c:pt idx="170">
                  <c:v>44256</c:v>
                </c:pt>
                <c:pt idx="171">
                  <c:v>44287</c:v>
                </c:pt>
                <c:pt idx="172">
                  <c:v>44317</c:v>
                </c:pt>
                <c:pt idx="173">
                  <c:v>44348</c:v>
                </c:pt>
                <c:pt idx="174">
                  <c:v>44378</c:v>
                </c:pt>
                <c:pt idx="175">
                  <c:v>44409</c:v>
                </c:pt>
                <c:pt idx="176">
                  <c:v>44440</c:v>
                </c:pt>
                <c:pt idx="177">
                  <c:v>44470</c:v>
                </c:pt>
                <c:pt idx="178">
                  <c:v>44501</c:v>
                </c:pt>
                <c:pt idx="179">
                  <c:v>44531</c:v>
                </c:pt>
                <c:pt idx="180">
                  <c:v>44562</c:v>
                </c:pt>
                <c:pt idx="181">
                  <c:v>44593</c:v>
                </c:pt>
                <c:pt idx="182">
                  <c:v>44621</c:v>
                </c:pt>
                <c:pt idx="183">
                  <c:v>44652</c:v>
                </c:pt>
                <c:pt idx="184">
                  <c:v>44682</c:v>
                </c:pt>
                <c:pt idx="185">
                  <c:v>44713</c:v>
                </c:pt>
                <c:pt idx="186">
                  <c:v>44743</c:v>
                </c:pt>
                <c:pt idx="187">
                  <c:v>44774</c:v>
                </c:pt>
                <c:pt idx="188">
                  <c:v>44805</c:v>
                </c:pt>
                <c:pt idx="189">
                  <c:v>44835</c:v>
                </c:pt>
                <c:pt idx="190">
                  <c:v>44866</c:v>
                </c:pt>
              </c:numCache>
            </c:numRef>
          </c:cat>
          <c:val>
            <c:numRef>
              <c:f>'MX - Holgura'!$H$5:$H$202</c:f>
              <c:numCache>
                <c:formatCode>#,##0.00</c:formatCode>
                <c:ptCount val="198"/>
                <c:pt idx="0">
                  <c:v>0.16700000000000001</c:v>
                </c:pt>
                <c:pt idx="1">
                  <c:v>0.17799999999999999</c:v>
                </c:pt>
                <c:pt idx="2">
                  <c:v>0.29899999999999999</c:v>
                </c:pt>
                <c:pt idx="3">
                  <c:v>0.379</c:v>
                </c:pt>
                <c:pt idx="4">
                  <c:v>0.69799999999999995</c:v>
                </c:pt>
                <c:pt idx="5">
                  <c:v>0.76400000000000001</c:v>
                </c:pt>
                <c:pt idx="6">
                  <c:v>0.76400000000000001</c:v>
                </c:pt>
                <c:pt idx="7">
                  <c:v>0.73099999999999998</c:v>
                </c:pt>
                <c:pt idx="8">
                  <c:v>0.78400000000000003</c:v>
                </c:pt>
                <c:pt idx="9">
                  <c:v>0.502</c:v>
                </c:pt>
                <c:pt idx="10">
                  <c:v>0.58399999999999996</c:v>
                </c:pt>
                <c:pt idx="11">
                  <c:v>0.437</c:v>
                </c:pt>
                <c:pt idx="12">
                  <c:v>0.41</c:v>
                </c:pt>
                <c:pt idx="13">
                  <c:v>0.59499999999999997</c:v>
                </c:pt>
                <c:pt idx="14">
                  <c:v>0.67</c:v>
                </c:pt>
                <c:pt idx="15">
                  <c:v>0.72199999999999998</c:v>
                </c:pt>
                <c:pt idx="16">
                  <c:v>0.84699999999999998</c:v>
                </c:pt>
                <c:pt idx="17">
                  <c:v>0.93200000000000005</c:v>
                </c:pt>
                <c:pt idx="18">
                  <c:v>0.69399999999999995</c:v>
                </c:pt>
                <c:pt idx="19">
                  <c:v>0.79900000000000004</c:v>
                </c:pt>
                <c:pt idx="20">
                  <c:v>0.72799999999999998</c:v>
                </c:pt>
                <c:pt idx="21">
                  <c:v>0.46</c:v>
                </c:pt>
                <c:pt idx="22">
                  <c:v>0.01</c:v>
                </c:pt>
                <c:pt idx="23">
                  <c:v>-0.216</c:v>
                </c:pt>
                <c:pt idx="24">
                  <c:v>-0.67900000000000005</c:v>
                </c:pt>
                <c:pt idx="25">
                  <c:v>-0.92600000000000005</c:v>
                </c:pt>
                <c:pt idx="26">
                  <c:v>-0.95199999999999996</c:v>
                </c:pt>
                <c:pt idx="27">
                  <c:v>-1.458</c:v>
                </c:pt>
                <c:pt idx="28">
                  <c:v>-2.1890000000000001</c:v>
                </c:pt>
                <c:pt idx="29">
                  <c:v>-2.2730000000000001</c:v>
                </c:pt>
                <c:pt idx="30">
                  <c:v>-1.8919999999999999</c:v>
                </c:pt>
                <c:pt idx="31">
                  <c:v>-1.851</c:v>
                </c:pt>
                <c:pt idx="32">
                  <c:v>-1.7529999999999999</c:v>
                </c:pt>
                <c:pt idx="33">
                  <c:v>-1.216</c:v>
                </c:pt>
                <c:pt idx="34">
                  <c:v>-0.82499999999999996</c:v>
                </c:pt>
                <c:pt idx="35">
                  <c:v>-0.872</c:v>
                </c:pt>
                <c:pt idx="36">
                  <c:v>-1.0369999999999999</c:v>
                </c:pt>
                <c:pt idx="37">
                  <c:v>-0.57699999999999996</c:v>
                </c:pt>
                <c:pt idx="38">
                  <c:v>-0.55100000000000005</c:v>
                </c:pt>
                <c:pt idx="39">
                  <c:v>-0.69</c:v>
                </c:pt>
                <c:pt idx="40">
                  <c:v>-0.59799999999999998</c:v>
                </c:pt>
                <c:pt idx="41">
                  <c:v>-0.55700000000000005</c:v>
                </c:pt>
                <c:pt idx="42">
                  <c:v>-0.68100000000000005</c:v>
                </c:pt>
                <c:pt idx="43">
                  <c:v>-0.39700000000000002</c:v>
                </c:pt>
                <c:pt idx="44">
                  <c:v>-0.57599999999999996</c:v>
                </c:pt>
                <c:pt idx="45">
                  <c:v>-0.65100000000000002</c:v>
                </c:pt>
                <c:pt idx="46">
                  <c:v>-0.56299999999999994</c:v>
                </c:pt>
                <c:pt idx="47">
                  <c:v>-0.67600000000000005</c:v>
                </c:pt>
                <c:pt idx="48">
                  <c:v>-0.47499999999999998</c:v>
                </c:pt>
                <c:pt idx="49">
                  <c:v>-0.432</c:v>
                </c:pt>
                <c:pt idx="50">
                  <c:v>-0.24</c:v>
                </c:pt>
                <c:pt idx="51">
                  <c:v>-0.45600000000000002</c:v>
                </c:pt>
                <c:pt idx="52">
                  <c:v>-0.50800000000000001</c:v>
                </c:pt>
                <c:pt idx="53">
                  <c:v>-0.73699999999999999</c:v>
                </c:pt>
                <c:pt idx="54">
                  <c:v>-0.39500000000000002</c:v>
                </c:pt>
                <c:pt idx="55">
                  <c:v>-0.67500000000000004</c:v>
                </c:pt>
                <c:pt idx="56">
                  <c:v>-0.51900000000000002</c:v>
                </c:pt>
                <c:pt idx="57">
                  <c:v>-0.27400000000000002</c:v>
                </c:pt>
                <c:pt idx="58">
                  <c:v>-0.33400000000000002</c:v>
                </c:pt>
                <c:pt idx="59">
                  <c:v>-0.29199999999999998</c:v>
                </c:pt>
                <c:pt idx="60">
                  <c:v>6.0000000000000001E-3</c:v>
                </c:pt>
                <c:pt idx="61">
                  <c:v>-0.35699999999999998</c:v>
                </c:pt>
                <c:pt idx="62">
                  <c:v>-9.7000000000000003E-2</c:v>
                </c:pt>
                <c:pt idx="63">
                  <c:v>-9.7000000000000003E-2</c:v>
                </c:pt>
                <c:pt idx="64">
                  <c:v>-3.9E-2</c:v>
                </c:pt>
                <c:pt idx="65">
                  <c:v>-2.5000000000000001E-2</c:v>
                </c:pt>
                <c:pt idx="66">
                  <c:v>6.2E-2</c:v>
                </c:pt>
                <c:pt idx="67">
                  <c:v>-0.14699999999999999</c:v>
                </c:pt>
                <c:pt idx="68">
                  <c:v>0.20799999999999999</c:v>
                </c:pt>
                <c:pt idx="69">
                  <c:v>-0.124</c:v>
                </c:pt>
                <c:pt idx="70">
                  <c:v>-0.38200000000000001</c:v>
                </c:pt>
                <c:pt idx="71">
                  <c:v>-0.30199999999999999</c:v>
                </c:pt>
                <c:pt idx="72">
                  <c:v>-0.58699999999999997</c:v>
                </c:pt>
                <c:pt idx="73">
                  <c:v>-0.105</c:v>
                </c:pt>
                <c:pt idx="74">
                  <c:v>-0.186</c:v>
                </c:pt>
                <c:pt idx="75">
                  <c:v>-0.40100000000000002</c:v>
                </c:pt>
                <c:pt idx="76">
                  <c:v>-0.39200000000000002</c:v>
                </c:pt>
                <c:pt idx="77">
                  <c:v>-0.46600000000000003</c:v>
                </c:pt>
                <c:pt idx="78">
                  <c:v>-0.38200000000000001</c:v>
                </c:pt>
                <c:pt idx="79">
                  <c:v>-0.26200000000000001</c:v>
                </c:pt>
                <c:pt idx="80">
                  <c:v>-0.38800000000000001</c:v>
                </c:pt>
                <c:pt idx="81">
                  <c:v>-0.29699999999999999</c:v>
                </c:pt>
                <c:pt idx="82">
                  <c:v>-0.22700000000000001</c:v>
                </c:pt>
                <c:pt idx="83">
                  <c:v>-0.52100000000000002</c:v>
                </c:pt>
                <c:pt idx="84">
                  <c:v>-0.45800000000000002</c:v>
                </c:pt>
                <c:pt idx="85">
                  <c:v>-0.34200000000000003</c:v>
                </c:pt>
                <c:pt idx="86">
                  <c:v>-0.61599999999999999</c:v>
                </c:pt>
                <c:pt idx="87">
                  <c:v>-0.39600000000000002</c:v>
                </c:pt>
                <c:pt idx="88">
                  <c:v>-0.42599999999999999</c:v>
                </c:pt>
                <c:pt idx="89">
                  <c:v>-0.33600000000000002</c:v>
                </c:pt>
                <c:pt idx="90">
                  <c:v>-0.624</c:v>
                </c:pt>
                <c:pt idx="91">
                  <c:v>-0.42799999999999999</c:v>
                </c:pt>
                <c:pt idx="92">
                  <c:v>-0.33900000000000002</c:v>
                </c:pt>
                <c:pt idx="93">
                  <c:v>-0.154</c:v>
                </c:pt>
                <c:pt idx="94">
                  <c:v>-9.5000000000000001E-2</c:v>
                </c:pt>
                <c:pt idx="95">
                  <c:v>0.308</c:v>
                </c:pt>
                <c:pt idx="96">
                  <c:v>0.155</c:v>
                </c:pt>
                <c:pt idx="97">
                  <c:v>0.19700000000000001</c:v>
                </c:pt>
                <c:pt idx="98">
                  <c:v>0.26200000000000001</c:v>
                </c:pt>
                <c:pt idx="99">
                  <c:v>0.28599999999999998</c:v>
                </c:pt>
                <c:pt idx="100">
                  <c:v>0.124</c:v>
                </c:pt>
                <c:pt idx="101">
                  <c:v>5.8999999999999997E-2</c:v>
                </c:pt>
                <c:pt idx="102">
                  <c:v>7.0000000000000001E-3</c:v>
                </c:pt>
                <c:pt idx="103">
                  <c:v>7.0999999999999994E-2</c:v>
                </c:pt>
                <c:pt idx="104">
                  <c:v>0.27500000000000002</c:v>
                </c:pt>
                <c:pt idx="105">
                  <c:v>-4.2000000000000003E-2</c:v>
                </c:pt>
                <c:pt idx="106">
                  <c:v>3.9E-2</c:v>
                </c:pt>
                <c:pt idx="107">
                  <c:v>-0.156</c:v>
                </c:pt>
                <c:pt idx="108">
                  <c:v>8.1000000000000003E-2</c:v>
                </c:pt>
                <c:pt idx="109">
                  <c:v>1.2E-2</c:v>
                </c:pt>
                <c:pt idx="110">
                  <c:v>4.2000000000000003E-2</c:v>
                </c:pt>
                <c:pt idx="111">
                  <c:v>0.23799999999999999</c:v>
                </c:pt>
                <c:pt idx="112">
                  <c:v>0.23499999999999999</c:v>
                </c:pt>
                <c:pt idx="113">
                  <c:v>0.4</c:v>
                </c:pt>
                <c:pt idx="114">
                  <c:v>0.47099999999999997</c:v>
                </c:pt>
                <c:pt idx="115">
                  <c:v>0.46600000000000003</c:v>
                </c:pt>
                <c:pt idx="116">
                  <c:v>0.215</c:v>
                </c:pt>
                <c:pt idx="117">
                  <c:v>0.53</c:v>
                </c:pt>
                <c:pt idx="118">
                  <c:v>0.65800000000000003</c:v>
                </c:pt>
                <c:pt idx="119">
                  <c:v>0.65600000000000003</c:v>
                </c:pt>
                <c:pt idx="120">
                  <c:v>0.76100000000000001</c:v>
                </c:pt>
                <c:pt idx="121">
                  <c:v>0.85</c:v>
                </c:pt>
                <c:pt idx="122">
                  <c:v>0.82499999999999996</c:v>
                </c:pt>
                <c:pt idx="123">
                  <c:v>0.79300000000000004</c:v>
                </c:pt>
                <c:pt idx="124">
                  <c:v>0.60299999999999998</c:v>
                </c:pt>
                <c:pt idx="125">
                  <c:v>0.71</c:v>
                </c:pt>
                <c:pt idx="126">
                  <c:v>0.73499999999999999</c:v>
                </c:pt>
                <c:pt idx="127">
                  <c:v>0.70399999999999996</c:v>
                </c:pt>
                <c:pt idx="128">
                  <c:v>0.433</c:v>
                </c:pt>
                <c:pt idx="129">
                  <c:v>0.59599999999999997</c:v>
                </c:pt>
                <c:pt idx="130">
                  <c:v>0.50900000000000001</c:v>
                </c:pt>
                <c:pt idx="131">
                  <c:v>0.60499999999999998</c:v>
                </c:pt>
                <c:pt idx="132">
                  <c:v>0.72599999999999998</c:v>
                </c:pt>
                <c:pt idx="133">
                  <c:v>0.73799999999999999</c:v>
                </c:pt>
                <c:pt idx="134">
                  <c:v>0.85199999999999998</c:v>
                </c:pt>
                <c:pt idx="135">
                  <c:v>0.52900000000000003</c:v>
                </c:pt>
                <c:pt idx="136">
                  <c:v>0.77200000000000002</c:v>
                </c:pt>
                <c:pt idx="137">
                  <c:v>0.66400000000000003</c:v>
                </c:pt>
                <c:pt idx="138">
                  <c:v>0.745</c:v>
                </c:pt>
                <c:pt idx="139">
                  <c:v>0.8</c:v>
                </c:pt>
                <c:pt idx="140">
                  <c:v>0.88600000000000001</c:v>
                </c:pt>
                <c:pt idx="141">
                  <c:v>0.90200000000000002</c:v>
                </c:pt>
                <c:pt idx="142">
                  <c:v>0.77400000000000002</c:v>
                </c:pt>
                <c:pt idx="143">
                  <c:v>0.44800000000000001</c:v>
                </c:pt>
                <c:pt idx="144">
                  <c:v>0.59799999999999998</c:v>
                </c:pt>
                <c:pt idx="145">
                  <c:v>0.68300000000000005</c:v>
                </c:pt>
                <c:pt idx="146">
                  <c:v>0.41599999999999998</c:v>
                </c:pt>
                <c:pt idx="147">
                  <c:v>0.65400000000000003</c:v>
                </c:pt>
                <c:pt idx="148">
                  <c:v>0.57399999999999995</c:v>
                </c:pt>
                <c:pt idx="149">
                  <c:v>0.65300000000000002</c:v>
                </c:pt>
                <c:pt idx="150">
                  <c:v>0.68799999999999994</c:v>
                </c:pt>
                <c:pt idx="151">
                  <c:v>0.67200000000000004</c:v>
                </c:pt>
                <c:pt idx="152">
                  <c:v>0.83399999999999996</c:v>
                </c:pt>
                <c:pt idx="153">
                  <c:v>0.64100000000000001</c:v>
                </c:pt>
                <c:pt idx="154">
                  <c:v>0.66700000000000004</c:v>
                </c:pt>
                <c:pt idx="155">
                  <c:v>0.90700000000000003</c:v>
                </c:pt>
                <c:pt idx="156">
                  <c:v>0.91600000000000004</c:v>
                </c:pt>
                <c:pt idx="157">
                  <c:v>0.96799999999999997</c:v>
                </c:pt>
                <c:pt idx="158">
                  <c:v>0.82799999999999996</c:v>
                </c:pt>
                <c:pt idx="159">
                  <c:v>-4.5679999999999996</c:v>
                </c:pt>
                <c:pt idx="160">
                  <c:v>-5.258</c:v>
                </c:pt>
                <c:pt idx="161">
                  <c:v>-5.117</c:v>
                </c:pt>
                <c:pt idx="162">
                  <c:v>-3.706</c:v>
                </c:pt>
                <c:pt idx="163">
                  <c:v>-2.8050000000000002</c:v>
                </c:pt>
                <c:pt idx="164">
                  <c:v>-1.6160000000000001</c:v>
                </c:pt>
                <c:pt idx="165">
                  <c:v>-1.5880000000000001</c:v>
                </c:pt>
                <c:pt idx="166">
                  <c:v>-1.387</c:v>
                </c:pt>
                <c:pt idx="167">
                  <c:v>-1.008</c:v>
                </c:pt>
                <c:pt idx="168">
                  <c:v>-1.1679999999999999</c:v>
                </c:pt>
                <c:pt idx="169">
                  <c:v>-1.0649999999999999</c:v>
                </c:pt>
                <c:pt idx="170">
                  <c:v>-0.81699999999999995</c:v>
                </c:pt>
                <c:pt idx="171">
                  <c:v>-0.72</c:v>
                </c:pt>
                <c:pt idx="172">
                  <c:v>-0.41699999999999998</c:v>
                </c:pt>
                <c:pt idx="173">
                  <c:v>-0.217</c:v>
                </c:pt>
                <c:pt idx="174">
                  <c:v>-0.25700000000000001</c:v>
                </c:pt>
                <c:pt idx="175">
                  <c:v>-1E-3</c:v>
                </c:pt>
                <c:pt idx="176">
                  <c:v>-6.0000000000000001E-3</c:v>
                </c:pt>
                <c:pt idx="177">
                  <c:v>0.28899999999999998</c:v>
                </c:pt>
                <c:pt idx="178">
                  <c:v>0.495</c:v>
                </c:pt>
                <c:pt idx="179">
                  <c:v>0.58899999999999997</c:v>
                </c:pt>
                <c:pt idx="180">
                  <c:v>0.92600000000000005</c:v>
                </c:pt>
                <c:pt idx="181">
                  <c:v>0.89100000000000001</c:v>
                </c:pt>
                <c:pt idx="182">
                  <c:v>1.2070000000000001</c:v>
                </c:pt>
                <c:pt idx="183">
                  <c:v>1.486</c:v>
                </c:pt>
                <c:pt idx="184">
                  <c:v>1.5469999999999999</c:v>
                </c:pt>
                <c:pt idx="185">
                  <c:v>1.4890000000000001</c:v>
                </c:pt>
                <c:pt idx="186">
                  <c:v>1.752</c:v>
                </c:pt>
                <c:pt idx="187">
                  <c:v>1.7450000000000001</c:v>
                </c:pt>
                <c:pt idx="188">
                  <c:v>1.772</c:v>
                </c:pt>
                <c:pt idx="189">
                  <c:v>1.819</c:v>
                </c:pt>
                <c:pt idx="190">
                  <c:v>1.9410000000000001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28-4CD7-822B-4A4A11DBF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55576"/>
        <c:axId val="894952336"/>
      </c:lineChart>
      <c:dateAx>
        <c:axId val="894955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2336"/>
        <c:crosses val="autoZero"/>
        <c:auto val="1"/>
        <c:lblOffset val="100"/>
        <c:baseTimeUnit val="months"/>
        <c:majorUnit val="12"/>
        <c:majorTimeUnit val="months"/>
      </c:dateAx>
      <c:valAx>
        <c:axId val="894952336"/>
        <c:scaling>
          <c:orientation val="minMax"/>
          <c:max val="2.5"/>
          <c:min val="-3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55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4464431462196262"/>
          <c:y val="0.63469341294667148"/>
          <c:w val="0.31242344706911634"/>
          <c:h val="0.14541994750656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7856258341442E-2"/>
          <c:y val="0.17406496062992127"/>
          <c:w val="0.90696349578780555"/>
          <c:h val="0.66812554680664915"/>
        </c:manualLayout>
      </c:layout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'CL - GDP'!$C$63:$C$99</c:f>
              <c:numCache>
                <c:formatCode>d\-mmm\-yy</c:formatCode>
                <c:ptCount val="37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  <c:pt idx="16">
                  <c:v>43891</c:v>
                </c:pt>
                <c:pt idx="17">
                  <c:v>43983</c:v>
                </c:pt>
                <c:pt idx="18">
                  <c:v>44075</c:v>
                </c:pt>
                <c:pt idx="19">
                  <c:v>44166</c:v>
                </c:pt>
                <c:pt idx="20">
                  <c:v>44256</c:v>
                </c:pt>
                <c:pt idx="21">
                  <c:v>44348</c:v>
                </c:pt>
                <c:pt idx="22">
                  <c:v>44440</c:v>
                </c:pt>
                <c:pt idx="23">
                  <c:v>44531</c:v>
                </c:pt>
                <c:pt idx="24">
                  <c:v>44621</c:v>
                </c:pt>
                <c:pt idx="25">
                  <c:v>44713</c:v>
                </c:pt>
                <c:pt idx="26">
                  <c:v>44805</c:v>
                </c:pt>
                <c:pt idx="27">
                  <c:v>44896</c:v>
                </c:pt>
                <c:pt idx="28">
                  <c:v>44986</c:v>
                </c:pt>
                <c:pt idx="29">
                  <c:v>45078</c:v>
                </c:pt>
                <c:pt idx="30">
                  <c:v>45170</c:v>
                </c:pt>
                <c:pt idx="31">
                  <c:v>45261</c:v>
                </c:pt>
                <c:pt idx="32">
                  <c:v>45352</c:v>
                </c:pt>
                <c:pt idx="33">
                  <c:v>45444</c:v>
                </c:pt>
                <c:pt idx="34">
                  <c:v>45536</c:v>
                </c:pt>
                <c:pt idx="35">
                  <c:v>45627</c:v>
                </c:pt>
                <c:pt idx="36">
                  <c:v>45717</c:v>
                </c:pt>
              </c:numCache>
            </c:numRef>
          </c:cat>
          <c:val>
            <c:numRef>
              <c:f>'CL - GDP'!$O$64:$O$99</c:f>
              <c:numCache>
                <c:formatCode>#,##0.00</c:formatCode>
                <c:ptCount val="36"/>
                <c:pt idx="0">
                  <c:v>2.0605901966283398</c:v>
                </c:pt>
                <c:pt idx="1">
                  <c:v>2.0183125575893115</c:v>
                </c:pt>
                <c:pt idx="2">
                  <c:v>1.1571987095693856</c:v>
                </c:pt>
                <c:pt idx="3">
                  <c:v>0.87169134339488608</c:v>
                </c:pt>
                <c:pt idx="4">
                  <c:v>1.159003847795077</c:v>
                </c:pt>
                <c:pt idx="5">
                  <c:v>1.6070503377605689</c:v>
                </c:pt>
                <c:pt idx="6">
                  <c:v>2.8271099039004213</c:v>
                </c:pt>
                <c:pt idx="7">
                  <c:v>3.4387614402073439</c:v>
                </c:pt>
                <c:pt idx="8">
                  <c:v>5.3817678353382092</c:v>
                </c:pt>
                <c:pt idx="9">
                  <c:v>2.5840471129525753</c:v>
                </c:pt>
                <c:pt idx="10">
                  <c:v>3.7157895000881496</c:v>
                </c:pt>
                <c:pt idx="11">
                  <c:v>2.1622037005869004</c:v>
                </c:pt>
                <c:pt idx="12">
                  <c:v>1.9389061600671482</c:v>
                </c:pt>
                <c:pt idx="13">
                  <c:v>3.4028435003236552</c:v>
                </c:pt>
                <c:pt idx="14">
                  <c:v>-2.4924905381440254</c:v>
                </c:pt>
                <c:pt idx="15">
                  <c:v>-0.30641637740161798</c:v>
                </c:pt>
                <c:pt idx="16">
                  <c:v>-16.26933669649442</c:v>
                </c:pt>
                <c:pt idx="17">
                  <c:v>-10.533872502849292</c:v>
                </c:pt>
                <c:pt idx="18">
                  <c:v>7.3169681280077725E-2</c:v>
                </c:pt>
                <c:pt idx="19">
                  <c:v>0.52535566062104522</c:v>
                </c:pt>
                <c:pt idx="20">
                  <c:v>20.818631535544171</c:v>
                </c:pt>
                <c:pt idx="21">
                  <c:v>19.862326160319881</c:v>
                </c:pt>
                <c:pt idx="22">
                  <c:v>14.499896578342913</c:v>
                </c:pt>
                <c:pt idx="23">
                  <c:v>9.5954059857838985</c:v>
                </c:pt>
                <c:pt idx="24">
                  <c:v>6.8496501764060156</c:v>
                </c:pt>
                <c:pt idx="25">
                  <c:v>1.0993577452514103</c:v>
                </c:pt>
                <c:pt idx="26">
                  <c:v>-2.3698124316661335</c:v>
                </c:pt>
                <c:pt idx="27">
                  <c:v>-0.58722663018386356</c:v>
                </c:pt>
                <c:pt idx="28">
                  <c:v>-0.49312947827722553</c:v>
                </c:pt>
                <c:pt idx="29">
                  <c:v>0.66306876834138961</c:v>
                </c:pt>
                <c:pt idx="30">
                  <c:v>0.54662406257341489</c:v>
                </c:pt>
                <c:pt idx="31">
                  <c:v>0.21004064428684899</c:v>
                </c:pt>
                <c:pt idx="32">
                  <c:v>0.94686075686600191</c:v>
                </c:pt>
                <c:pt idx="33">
                  <c:v>2.094684633741096</c:v>
                </c:pt>
                <c:pt idx="34">
                  <c:v>2.7446564861918006</c:v>
                </c:pt>
                <c:pt idx="35">
                  <c:v>2.7873541687810359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F-4980-81E2-D6DB74DD57C0}"/>
            </c:ext>
          </c:extLst>
        </c:ser>
        <c:ser>
          <c:idx val="0"/>
          <c:order val="1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'CL - GDP'!$C$63:$C$99</c:f>
              <c:numCache>
                <c:formatCode>d\-mmm\-yy</c:formatCode>
                <c:ptCount val="37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  <c:pt idx="16">
                  <c:v>43891</c:v>
                </c:pt>
                <c:pt idx="17">
                  <c:v>43983</c:v>
                </c:pt>
                <c:pt idx="18">
                  <c:v>44075</c:v>
                </c:pt>
                <c:pt idx="19">
                  <c:v>44166</c:v>
                </c:pt>
                <c:pt idx="20">
                  <c:v>44256</c:v>
                </c:pt>
                <c:pt idx="21">
                  <c:v>44348</c:v>
                </c:pt>
                <c:pt idx="22">
                  <c:v>44440</c:v>
                </c:pt>
                <c:pt idx="23">
                  <c:v>44531</c:v>
                </c:pt>
                <c:pt idx="24">
                  <c:v>44621</c:v>
                </c:pt>
                <c:pt idx="25">
                  <c:v>44713</c:v>
                </c:pt>
                <c:pt idx="26">
                  <c:v>44805</c:v>
                </c:pt>
                <c:pt idx="27">
                  <c:v>44896</c:v>
                </c:pt>
                <c:pt idx="28">
                  <c:v>44986</c:v>
                </c:pt>
                <c:pt idx="29">
                  <c:v>45078</c:v>
                </c:pt>
                <c:pt idx="30">
                  <c:v>45170</c:v>
                </c:pt>
                <c:pt idx="31">
                  <c:v>45261</c:v>
                </c:pt>
                <c:pt idx="32">
                  <c:v>45352</c:v>
                </c:pt>
                <c:pt idx="33">
                  <c:v>45444</c:v>
                </c:pt>
                <c:pt idx="34">
                  <c:v>45536</c:v>
                </c:pt>
                <c:pt idx="35">
                  <c:v>45627</c:v>
                </c:pt>
                <c:pt idx="36">
                  <c:v>45717</c:v>
                </c:pt>
              </c:numCache>
            </c:numRef>
          </c:cat>
          <c:val>
            <c:numRef>
              <c:f>'CL - GDP'!$P$64:$P$99</c:f>
              <c:numCache>
                <c:formatCode>General</c:formatCode>
                <c:ptCount val="36"/>
                <c:pt idx="27" formatCode="#,##0.00">
                  <c:v>-1.1661892706006256</c:v>
                </c:pt>
                <c:pt idx="28" formatCode="#,##0.00">
                  <c:v>-0.10705369079619231</c:v>
                </c:pt>
                <c:pt idx="29" formatCode="#,##0.00">
                  <c:v>0.3563185701411129</c:v>
                </c:pt>
                <c:pt idx="30" formatCode="#,##0.00">
                  <c:v>0.978912490707188</c:v>
                </c:pt>
                <c:pt idx="31" formatCode="#,##0.00">
                  <c:v>0.14955048546396199</c:v>
                </c:pt>
                <c:pt idx="32" formatCode="#,##0.00">
                  <c:v>0.9849383491876722</c:v>
                </c:pt>
                <c:pt idx="33" formatCode="#,##0.00">
                  <c:v>2.2061211641789811</c:v>
                </c:pt>
                <c:pt idx="34" formatCode="#,##0.00">
                  <c:v>2.9212884789326239</c:v>
                </c:pt>
                <c:pt idx="35" formatCode="#,##0.00">
                  <c:v>3.0120672585588864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F-4980-81E2-D6DB74DD5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55576"/>
        <c:axId val="894952336"/>
      </c:lineChart>
      <c:dateAx>
        <c:axId val="894955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2336"/>
        <c:crosses val="autoZero"/>
        <c:auto val="1"/>
        <c:lblOffset val="100"/>
        <c:baseTimeUnit val="months"/>
        <c:majorUnit val="12"/>
        <c:majorTimeUnit val="months"/>
      </c:dateAx>
      <c:valAx>
        <c:axId val="894952336"/>
        <c:scaling>
          <c:orientation val="minMax"/>
          <c:max val="6"/>
          <c:min val="-6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55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BCCh:</a:t>
            </a:r>
            <a:r>
              <a:rPr lang="en-US" baseline="0"/>
              <a:t> Output Gap Revision (IPOM)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7856258341442E-2"/>
          <c:y val="0.13930516431924883"/>
          <c:w val="0.90696349578780555"/>
          <c:h val="0.75145888013998252"/>
        </c:manualLayout>
      </c:layout>
      <c:lineChart>
        <c:grouping val="standard"/>
        <c:varyColors val="0"/>
        <c:ser>
          <c:idx val="1"/>
          <c:order val="0"/>
          <c:tx>
            <c:strRef>
              <c:f>'CL - GDP'!$F$4</c:f>
              <c:strCache>
                <c:ptCount val="1"/>
                <c:pt idx="0">
                  <c:v>Previous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'CL - GDP'!$C$62:$C$110</c:f>
              <c:numCache>
                <c:formatCode>d\-mmm\-yy</c:formatCode>
                <c:ptCount val="49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  <c:pt idx="8">
                  <c:v>43070</c:v>
                </c:pt>
                <c:pt idx="9">
                  <c:v>43160</c:v>
                </c:pt>
                <c:pt idx="10">
                  <c:v>43252</c:v>
                </c:pt>
                <c:pt idx="11">
                  <c:v>43344</c:v>
                </c:pt>
                <c:pt idx="12">
                  <c:v>43435</c:v>
                </c:pt>
                <c:pt idx="13">
                  <c:v>43525</c:v>
                </c:pt>
                <c:pt idx="14">
                  <c:v>43617</c:v>
                </c:pt>
                <c:pt idx="15">
                  <c:v>43709</c:v>
                </c:pt>
                <c:pt idx="16">
                  <c:v>43800</c:v>
                </c:pt>
                <c:pt idx="17">
                  <c:v>43891</c:v>
                </c:pt>
                <c:pt idx="18">
                  <c:v>43983</c:v>
                </c:pt>
                <c:pt idx="19">
                  <c:v>44075</c:v>
                </c:pt>
                <c:pt idx="20">
                  <c:v>44166</c:v>
                </c:pt>
                <c:pt idx="21">
                  <c:v>44256</c:v>
                </c:pt>
                <c:pt idx="22">
                  <c:v>44348</c:v>
                </c:pt>
                <c:pt idx="23">
                  <c:v>44440</c:v>
                </c:pt>
                <c:pt idx="24">
                  <c:v>44531</c:v>
                </c:pt>
                <c:pt idx="25">
                  <c:v>44621</c:v>
                </c:pt>
                <c:pt idx="26">
                  <c:v>44713</c:v>
                </c:pt>
                <c:pt idx="27">
                  <c:v>44805</c:v>
                </c:pt>
                <c:pt idx="28">
                  <c:v>44896</c:v>
                </c:pt>
                <c:pt idx="29">
                  <c:v>44986</c:v>
                </c:pt>
                <c:pt idx="30">
                  <c:v>45078</c:v>
                </c:pt>
                <c:pt idx="31">
                  <c:v>45170</c:v>
                </c:pt>
                <c:pt idx="32">
                  <c:v>45261</c:v>
                </c:pt>
                <c:pt idx="33">
                  <c:v>45352</c:v>
                </c:pt>
                <c:pt idx="34">
                  <c:v>45444</c:v>
                </c:pt>
                <c:pt idx="35">
                  <c:v>45536</c:v>
                </c:pt>
                <c:pt idx="36">
                  <c:v>45627</c:v>
                </c:pt>
                <c:pt idx="37">
                  <c:v>45717</c:v>
                </c:pt>
              </c:numCache>
            </c:numRef>
          </c:cat>
          <c:val>
            <c:numRef>
              <c:f>'CL - GDP'!$F$62:$F$110</c:f>
              <c:numCache>
                <c:formatCode>#,##0.00</c:formatCode>
                <c:ptCount val="49"/>
                <c:pt idx="0">
                  <c:v>0.31791202665161222</c:v>
                </c:pt>
                <c:pt idx="1">
                  <c:v>0.24808466354286907</c:v>
                </c:pt>
                <c:pt idx="2">
                  <c:v>-0.49254189497425216</c:v>
                </c:pt>
                <c:pt idx="3">
                  <c:v>-0.36440726102391352</c:v>
                </c:pt>
                <c:pt idx="4">
                  <c:v>-0.64686942455516316</c:v>
                </c:pt>
                <c:pt idx="5">
                  <c:v>-1.3806002331641309</c:v>
                </c:pt>
                <c:pt idx="6">
                  <c:v>-1.8292702955701401</c:v>
                </c:pt>
                <c:pt idx="7">
                  <c:v>-0.74722311784043427</c:v>
                </c:pt>
                <c:pt idx="8">
                  <c:v>-0.72794833444405072</c:v>
                </c:pt>
                <c:pt idx="9">
                  <c:v>-0.11827078040020922</c:v>
                </c:pt>
                <c:pt idx="10">
                  <c:v>-0.10646432402516837</c:v>
                </c:pt>
                <c:pt idx="11">
                  <c:v>-0.82535672480865685</c:v>
                </c:pt>
                <c:pt idx="12">
                  <c:v>-0.44584350258674021</c:v>
                </c:pt>
                <c:pt idx="13">
                  <c:v>0.13892748641808059</c:v>
                </c:pt>
                <c:pt idx="14">
                  <c:v>5.8299357107664991E-3</c:v>
                </c:pt>
                <c:pt idx="15">
                  <c:v>-1.3247208907195398</c:v>
                </c:pt>
                <c:pt idx="16">
                  <c:v>-5.117987980014516</c:v>
                </c:pt>
                <c:pt idx="17">
                  <c:v>-3.143794861947617</c:v>
                </c:pt>
                <c:pt idx="18">
                  <c:v>-16.044922692526285</c:v>
                </c:pt>
                <c:pt idx="19">
                  <c:v>-11.297993024067972</c:v>
                </c:pt>
                <c:pt idx="20">
                  <c:v>-3.6592567602217256</c:v>
                </c:pt>
                <c:pt idx="21">
                  <c:v>-2.4597806453766254E-2</c:v>
                </c:pt>
                <c:pt idx="22">
                  <c:v>-0.23050824843727885</c:v>
                </c:pt>
                <c:pt idx="23">
                  <c:v>3.073087552217038</c:v>
                </c:pt>
                <c:pt idx="24">
                  <c:v>5.065714885465777</c:v>
                </c:pt>
                <c:pt idx="25">
                  <c:v>5.2245982550822241</c:v>
                </c:pt>
                <c:pt idx="26">
                  <c:v>4.1786016920820668</c:v>
                </c:pt>
                <c:pt idx="27">
                  <c:v>2.8843921984272143</c:v>
                </c:pt>
                <c:pt idx="28">
                  <c:v>1.3380230791543812</c:v>
                </c:pt>
                <c:pt idx="29">
                  <c:v>-0.51971910829884538</c:v>
                </c:pt>
                <c:pt idx="30">
                  <c:v>-1.1474988306769833</c:v>
                </c:pt>
                <c:pt idx="31">
                  <c:v>-1.3425224046106108</c:v>
                </c:pt>
                <c:pt idx="32">
                  <c:v>-1.5632840981123088</c:v>
                </c:pt>
                <c:pt idx="33">
                  <c:v>-1.7917268942677473</c:v>
                </c:pt>
                <c:pt idx="34">
                  <c:v>-1.7969990734237347</c:v>
                </c:pt>
                <c:pt idx="35">
                  <c:v>-1.6175663836073633</c:v>
                </c:pt>
                <c:pt idx="36">
                  <c:v>-1.3467823939717964</c:v>
                </c:pt>
                <c:pt idx="37">
                  <c:v>-1.0053979243354494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EB-4D02-8906-AD223F58CE7E}"/>
            </c:ext>
          </c:extLst>
        </c:ser>
        <c:ser>
          <c:idx val="0"/>
          <c:order val="1"/>
          <c:tx>
            <c:strRef>
              <c:f>'CL - GDP'!$E$4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'CL - GDP'!$C$62:$C$110</c:f>
              <c:numCache>
                <c:formatCode>d\-mmm\-yy</c:formatCode>
                <c:ptCount val="49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  <c:pt idx="8">
                  <c:v>43070</c:v>
                </c:pt>
                <c:pt idx="9">
                  <c:v>43160</c:v>
                </c:pt>
                <c:pt idx="10">
                  <c:v>43252</c:v>
                </c:pt>
                <c:pt idx="11">
                  <c:v>43344</c:v>
                </c:pt>
                <c:pt idx="12">
                  <c:v>43435</c:v>
                </c:pt>
                <c:pt idx="13">
                  <c:v>43525</c:v>
                </c:pt>
                <c:pt idx="14">
                  <c:v>43617</c:v>
                </c:pt>
                <c:pt idx="15">
                  <c:v>43709</c:v>
                </c:pt>
                <c:pt idx="16">
                  <c:v>43800</c:v>
                </c:pt>
                <c:pt idx="17">
                  <c:v>43891</c:v>
                </c:pt>
                <c:pt idx="18">
                  <c:v>43983</c:v>
                </c:pt>
                <c:pt idx="19">
                  <c:v>44075</c:v>
                </c:pt>
                <c:pt idx="20">
                  <c:v>44166</c:v>
                </c:pt>
                <c:pt idx="21">
                  <c:v>44256</c:v>
                </c:pt>
                <c:pt idx="22">
                  <c:v>44348</c:v>
                </c:pt>
                <c:pt idx="23">
                  <c:v>44440</c:v>
                </c:pt>
                <c:pt idx="24">
                  <c:v>44531</c:v>
                </c:pt>
                <c:pt idx="25">
                  <c:v>44621</c:v>
                </c:pt>
                <c:pt idx="26">
                  <c:v>44713</c:v>
                </c:pt>
                <c:pt idx="27">
                  <c:v>44805</c:v>
                </c:pt>
                <c:pt idx="28">
                  <c:v>44896</c:v>
                </c:pt>
                <c:pt idx="29">
                  <c:v>44986</c:v>
                </c:pt>
                <c:pt idx="30">
                  <c:v>45078</c:v>
                </c:pt>
                <c:pt idx="31">
                  <c:v>45170</c:v>
                </c:pt>
                <c:pt idx="32">
                  <c:v>45261</c:v>
                </c:pt>
                <c:pt idx="33">
                  <c:v>45352</c:v>
                </c:pt>
                <c:pt idx="34">
                  <c:v>45444</c:v>
                </c:pt>
                <c:pt idx="35">
                  <c:v>45536</c:v>
                </c:pt>
                <c:pt idx="36">
                  <c:v>45627</c:v>
                </c:pt>
                <c:pt idx="37">
                  <c:v>45717</c:v>
                </c:pt>
              </c:numCache>
            </c:numRef>
          </c:cat>
          <c:val>
            <c:numRef>
              <c:f>'CL - GDP'!$E$62:$E$110</c:f>
              <c:numCache>
                <c:formatCode>#,##0.00</c:formatCode>
                <c:ptCount val="49"/>
                <c:pt idx="0">
                  <c:v>0.31791202665161222</c:v>
                </c:pt>
                <c:pt idx="1">
                  <c:v>0.24808466354286907</c:v>
                </c:pt>
                <c:pt idx="2">
                  <c:v>-0.49254189497425216</c:v>
                </c:pt>
                <c:pt idx="3">
                  <c:v>-0.36440726102391352</c:v>
                </c:pt>
                <c:pt idx="4">
                  <c:v>-0.64686942455516316</c:v>
                </c:pt>
                <c:pt idx="5">
                  <c:v>-1.3806002331641309</c:v>
                </c:pt>
                <c:pt idx="6">
                  <c:v>-1.8292702955701401</c:v>
                </c:pt>
                <c:pt idx="7">
                  <c:v>-0.74722311784043427</c:v>
                </c:pt>
                <c:pt idx="8">
                  <c:v>-0.72794833444405072</c:v>
                </c:pt>
                <c:pt idx="9">
                  <c:v>-0.11827078040020922</c:v>
                </c:pt>
                <c:pt idx="10">
                  <c:v>-0.10646432402516837</c:v>
                </c:pt>
                <c:pt idx="11">
                  <c:v>-0.82535672480865685</c:v>
                </c:pt>
                <c:pt idx="12">
                  <c:v>-0.44584350258674021</c:v>
                </c:pt>
                <c:pt idx="13">
                  <c:v>-0.42588444132114001</c:v>
                </c:pt>
                <c:pt idx="14">
                  <c:v>0.10555576309981564</c:v>
                </c:pt>
                <c:pt idx="15">
                  <c:v>-0.88139202335139799</c:v>
                </c:pt>
                <c:pt idx="16">
                  <c:v>-5.3081192844743885</c:v>
                </c:pt>
                <c:pt idx="17">
                  <c:v>-3.113393516890989</c:v>
                </c:pt>
                <c:pt idx="18">
                  <c:v>-16.046514663569017</c:v>
                </c:pt>
                <c:pt idx="19">
                  <c:v>-11.241435391899342</c:v>
                </c:pt>
                <c:pt idx="20">
                  <c:v>-3.997664795787486</c:v>
                </c:pt>
                <c:pt idx="21">
                  <c:v>-5.8582422614246454E-2</c:v>
                </c:pt>
                <c:pt idx="22">
                  <c:v>-0.1605226073778363</c:v>
                </c:pt>
                <c:pt idx="23">
                  <c:v>3.5152626629372441</c:v>
                </c:pt>
                <c:pt idx="24">
                  <c:v>5.5004639923559946</c:v>
                </c:pt>
                <c:pt idx="25">
                  <c:v>5.492120557697362</c:v>
                </c:pt>
                <c:pt idx="26">
                  <c:v>4.2012361451717695</c:v>
                </c:pt>
                <c:pt idx="27">
                  <c:v>2.7818812854142849</c:v>
                </c:pt>
                <c:pt idx="28">
                  <c:v>2.1558476007730123</c:v>
                </c:pt>
                <c:pt idx="29">
                  <c:v>2.9642120134930501</c:v>
                </c:pt>
                <c:pt idx="30">
                  <c:v>1.832010165374955</c:v>
                </c:pt>
                <c:pt idx="31">
                  <c:v>0.42481303635387418</c:v>
                </c:pt>
                <c:pt idx="32">
                  <c:v>-0.43559000557886995</c:v>
                </c:pt>
                <c:pt idx="33">
                  <c:v>-0.83429345915693398</c:v>
                </c:pt>
                <c:pt idx="34">
                  <c:v>-0.9832491185006188</c:v>
                </c:pt>
                <c:pt idx="35">
                  <c:v>-1.0357958222019925</c:v>
                </c:pt>
                <c:pt idx="36">
                  <c:v>-1.0453167151603886</c:v>
                </c:pt>
                <c:pt idx="37">
                  <c:v>-1.0053979243354494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EB-4D02-8906-AD223F58C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55576"/>
        <c:axId val="894952336"/>
      </c:lineChart>
      <c:dateAx>
        <c:axId val="894955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2336"/>
        <c:crosses val="autoZero"/>
        <c:auto val="1"/>
        <c:lblOffset val="100"/>
        <c:baseTimeUnit val="months"/>
        <c:majorUnit val="12"/>
        <c:majorTimeUnit val="months"/>
      </c:dateAx>
      <c:valAx>
        <c:axId val="894952336"/>
        <c:scaling>
          <c:orientation val="minMax"/>
          <c:max val="7"/>
          <c:min val="-7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55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7385039370078739"/>
          <c:y val="0.20623323126275883"/>
          <c:w val="0.24853452500858639"/>
          <c:h val="0.13153111017801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4q Acc.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7856258341442E-2"/>
          <c:y val="0.17171259842519684"/>
          <c:w val="0.90696349578780555"/>
          <c:h val="0.71905147273257519"/>
        </c:manualLayout>
      </c:layout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'CL - GDP'!$W$64:$W$99</c:f>
              <c:numCache>
                <c:formatCode>#,##0.00</c:formatCode>
                <c:ptCount val="36"/>
                <c:pt idx="0">
                  <c:v>2.7213451218363076</c:v>
                </c:pt>
                <c:pt idx="1">
                  <c:v>2.4064893988771558</c:v>
                </c:pt>
                <c:pt idx="2">
                  <c:v>2.0898763381459844</c:v>
                </c:pt>
                <c:pt idx="3">
                  <c:v>1.4536355174020343</c:v>
                </c:pt>
                <c:pt idx="4">
                  <c:v>1.3953152061983332</c:v>
                </c:pt>
                <c:pt idx="5">
                  <c:v>1.4571254753281266</c:v>
                </c:pt>
                <c:pt idx="6">
                  <c:v>1.8557221035041351</c:v>
                </c:pt>
                <c:pt idx="7">
                  <c:v>2.6923684774971832</c:v>
                </c:pt>
                <c:pt idx="8">
                  <c:v>3.5239090564701741</c:v>
                </c:pt>
                <c:pt idx="9">
                  <c:v>3.6964967947622114</c:v>
                </c:pt>
                <c:pt idx="10">
                  <c:v>3.8090585271810795</c:v>
                </c:pt>
                <c:pt idx="11">
                  <c:v>3.5053881548873846</c:v>
                </c:pt>
                <c:pt idx="12">
                  <c:v>2.8376189964848493</c:v>
                </c:pt>
                <c:pt idx="13">
                  <c:v>2.7043060775837802</c:v>
                </c:pt>
                <c:pt idx="14">
                  <c:v>1.0859853244945157</c:v>
                </c:pt>
                <c:pt idx="15">
                  <c:v>0.27650877753005432</c:v>
                </c:pt>
                <c:pt idx="16">
                  <c:v>-4.3018322101119111</c:v>
                </c:pt>
                <c:pt idx="17">
                  <c:v>-7.6857974793241937</c:v>
                </c:pt>
                <c:pt idx="18">
                  <c:v>-7.0348007739140712</c:v>
                </c:pt>
                <c:pt idx="19">
                  <c:v>-6.4311766773297023</c:v>
                </c:pt>
                <c:pt idx="20">
                  <c:v>1.9293411040815442</c:v>
                </c:pt>
                <c:pt idx="21">
                  <c:v>9.896694747717703</c:v>
                </c:pt>
                <c:pt idx="22">
                  <c:v>13.650424979241322</c:v>
                </c:pt>
                <c:pt idx="23">
                  <c:v>15.543417218698835</c:v>
                </c:pt>
                <c:pt idx="24">
                  <c:v>12.39419040506553</c:v>
                </c:pt>
                <c:pt idx="25">
                  <c:v>7.6806775543054187</c:v>
                </c:pt>
                <c:pt idx="26">
                  <c:v>3.6292720910836351</c:v>
                </c:pt>
                <c:pt idx="27">
                  <c:v>1.2501983521651994</c:v>
                </c:pt>
                <c:pt idx="28">
                  <c:v>-0.56172537841563042</c:v>
                </c:pt>
                <c:pt idx="29">
                  <c:v>-0.62340552941273586</c:v>
                </c:pt>
                <c:pt idx="30">
                  <c:v>2.7506584369945131E-2</c:v>
                </c:pt>
                <c:pt idx="31">
                  <c:v>0.22968660855457301</c:v>
                </c:pt>
                <c:pt idx="32">
                  <c:v>0.59064148944511885</c:v>
                </c:pt>
                <c:pt idx="33">
                  <c:v>0.94924357673771453</c:v>
                </c:pt>
                <c:pt idx="34">
                  <c:v>1.4952291322809543</c:v>
                </c:pt>
                <c:pt idx="35">
                  <c:v>2.1450426509290281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9-4163-9038-CE429D600A29}"/>
            </c:ext>
          </c:extLst>
        </c:ser>
        <c:ser>
          <c:idx val="0"/>
          <c:order val="1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'CL - GDP'!$V$64:$V$99</c:f>
              <c:numCache>
                <c:formatCode>#,##0.00</c:formatCode>
                <c:ptCount val="36"/>
                <c:pt idx="0">
                  <c:v>2.7213451218363076</c:v>
                </c:pt>
                <c:pt idx="1">
                  <c:v>2.4064893988771558</c:v>
                </c:pt>
                <c:pt idx="2">
                  <c:v>2.0898763381459844</c:v>
                </c:pt>
                <c:pt idx="3">
                  <c:v>1.4536355174020343</c:v>
                </c:pt>
                <c:pt idx="4">
                  <c:v>1.3953152061983332</c:v>
                </c:pt>
                <c:pt idx="5">
                  <c:v>1.4571254753281266</c:v>
                </c:pt>
                <c:pt idx="6">
                  <c:v>1.8557221035041351</c:v>
                </c:pt>
                <c:pt idx="7">
                  <c:v>2.6923684774971832</c:v>
                </c:pt>
                <c:pt idx="8">
                  <c:v>3.5239090564701741</c:v>
                </c:pt>
                <c:pt idx="9">
                  <c:v>3.6964967947622114</c:v>
                </c:pt>
                <c:pt idx="10">
                  <c:v>3.8090585271810795</c:v>
                </c:pt>
                <c:pt idx="11">
                  <c:v>3.5053881548873846</c:v>
                </c:pt>
                <c:pt idx="12">
                  <c:v>2.8376189964848493</c:v>
                </c:pt>
                <c:pt idx="13">
                  <c:v>2.7043060775837802</c:v>
                </c:pt>
                <c:pt idx="14">
                  <c:v>1.0859853244945157</c:v>
                </c:pt>
                <c:pt idx="15">
                  <c:v>0.27650877753005432</c:v>
                </c:pt>
                <c:pt idx="16">
                  <c:v>-4.3018322101119111</c:v>
                </c:pt>
                <c:pt idx="17">
                  <c:v>-7.6857974793241937</c:v>
                </c:pt>
                <c:pt idx="18">
                  <c:v>-7.0348007739140712</c:v>
                </c:pt>
                <c:pt idx="19">
                  <c:v>-6.4311766773297023</c:v>
                </c:pt>
                <c:pt idx="20">
                  <c:v>1.9293411040815442</c:v>
                </c:pt>
                <c:pt idx="21">
                  <c:v>9.896694747717703</c:v>
                </c:pt>
                <c:pt idx="22">
                  <c:v>13.650424979241322</c:v>
                </c:pt>
                <c:pt idx="23">
                  <c:v>15.543417218698835</c:v>
                </c:pt>
                <c:pt idx="24">
                  <c:v>12.39419040506553</c:v>
                </c:pt>
                <c:pt idx="25">
                  <c:v>7.6806775543054187</c:v>
                </c:pt>
                <c:pt idx="26">
                  <c:v>3.6292720910836351</c:v>
                </c:pt>
                <c:pt idx="27">
                  <c:v>1.1013428093744011</c:v>
                </c:pt>
                <c:pt idx="28">
                  <c:v>-0.61162930068672949</c:v>
                </c:pt>
                <c:pt idx="29">
                  <c:v>-0.74902612188589046</c:v>
                </c:pt>
                <c:pt idx="30">
                  <c:v>8.1655196491112747E-3</c:v>
                </c:pt>
                <c:pt idx="31">
                  <c:v>0.34234745325738913</c:v>
                </c:pt>
                <c:pt idx="32">
                  <c:v>0.61671017979338671</c:v>
                </c:pt>
                <c:pt idx="33">
                  <c:v>1.0788503993760088</c:v>
                </c:pt>
                <c:pt idx="34">
                  <c:v>1.5637407717499059</c:v>
                </c:pt>
                <c:pt idx="35">
                  <c:v>2.281296050522144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9-4163-9038-CE429D600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55576"/>
        <c:axId val="894952336"/>
      </c:lineChart>
      <c:catAx>
        <c:axId val="894955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2336"/>
        <c:crosses val="autoZero"/>
        <c:auto val="1"/>
        <c:lblAlgn val="ctr"/>
        <c:lblOffset val="100"/>
        <c:tickLblSkip val="12"/>
        <c:noMultiLvlLbl val="0"/>
      </c:catAx>
      <c:valAx>
        <c:axId val="894952336"/>
        <c:scaling>
          <c:orientation val="minMax"/>
          <c:max val="5"/>
          <c:min val="-5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55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QoQ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7856258341442E-2"/>
          <c:y val="0.164805701370662"/>
          <c:w val="0.90696349578780555"/>
          <c:h val="0.67738480606590856"/>
        </c:manualLayout>
      </c:layout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'CL - GDP'!$C$63:$C$99</c:f>
              <c:numCache>
                <c:formatCode>d\-mmm\-yy</c:formatCode>
                <c:ptCount val="37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  <c:pt idx="16">
                  <c:v>43891</c:v>
                </c:pt>
                <c:pt idx="17">
                  <c:v>43983</c:v>
                </c:pt>
                <c:pt idx="18">
                  <c:v>44075</c:v>
                </c:pt>
                <c:pt idx="19">
                  <c:v>44166</c:v>
                </c:pt>
                <c:pt idx="20">
                  <c:v>44256</c:v>
                </c:pt>
                <c:pt idx="21">
                  <c:v>44348</c:v>
                </c:pt>
                <c:pt idx="22">
                  <c:v>44440</c:v>
                </c:pt>
                <c:pt idx="23">
                  <c:v>44531</c:v>
                </c:pt>
                <c:pt idx="24">
                  <c:v>44621</c:v>
                </c:pt>
                <c:pt idx="25">
                  <c:v>44713</c:v>
                </c:pt>
                <c:pt idx="26">
                  <c:v>44805</c:v>
                </c:pt>
                <c:pt idx="27">
                  <c:v>44896</c:v>
                </c:pt>
                <c:pt idx="28">
                  <c:v>44986</c:v>
                </c:pt>
                <c:pt idx="29">
                  <c:v>45078</c:v>
                </c:pt>
                <c:pt idx="30">
                  <c:v>45170</c:v>
                </c:pt>
                <c:pt idx="31">
                  <c:v>45261</c:v>
                </c:pt>
                <c:pt idx="32">
                  <c:v>45352</c:v>
                </c:pt>
                <c:pt idx="33">
                  <c:v>45444</c:v>
                </c:pt>
                <c:pt idx="34">
                  <c:v>45536</c:v>
                </c:pt>
                <c:pt idx="35">
                  <c:v>45627</c:v>
                </c:pt>
                <c:pt idx="36">
                  <c:v>45717</c:v>
                </c:pt>
              </c:numCache>
            </c:numRef>
          </c:cat>
          <c:val>
            <c:numRef>
              <c:f>'CL - GDP'!$Z$64:$Z$99</c:f>
              <c:numCache>
                <c:formatCode>#,##0.00</c:formatCode>
                <c:ptCount val="36"/>
                <c:pt idx="0">
                  <c:v>-0.23395784244549134</c:v>
                </c:pt>
                <c:pt idx="1">
                  <c:v>0.91527862892395717</c:v>
                </c:pt>
                <c:pt idx="2">
                  <c:v>-0.13597713829531699</c:v>
                </c:pt>
                <c:pt idx="3">
                  <c:v>7.2571083180747564E-2</c:v>
                </c:pt>
                <c:pt idx="4">
                  <c:v>0.76005388896678028</c:v>
                </c:pt>
                <c:pt idx="5">
                  <c:v>1.4962749821825838</c:v>
                </c:pt>
                <c:pt idx="6">
                  <c:v>0.62169410570851369</c:v>
                </c:pt>
                <c:pt idx="7">
                  <c:v>1.0289097551763149</c:v>
                </c:pt>
                <c:pt idx="8">
                  <c:v>1.7096909853104876</c:v>
                </c:pt>
                <c:pt idx="9">
                  <c:v>-0.46787528491296371</c:v>
                </c:pt>
                <c:pt idx="10">
                  <c:v>1.1415800708181649</c:v>
                </c:pt>
                <c:pt idx="11">
                  <c:v>0.36104407504933533</c:v>
                </c:pt>
                <c:pt idx="12">
                  <c:v>1.2101144081607913</c:v>
                </c:pt>
                <c:pt idx="13">
                  <c:v>-0.34574654619926548</c:v>
                </c:pt>
                <c:pt idx="14">
                  <c:v>-4.1614975145071895</c:v>
                </c:pt>
                <c:pt idx="15">
                  <c:v>2.9345551023955068</c:v>
                </c:pt>
                <c:pt idx="16">
                  <c:v>-14.408281831489006</c:v>
                </c:pt>
                <c:pt idx="17">
                  <c:v>5.1040714377030838</c:v>
                </c:pt>
                <c:pt idx="18">
                  <c:v>7.8202938153228558</c:v>
                </c:pt>
                <c:pt idx="19">
                  <c:v>5.1061690180684138</c:v>
                </c:pt>
                <c:pt idx="20">
                  <c:v>0.65382434475806406</c:v>
                </c:pt>
                <c:pt idx="21">
                  <c:v>5.2747944041167614</c:v>
                </c:pt>
                <c:pt idx="22">
                  <c:v>2.5767810463415088</c:v>
                </c:pt>
                <c:pt idx="23">
                  <c:v>0.39753525245238563</c:v>
                </c:pt>
                <c:pt idx="24">
                  <c:v>-1.1663358570539515</c:v>
                </c:pt>
                <c:pt idx="25">
                  <c:v>-0.84215946326781932</c:v>
                </c:pt>
                <c:pt idx="26">
                  <c:v>-0.45297623205580351</c:v>
                </c:pt>
                <c:pt idx="27">
                  <c:v>1.3083644127200245</c:v>
                </c:pt>
                <c:pt idx="28">
                  <c:v>-0.10720184811809474</c:v>
                </c:pt>
                <c:pt idx="29">
                  <c:v>-0.38219712902107972</c:v>
                </c:pt>
                <c:pt idx="30">
                  <c:v>0.16459695806724994</c:v>
                </c:pt>
                <c:pt idx="31">
                  <c:v>0.47629654642193486</c:v>
                </c:pt>
                <c:pt idx="32">
                  <c:v>0.7260443406563013</c:v>
                </c:pt>
                <c:pt idx="33">
                  <c:v>0.82245329629861885</c:v>
                </c:pt>
                <c:pt idx="34">
                  <c:v>0.86547910704159392</c:v>
                </c:pt>
                <c:pt idx="35">
                  <c:v>0.56491879082494734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A-4B99-96AE-9DD7CAB1ADE4}"/>
            </c:ext>
          </c:extLst>
        </c:ser>
        <c:ser>
          <c:idx val="0"/>
          <c:order val="1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'CL - GDP'!$C$63:$C$99</c:f>
              <c:numCache>
                <c:formatCode>d\-mmm\-yy</c:formatCode>
                <c:ptCount val="37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  <c:pt idx="16">
                  <c:v>43891</c:v>
                </c:pt>
                <c:pt idx="17">
                  <c:v>43983</c:v>
                </c:pt>
                <c:pt idx="18">
                  <c:v>44075</c:v>
                </c:pt>
                <c:pt idx="19">
                  <c:v>44166</c:v>
                </c:pt>
                <c:pt idx="20">
                  <c:v>44256</c:v>
                </c:pt>
                <c:pt idx="21">
                  <c:v>44348</c:v>
                </c:pt>
                <c:pt idx="22">
                  <c:v>44440</c:v>
                </c:pt>
                <c:pt idx="23">
                  <c:v>44531</c:v>
                </c:pt>
                <c:pt idx="24">
                  <c:v>44621</c:v>
                </c:pt>
                <c:pt idx="25">
                  <c:v>44713</c:v>
                </c:pt>
                <c:pt idx="26">
                  <c:v>44805</c:v>
                </c:pt>
                <c:pt idx="27">
                  <c:v>44896</c:v>
                </c:pt>
                <c:pt idx="28">
                  <c:v>44986</c:v>
                </c:pt>
                <c:pt idx="29">
                  <c:v>45078</c:v>
                </c:pt>
                <c:pt idx="30">
                  <c:v>45170</c:v>
                </c:pt>
                <c:pt idx="31">
                  <c:v>45261</c:v>
                </c:pt>
                <c:pt idx="32">
                  <c:v>45352</c:v>
                </c:pt>
                <c:pt idx="33">
                  <c:v>45444</c:v>
                </c:pt>
                <c:pt idx="34">
                  <c:v>45536</c:v>
                </c:pt>
                <c:pt idx="35">
                  <c:v>45627</c:v>
                </c:pt>
                <c:pt idx="36">
                  <c:v>45717</c:v>
                </c:pt>
              </c:numCache>
            </c:numRef>
          </c:cat>
          <c:val>
            <c:numRef>
              <c:f>'CL - GDP'!$AA$64:$AA$99</c:f>
              <c:numCache>
                <c:formatCode>General</c:formatCode>
                <c:ptCount val="36"/>
                <c:pt idx="27" formatCode="#,##0.00">
                  <c:v>1.9018228428242736</c:v>
                </c:pt>
                <c:pt idx="28" formatCode="#,##0.00">
                  <c:v>-1.0727868492845687</c:v>
                </c:pt>
                <c:pt idx="29" formatCode="#,##0.00">
                  <c:v>0.30998330603000568</c:v>
                </c:pt>
                <c:pt idx="30" formatCode="#,##0.00">
                  <c:v>-0.56812992282407038</c:v>
                </c:pt>
                <c:pt idx="31" formatCode="#,##0.00">
                  <c:v>1.5607028481765752</c:v>
                </c:pt>
                <c:pt idx="32" formatCode="#,##0.00">
                  <c:v>-0.34539905598354892</c:v>
                </c:pt>
                <c:pt idx="33" formatCode="#,##0.00">
                  <c:v>1.4505655199228897</c:v>
                </c:pt>
                <c:pt idx="34" formatCode="#,##0.00">
                  <c:v>6.4889484783179796E-2</c:v>
                </c:pt>
                <c:pt idx="35" formatCode="#,##0.00">
                  <c:v>1.6029085141650086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A-4B99-96AE-9DD7CAB1A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55576"/>
        <c:axId val="894952336"/>
      </c:lineChart>
      <c:dateAx>
        <c:axId val="894955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2336"/>
        <c:crosses val="autoZero"/>
        <c:auto val="1"/>
        <c:lblOffset val="100"/>
        <c:baseTimeUnit val="months"/>
        <c:majorUnit val="12"/>
        <c:majorTimeUnit val="months"/>
      </c:dateAx>
      <c:valAx>
        <c:axId val="894952336"/>
        <c:scaling>
          <c:orientation val="minMax"/>
          <c:max val="7"/>
          <c:min val="-7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55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QoQ GDP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4096051041255164"/>
          <c:w val="0.88890507436570432"/>
          <c:h val="0.73369970921926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 - GDP'!$AL$4</c:f>
              <c:strCache>
                <c:ptCount val="1"/>
                <c:pt idx="0">
                  <c:v>BCCh: Last IPOM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 - GDP'!$AK$91:$AK$99</c:f>
              <c:strCache>
                <c:ptCount val="9"/>
                <c:pt idx="0">
                  <c:v>1Q 2023</c:v>
                </c:pt>
                <c:pt idx="1">
                  <c:v>2Q 2023</c:v>
                </c:pt>
                <c:pt idx="2">
                  <c:v>3Q 2023</c:v>
                </c:pt>
                <c:pt idx="3">
                  <c:v>4Q 2023</c:v>
                </c:pt>
                <c:pt idx="4">
                  <c:v>1Q 2024</c:v>
                </c:pt>
                <c:pt idx="5">
                  <c:v>2Q 2024</c:v>
                </c:pt>
                <c:pt idx="6">
                  <c:v>3Q 2024</c:v>
                </c:pt>
                <c:pt idx="7">
                  <c:v>4Q 2024</c:v>
                </c:pt>
                <c:pt idx="8">
                  <c:v>1Q 2025</c:v>
                </c:pt>
              </c:strCache>
            </c:strRef>
          </c:cat>
          <c:val>
            <c:numRef>
              <c:f>'CL - GDP'!$AL$91:$AL$99</c:f>
              <c:numCache>
                <c:formatCode>#,##0.0</c:formatCode>
                <c:ptCount val="9"/>
                <c:pt idx="0">
                  <c:v>1.3083644127200245</c:v>
                </c:pt>
                <c:pt idx="1">
                  <c:v>-0.10720184811809474</c:v>
                </c:pt>
                <c:pt idx="2">
                  <c:v>-0.38219712902107972</c:v>
                </c:pt>
                <c:pt idx="3">
                  <c:v>0.16459695806724994</c:v>
                </c:pt>
                <c:pt idx="4">
                  <c:v>0.47629654642193486</c:v>
                </c:pt>
                <c:pt idx="5">
                  <c:v>0.7260443406563013</c:v>
                </c:pt>
                <c:pt idx="6">
                  <c:v>0.82245329629861885</c:v>
                </c:pt>
                <c:pt idx="7">
                  <c:v>0.86547910704159392</c:v>
                </c:pt>
                <c:pt idx="8">
                  <c:v>0.56491879082494734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5F-40C7-A2F1-80D8634DB48C}"/>
            </c:ext>
          </c:extLst>
        </c:ser>
        <c:ser>
          <c:idx val="1"/>
          <c:order val="1"/>
          <c:tx>
            <c:strRef>
              <c:f>'CL - GDP'!$AM$4</c:f>
              <c:strCache>
                <c:ptCount val="1"/>
                <c:pt idx="0">
                  <c:v>Expected Revision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 - GDP'!$AK$91:$AK$99</c:f>
              <c:strCache>
                <c:ptCount val="9"/>
                <c:pt idx="0">
                  <c:v>1Q 2023</c:v>
                </c:pt>
                <c:pt idx="1">
                  <c:v>2Q 2023</c:v>
                </c:pt>
                <c:pt idx="2">
                  <c:v>3Q 2023</c:v>
                </c:pt>
                <c:pt idx="3">
                  <c:v>4Q 2023</c:v>
                </c:pt>
                <c:pt idx="4">
                  <c:v>1Q 2024</c:v>
                </c:pt>
                <c:pt idx="5">
                  <c:v>2Q 2024</c:v>
                </c:pt>
                <c:pt idx="6">
                  <c:v>3Q 2024</c:v>
                </c:pt>
                <c:pt idx="7">
                  <c:v>4Q 2024</c:v>
                </c:pt>
                <c:pt idx="8">
                  <c:v>1Q 2025</c:v>
                </c:pt>
              </c:strCache>
            </c:strRef>
          </c:cat>
          <c:val>
            <c:numRef>
              <c:f>'CL - GDP'!$AM$91:$AM$99</c:f>
              <c:numCache>
                <c:formatCode>#,##0.0</c:formatCode>
                <c:ptCount val="9"/>
                <c:pt idx="0">
                  <c:v>1.5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0.47629654642193486</c:v>
                </c:pt>
                <c:pt idx="5">
                  <c:v>0.7260443406563013</c:v>
                </c:pt>
                <c:pt idx="6">
                  <c:v>0.82245329629861885</c:v>
                </c:pt>
                <c:pt idx="7">
                  <c:v>0.86547910704159392</c:v>
                </c:pt>
                <c:pt idx="8">
                  <c:v>0.56491879082494734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5F-40C7-A2F1-80D8634DB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809934600"/>
        <c:axId val="809927760"/>
      </c:barChart>
      <c:catAx>
        <c:axId val="80993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27760"/>
        <c:crosses val="autoZero"/>
        <c:auto val="1"/>
        <c:lblAlgn val="ctr"/>
        <c:lblOffset val="100"/>
        <c:noMultiLvlLbl val="0"/>
      </c:catAx>
      <c:valAx>
        <c:axId val="809927760"/>
        <c:scaling>
          <c:orientation val="minMax"/>
        </c:scaling>
        <c:delete val="0"/>
        <c:axPos val="l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34600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6244466316710408"/>
          <c:y val="0.17650408282298047"/>
          <c:w val="0.24370603674540683"/>
          <c:h val="0.17997739865850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BCCh:</a:t>
            </a:r>
            <a:r>
              <a:rPr lang="en-US" baseline="0"/>
              <a:t> Expected Output Gap Revision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7856258341442E-2"/>
          <c:y val="0.13930516431924883"/>
          <c:w val="0.90696349578780555"/>
          <c:h val="0.75145888013998252"/>
        </c:manualLayout>
      </c:layout>
      <c:lineChart>
        <c:grouping val="standard"/>
        <c:varyColors val="0"/>
        <c:ser>
          <c:idx val="1"/>
          <c:order val="0"/>
          <c:tx>
            <c:strRef>
              <c:f>'CL - GDP'!$AO$4</c:f>
              <c:strCache>
                <c:ptCount val="1"/>
                <c:pt idx="0">
                  <c:v>Expected Revision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'CL - GDP'!$AK$67:$AK$101</c:f>
              <c:strCache>
                <c:ptCount val="33"/>
                <c:pt idx="0">
                  <c:v>1Q 2017</c:v>
                </c:pt>
                <c:pt idx="1">
                  <c:v>2Q 2017</c:v>
                </c:pt>
                <c:pt idx="2">
                  <c:v>3Q 2017</c:v>
                </c:pt>
                <c:pt idx="3">
                  <c:v>4Q 2017</c:v>
                </c:pt>
                <c:pt idx="4">
                  <c:v>1Q 2018</c:v>
                </c:pt>
                <c:pt idx="5">
                  <c:v>2Q 2018</c:v>
                </c:pt>
                <c:pt idx="6">
                  <c:v>3Q 2018</c:v>
                </c:pt>
                <c:pt idx="7">
                  <c:v>4Q 2018</c:v>
                </c:pt>
                <c:pt idx="8">
                  <c:v>1Q 2019</c:v>
                </c:pt>
                <c:pt idx="9">
                  <c:v>2Q 2019</c:v>
                </c:pt>
                <c:pt idx="10">
                  <c:v>3Q 2019</c:v>
                </c:pt>
                <c:pt idx="11">
                  <c:v>4Q 2019</c:v>
                </c:pt>
                <c:pt idx="12">
                  <c:v>1Q 2020</c:v>
                </c:pt>
                <c:pt idx="13">
                  <c:v>2Q 2020</c:v>
                </c:pt>
                <c:pt idx="14">
                  <c:v>3Q 2020</c:v>
                </c:pt>
                <c:pt idx="15">
                  <c:v>4Q 2020</c:v>
                </c:pt>
                <c:pt idx="16">
                  <c:v>1Q 2021</c:v>
                </c:pt>
                <c:pt idx="17">
                  <c:v>2Q 2021</c:v>
                </c:pt>
                <c:pt idx="18">
                  <c:v>3Q 2021</c:v>
                </c:pt>
                <c:pt idx="19">
                  <c:v>4Q 2021</c:v>
                </c:pt>
                <c:pt idx="20">
                  <c:v>1Q 2022</c:v>
                </c:pt>
                <c:pt idx="21">
                  <c:v>2Q 2022</c:v>
                </c:pt>
                <c:pt idx="22">
                  <c:v>3Q 2022</c:v>
                </c:pt>
                <c:pt idx="23">
                  <c:v>4Q 2022</c:v>
                </c:pt>
                <c:pt idx="24">
                  <c:v>1Q 2023</c:v>
                </c:pt>
                <c:pt idx="25">
                  <c:v>2Q 2023</c:v>
                </c:pt>
                <c:pt idx="26">
                  <c:v>3Q 2023</c:v>
                </c:pt>
                <c:pt idx="27">
                  <c:v>4Q 2023</c:v>
                </c:pt>
                <c:pt idx="28">
                  <c:v>1Q 2024</c:v>
                </c:pt>
                <c:pt idx="29">
                  <c:v>2Q 2024</c:v>
                </c:pt>
                <c:pt idx="30">
                  <c:v>3Q 2024</c:v>
                </c:pt>
                <c:pt idx="31">
                  <c:v>4Q 2024</c:v>
                </c:pt>
                <c:pt idx="32">
                  <c:v>1Q 2025</c:v>
                </c:pt>
              </c:strCache>
            </c:strRef>
          </c:cat>
          <c:val>
            <c:numRef>
              <c:f>'CL - GDP'!$AO$67:$AO$101</c:f>
              <c:numCache>
                <c:formatCode>#,##0.0</c:formatCode>
                <c:ptCount val="35"/>
                <c:pt idx="0">
                  <c:v>-1.3806002331641309</c:v>
                </c:pt>
                <c:pt idx="1">
                  <c:v>-1.8292702955701401</c:v>
                </c:pt>
                <c:pt idx="2">
                  <c:v>-0.74722311784043427</c:v>
                </c:pt>
                <c:pt idx="3">
                  <c:v>-0.72794833444405072</c:v>
                </c:pt>
                <c:pt idx="4">
                  <c:v>-0.11827078040020922</c:v>
                </c:pt>
                <c:pt idx="5">
                  <c:v>-0.10646432402516837</c:v>
                </c:pt>
                <c:pt idx="6">
                  <c:v>-0.82535672480865685</c:v>
                </c:pt>
                <c:pt idx="7">
                  <c:v>-0.44584350258674021</c:v>
                </c:pt>
                <c:pt idx="8">
                  <c:v>-0.42588444132114001</c:v>
                </c:pt>
                <c:pt idx="9">
                  <c:v>0.10555576309981564</c:v>
                </c:pt>
                <c:pt idx="10">
                  <c:v>-0.88139202335139799</c:v>
                </c:pt>
                <c:pt idx="11">
                  <c:v>-5.3081192844743885</c:v>
                </c:pt>
                <c:pt idx="12">
                  <c:v>-3.113393516890989</c:v>
                </c:pt>
                <c:pt idx="13">
                  <c:v>-16.046514663569017</c:v>
                </c:pt>
                <c:pt idx="14">
                  <c:v>-11.241435391899342</c:v>
                </c:pt>
                <c:pt idx="15">
                  <c:v>-3.997664795787486</c:v>
                </c:pt>
                <c:pt idx="16">
                  <c:v>-5.8582422614246454E-2</c:v>
                </c:pt>
                <c:pt idx="17">
                  <c:v>-0.1605226073778363</c:v>
                </c:pt>
                <c:pt idx="18">
                  <c:v>3.5152626629372441</c:v>
                </c:pt>
                <c:pt idx="19">
                  <c:v>5.5004639923559946</c:v>
                </c:pt>
                <c:pt idx="20">
                  <c:v>5.492120557697362</c:v>
                </c:pt>
                <c:pt idx="21">
                  <c:v>4.2012361451717695</c:v>
                </c:pt>
                <c:pt idx="22">
                  <c:v>2.7818812854142849</c:v>
                </c:pt>
                <c:pt idx="23">
                  <c:v>2.1558476007730123</c:v>
                </c:pt>
                <c:pt idx="24">
                  <c:v>3.1034311428428651</c:v>
                </c:pt>
                <c:pt idx="25">
                  <c:v>2.0573433732668605</c:v>
                </c:pt>
                <c:pt idx="26">
                  <c:v>1.1228910830389793</c:v>
                </c:pt>
                <c:pt idx="27">
                  <c:v>0.19699477765104234</c:v>
                </c:pt>
                <c:pt idx="28">
                  <c:v>-0.19902889378381872</c:v>
                </c:pt>
                <c:pt idx="29">
                  <c:v>-0.34639860336763206</c:v>
                </c:pt>
                <c:pt idx="30">
                  <c:v>-0.3983090694431155</c:v>
                </c:pt>
                <c:pt idx="31">
                  <c:v>-0.40770978357274146</c:v>
                </c:pt>
                <c:pt idx="32">
                  <c:v>-0.36816137470999877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05-41D2-8B1F-B9065276A99C}"/>
            </c:ext>
          </c:extLst>
        </c:ser>
        <c:ser>
          <c:idx val="0"/>
          <c:order val="1"/>
          <c:tx>
            <c:strRef>
              <c:f>'CL - GDP'!$AN$4</c:f>
              <c:strCache>
                <c:ptCount val="1"/>
                <c:pt idx="0">
                  <c:v>BCCh: Last IPOM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'CL - GDP'!$AK$67:$AK$101</c:f>
              <c:strCache>
                <c:ptCount val="33"/>
                <c:pt idx="0">
                  <c:v>1Q 2017</c:v>
                </c:pt>
                <c:pt idx="1">
                  <c:v>2Q 2017</c:v>
                </c:pt>
                <c:pt idx="2">
                  <c:v>3Q 2017</c:v>
                </c:pt>
                <c:pt idx="3">
                  <c:v>4Q 2017</c:v>
                </c:pt>
                <c:pt idx="4">
                  <c:v>1Q 2018</c:v>
                </c:pt>
                <c:pt idx="5">
                  <c:v>2Q 2018</c:v>
                </c:pt>
                <c:pt idx="6">
                  <c:v>3Q 2018</c:v>
                </c:pt>
                <c:pt idx="7">
                  <c:v>4Q 2018</c:v>
                </c:pt>
                <c:pt idx="8">
                  <c:v>1Q 2019</c:v>
                </c:pt>
                <c:pt idx="9">
                  <c:v>2Q 2019</c:v>
                </c:pt>
                <c:pt idx="10">
                  <c:v>3Q 2019</c:v>
                </c:pt>
                <c:pt idx="11">
                  <c:v>4Q 2019</c:v>
                </c:pt>
                <c:pt idx="12">
                  <c:v>1Q 2020</c:v>
                </c:pt>
                <c:pt idx="13">
                  <c:v>2Q 2020</c:v>
                </c:pt>
                <c:pt idx="14">
                  <c:v>3Q 2020</c:v>
                </c:pt>
                <c:pt idx="15">
                  <c:v>4Q 2020</c:v>
                </c:pt>
                <c:pt idx="16">
                  <c:v>1Q 2021</c:v>
                </c:pt>
                <c:pt idx="17">
                  <c:v>2Q 2021</c:v>
                </c:pt>
                <c:pt idx="18">
                  <c:v>3Q 2021</c:v>
                </c:pt>
                <c:pt idx="19">
                  <c:v>4Q 2021</c:v>
                </c:pt>
                <c:pt idx="20">
                  <c:v>1Q 2022</c:v>
                </c:pt>
                <c:pt idx="21">
                  <c:v>2Q 2022</c:v>
                </c:pt>
                <c:pt idx="22">
                  <c:v>3Q 2022</c:v>
                </c:pt>
                <c:pt idx="23">
                  <c:v>4Q 2022</c:v>
                </c:pt>
                <c:pt idx="24">
                  <c:v>1Q 2023</c:v>
                </c:pt>
                <c:pt idx="25">
                  <c:v>2Q 2023</c:v>
                </c:pt>
                <c:pt idx="26">
                  <c:v>3Q 2023</c:v>
                </c:pt>
                <c:pt idx="27">
                  <c:v>4Q 2023</c:v>
                </c:pt>
                <c:pt idx="28">
                  <c:v>1Q 2024</c:v>
                </c:pt>
                <c:pt idx="29">
                  <c:v>2Q 2024</c:v>
                </c:pt>
                <c:pt idx="30">
                  <c:v>3Q 2024</c:v>
                </c:pt>
                <c:pt idx="31">
                  <c:v>4Q 2024</c:v>
                </c:pt>
                <c:pt idx="32">
                  <c:v>1Q 2025</c:v>
                </c:pt>
              </c:strCache>
            </c:strRef>
          </c:cat>
          <c:val>
            <c:numRef>
              <c:f>'CL - GDP'!$AN$67:$AN$101</c:f>
              <c:numCache>
                <c:formatCode>#,##0.0</c:formatCode>
                <c:ptCount val="35"/>
                <c:pt idx="0">
                  <c:v>-1.3806002331641309</c:v>
                </c:pt>
                <c:pt idx="1">
                  <c:v>-1.8292702955701401</c:v>
                </c:pt>
                <c:pt idx="2">
                  <c:v>-0.74722311784043427</c:v>
                </c:pt>
                <c:pt idx="3">
                  <c:v>-0.72794833444405072</c:v>
                </c:pt>
                <c:pt idx="4">
                  <c:v>-0.11827078040020922</c:v>
                </c:pt>
                <c:pt idx="5">
                  <c:v>-0.10646432402516837</c:v>
                </c:pt>
                <c:pt idx="6">
                  <c:v>-0.82535672480865685</c:v>
                </c:pt>
                <c:pt idx="7">
                  <c:v>-0.44584350258674021</c:v>
                </c:pt>
                <c:pt idx="8">
                  <c:v>-0.42588444132114001</c:v>
                </c:pt>
                <c:pt idx="9">
                  <c:v>0.10555576309981564</c:v>
                </c:pt>
                <c:pt idx="10">
                  <c:v>-0.88139202335139799</c:v>
                </c:pt>
                <c:pt idx="11">
                  <c:v>-5.3081192844743885</c:v>
                </c:pt>
                <c:pt idx="12">
                  <c:v>-3.113393516890989</c:v>
                </c:pt>
                <c:pt idx="13">
                  <c:v>-16.046514663569017</c:v>
                </c:pt>
                <c:pt idx="14">
                  <c:v>-11.241435391899342</c:v>
                </c:pt>
                <c:pt idx="15">
                  <c:v>-3.997664795787486</c:v>
                </c:pt>
                <c:pt idx="16">
                  <c:v>-5.8582422614246454E-2</c:v>
                </c:pt>
                <c:pt idx="17">
                  <c:v>-0.1605226073778363</c:v>
                </c:pt>
                <c:pt idx="18">
                  <c:v>3.5152626629372441</c:v>
                </c:pt>
                <c:pt idx="19">
                  <c:v>5.5004639923559946</c:v>
                </c:pt>
                <c:pt idx="20">
                  <c:v>5.492120557697362</c:v>
                </c:pt>
                <c:pt idx="21">
                  <c:v>4.2012361451717695</c:v>
                </c:pt>
                <c:pt idx="22">
                  <c:v>2.7818812854142849</c:v>
                </c:pt>
                <c:pt idx="23">
                  <c:v>2.1558476007730123</c:v>
                </c:pt>
                <c:pt idx="24">
                  <c:v>2.9642120134930501</c:v>
                </c:pt>
                <c:pt idx="25">
                  <c:v>1.832010165374955</c:v>
                </c:pt>
                <c:pt idx="26">
                  <c:v>0.42481303635387418</c:v>
                </c:pt>
                <c:pt idx="27">
                  <c:v>-0.43559000557886995</c:v>
                </c:pt>
                <c:pt idx="28">
                  <c:v>-0.83429345915693398</c:v>
                </c:pt>
                <c:pt idx="29">
                  <c:v>-0.9832491185006188</c:v>
                </c:pt>
                <c:pt idx="30">
                  <c:v>-1.0357958222019925</c:v>
                </c:pt>
                <c:pt idx="31">
                  <c:v>-1.0453167151603886</c:v>
                </c:pt>
                <c:pt idx="32">
                  <c:v>-1.0053979243354494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05-41D2-8B1F-B9065276A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55576"/>
        <c:axId val="894952336"/>
      </c:lineChart>
      <c:catAx>
        <c:axId val="89495557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233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894952336"/>
        <c:scaling>
          <c:orientation val="minMax"/>
          <c:max val="7"/>
          <c:min val="-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55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7.940594925634295E-2"/>
          <c:y val="0.18308508311461066"/>
          <c:w val="0.33186789151356083"/>
          <c:h val="0.13153111017801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Z-Score</a:t>
            </a:r>
            <a:r>
              <a:rPr lang="en-US" sz="1600" baseline="0"/>
              <a:t> - </a:t>
            </a:r>
            <a:r>
              <a:rPr lang="en-US" sz="1600"/>
              <a:t>Output</a:t>
            </a:r>
            <a:r>
              <a:rPr lang="en-US" sz="1600" baseline="0"/>
              <a:t> Gap (%)</a:t>
            </a:r>
          </a:p>
          <a:p>
            <a:pPr>
              <a:defRPr/>
            </a:pPr>
            <a:r>
              <a:rPr lang="en-US" sz="1200" baseline="0"/>
              <a:t>As released by each Central Bank or using statistical filters when not available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315766386407001E-2"/>
          <c:y val="0.13909535955892838"/>
          <c:w val="0.93516277392103841"/>
          <c:h val="0.78810331807115652"/>
        </c:manualLayout>
      </c:layout>
      <c:lineChart>
        <c:grouping val="standard"/>
        <c:varyColors val="0"/>
        <c:ser>
          <c:idx val="0"/>
          <c:order val="0"/>
          <c:tx>
            <c:strRef>
              <c:f>'ALL COUNTRIES'!$O$5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COUNTRIES'!$C$6:$C$113</c:f>
              <c:numCache>
                <c:formatCode>[$-409]mmm\-yy;@</c:formatCode>
                <c:ptCount val="108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</c:numCache>
            </c:numRef>
          </c:cat>
          <c:val>
            <c:numRef>
              <c:f>'ALL COUNTRIES'!$O$6:$O$113</c:f>
              <c:numCache>
                <c:formatCode>#,##0.00</c:formatCode>
                <c:ptCount val="108"/>
                <c:pt idx="0">
                  <c:v>-2.5225046517309266</c:v>
                </c:pt>
                <c:pt idx="1">
                  <c:v>-2.2347174505163716</c:v>
                </c:pt>
                <c:pt idx="2">
                  <c:v>-1.7761028564804962</c:v>
                </c:pt>
                <c:pt idx="3">
                  <c:v>-0.71311397921559605</c:v>
                </c:pt>
                <c:pt idx="4">
                  <c:v>-0.93229651084900556</c:v>
                </c:pt>
                <c:pt idx="5">
                  <c:v>-0.18521334309854501</c:v>
                </c:pt>
                <c:pt idx="6">
                  <c:v>0.39822531999093258</c:v>
                </c:pt>
                <c:pt idx="7">
                  <c:v>1.2576739962328616</c:v>
                </c:pt>
                <c:pt idx="8">
                  <c:v>1.3845283211107147</c:v>
                </c:pt>
                <c:pt idx="9">
                  <c:v>1.4150822287589639</c:v>
                </c:pt>
                <c:pt idx="10">
                  <c:v>1.3490069815088443</c:v>
                </c:pt>
                <c:pt idx="11">
                  <c:v>1.0984310644313782</c:v>
                </c:pt>
                <c:pt idx="12">
                  <c:v>1.2687202870582175</c:v>
                </c:pt>
                <c:pt idx="13">
                  <c:v>1.2390066974003791</c:v>
                </c:pt>
                <c:pt idx="14">
                  <c:v>1.3934187997011884</c:v>
                </c:pt>
                <c:pt idx="15">
                  <c:v>1.51966064320184</c:v>
                </c:pt>
                <c:pt idx="16">
                  <c:v>2.1126830586587348</c:v>
                </c:pt>
                <c:pt idx="17">
                  <c:v>2.5274036747830118</c:v>
                </c:pt>
                <c:pt idx="18">
                  <c:v>2.7075224537915576</c:v>
                </c:pt>
                <c:pt idx="19">
                  <c:v>1.9562300534262576</c:v>
                </c:pt>
                <c:pt idx="20">
                  <c:v>1.6519022119219406</c:v>
                </c:pt>
                <c:pt idx="21">
                  <c:v>1.0754506375331254</c:v>
                </c:pt>
                <c:pt idx="22">
                  <c:v>0.8672191511809253</c:v>
                </c:pt>
                <c:pt idx="23">
                  <c:v>0.25199660211645519</c:v>
                </c:pt>
                <c:pt idx="24">
                  <c:v>-0.37021731215534509</c:v>
                </c:pt>
                <c:pt idx="25">
                  <c:v>-0.25283854156721014</c:v>
                </c:pt>
                <c:pt idx="26">
                  <c:v>-0.19244474359647307</c:v>
                </c:pt>
                <c:pt idx="27">
                  <c:v>-0.38812662147928922</c:v>
                </c:pt>
                <c:pt idx="28">
                  <c:v>-0.58171336455946021</c:v>
                </c:pt>
                <c:pt idx="29">
                  <c:v>-0.77583044095941478</c:v>
                </c:pt>
                <c:pt idx="30">
                  <c:v>-1.0960885157260687</c:v>
                </c:pt>
                <c:pt idx="31">
                  <c:v>-0.8928689835003587</c:v>
                </c:pt>
                <c:pt idx="32">
                  <c:v>-0.54754241625560807</c:v>
                </c:pt>
                <c:pt idx="33">
                  <c:v>-0.1355391236270673</c:v>
                </c:pt>
                <c:pt idx="34">
                  <c:v>-0.542702821367544</c:v>
                </c:pt>
                <c:pt idx="35">
                  <c:v>-0.23220808181321367</c:v>
                </c:pt>
                <c:pt idx="36">
                  <c:v>-0.45981311549384846</c:v>
                </c:pt>
                <c:pt idx="37">
                  <c:v>-0.63172265635292679</c:v>
                </c:pt>
                <c:pt idx="38">
                  <c:v>-0.5455582230428011</c:v>
                </c:pt>
                <c:pt idx="39">
                  <c:v>-7.5988202560594589E-2</c:v>
                </c:pt>
                <c:pt idx="40">
                  <c:v>0.43273465668262273</c:v>
                </c:pt>
                <c:pt idx="41">
                  <c:v>0.65664808715378331</c:v>
                </c:pt>
                <c:pt idx="42">
                  <c:v>0.57268055072709811</c:v>
                </c:pt>
                <c:pt idx="43">
                  <c:v>0.45605897235670201</c:v>
                </c:pt>
                <c:pt idx="44">
                  <c:v>0.58667514013154554</c:v>
                </c:pt>
                <c:pt idx="45">
                  <c:v>0.75927507611973177</c:v>
                </c:pt>
                <c:pt idx="46">
                  <c:v>0.88056151762494383</c:v>
                </c:pt>
                <c:pt idx="47">
                  <c:v>0.90388583329902306</c:v>
                </c:pt>
                <c:pt idx="48">
                  <c:v>0.59134000326636149</c:v>
                </c:pt>
                <c:pt idx="49">
                  <c:v>0.86656692822049619</c:v>
                </c:pt>
                <c:pt idx="50">
                  <c:v>0.8572372019508645</c:v>
                </c:pt>
                <c:pt idx="51">
                  <c:v>-4.7746246203409205E-2</c:v>
                </c:pt>
                <c:pt idx="52">
                  <c:v>-2.5761020652735969</c:v>
                </c:pt>
                <c:pt idx="53">
                  <c:v>-3.4064477032708167</c:v>
                </c:pt>
                <c:pt idx="54">
                  <c:v>-2.1562643831401704</c:v>
                </c:pt>
                <c:pt idx="55">
                  <c:v>-1.5591619018837424</c:v>
                </c:pt>
                <c:pt idx="56">
                  <c:v>-1.2699403875251603</c:v>
                </c:pt>
                <c:pt idx="57">
                  <c:v>-1.0133729151102888</c:v>
                </c:pt>
                <c:pt idx="58">
                  <c:v>-0.82677838971765516</c:v>
                </c:pt>
                <c:pt idx="59">
                  <c:v>-0.69149735880799568</c:v>
                </c:pt>
                <c:pt idx="60">
                  <c:v>-0.57954064357241541</c:v>
                </c:pt>
                <c:pt idx="61">
                  <c:v>-0.64951359059465297</c:v>
                </c:pt>
                <c:pt idx="62">
                  <c:v>-4.3081383068593354E-2</c:v>
                </c:pt>
                <c:pt idx="63">
                  <c:v>-1.0976148552507207E-3</c:v>
                </c:pt>
                <c:pt idx="64">
                  <c:v>-3.3751656798961659E-2</c:v>
                </c:pt>
                <c:pt idx="65">
                  <c:v>7.3540195301802752E-2</c:v>
                </c:pt>
                <c:pt idx="66">
                  <c:v>6.4210469032171105E-2</c:v>
                </c:pt>
                <c:pt idx="67">
                  <c:v>0.14817800545885632</c:v>
                </c:pt>
                <c:pt idx="68">
                  <c:v>3.5672482795651274E-3</c:v>
                </c:pt>
                <c:pt idx="69">
                  <c:v>-0.6308541380553897</c:v>
                </c:pt>
                <c:pt idx="70">
                  <c:v>-0.49090824401091437</c:v>
                </c:pt>
                <c:pt idx="71">
                  <c:v>-0.54688660162870451</c:v>
                </c:pt>
                <c:pt idx="72">
                  <c:v>-0.55621632789833619</c:v>
                </c:pt>
                <c:pt idx="73">
                  <c:v>-0.27632453980938554</c:v>
                </c:pt>
                <c:pt idx="74">
                  <c:v>-0.41160557071904502</c:v>
                </c:pt>
                <c:pt idx="75">
                  <c:v>-0.19702186651751619</c:v>
                </c:pt>
                <c:pt idx="76">
                  <c:v>-0.24367049786567463</c:v>
                </c:pt>
                <c:pt idx="77">
                  <c:v>-6.1740835607856696E-2</c:v>
                </c:pt>
                <c:pt idx="78">
                  <c:v>0.20415636307664639</c:v>
                </c:pt>
                <c:pt idx="79">
                  <c:v>-9.9059740686383485E-2</c:v>
                </c:pt>
                <c:pt idx="80">
                  <c:v>-0.10372460382119933</c:v>
                </c:pt>
                <c:pt idx="81">
                  <c:v>-0.1876921402478845</c:v>
                </c:pt>
                <c:pt idx="82">
                  <c:v>4.5551016492907707E-2</c:v>
                </c:pt>
                <c:pt idx="83">
                  <c:v>0.29745362577296325</c:v>
                </c:pt>
                <c:pt idx="84">
                  <c:v>0.51670219310930787</c:v>
                </c:pt>
                <c:pt idx="85">
                  <c:v>0.56335082445746643</c:v>
                </c:pt>
                <c:pt idx="86">
                  <c:v>0.23681040502035733</c:v>
                </c:pt>
                <c:pt idx="87">
                  <c:v>0.88989124389457552</c:v>
                </c:pt>
                <c:pt idx="88">
                  <c:v>1.3563775573761601</c:v>
                </c:pt>
                <c:pt idx="89">
                  <c:v>1.3097289260280014</c:v>
                </c:pt>
                <c:pt idx="90">
                  <c:v>1.4030261887243183</c:v>
                </c:pt>
                <c:pt idx="91">
                  <c:v>1.4030261887243183</c:v>
                </c:pt>
                <c:pt idx="92">
                  <c:v>1.4496748200724767</c:v>
                </c:pt>
                <c:pt idx="93">
                  <c:v>1.2630802946798432</c:v>
                </c:pt>
                <c:pt idx="94">
                  <c:v>1.4030261887243183</c:v>
                </c:pt>
                <c:pt idx="95">
                  <c:v>1.1697830319835261</c:v>
                </c:pt>
                <c:pt idx="96">
                  <c:v>0.65664808715378331</c:v>
                </c:pt>
                <c:pt idx="97">
                  <c:v>-7.8334028182110531</c:v>
                </c:pt>
                <c:pt idx="98">
                  <c:v>-2.7953506326099413</c:v>
                </c:pt>
                <c:pt idx="99">
                  <c:v>-1.0227026413799207</c:v>
                </c:pt>
                <c:pt idx="100">
                  <c:v>-1.0227026413799207</c:v>
                </c:pt>
                <c:pt idx="101">
                  <c:v>-0.92940537868360373</c:v>
                </c:pt>
                <c:pt idx="102">
                  <c:v>-1.6757834802541385</c:v>
                </c:pt>
                <c:pt idx="103">
                  <c:v>-1.4425403235133463</c:v>
                </c:pt>
                <c:pt idx="104">
                  <c:v>-1.1626485354243958</c:v>
                </c:pt>
                <c:pt idx="105">
                  <c:v>-0.92940537868360373</c:v>
                </c:pt>
                <c:pt idx="106">
                  <c:v>-0.78945948463912841</c:v>
                </c:pt>
                <c:pt idx="107">
                  <c:v>-0.88275674733544529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3-4904-945E-02F8F011E799}"/>
            </c:ext>
          </c:extLst>
        </c:ser>
        <c:ser>
          <c:idx val="1"/>
          <c:order val="1"/>
          <c:tx>
            <c:strRef>
              <c:f>'ALL COUNTRIES'!$P$5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COUNTRIES'!$C$6:$C$113</c:f>
              <c:numCache>
                <c:formatCode>[$-409]mmm\-yy;@</c:formatCode>
                <c:ptCount val="108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</c:numCache>
            </c:numRef>
          </c:cat>
          <c:val>
            <c:numRef>
              <c:f>'ALL COUNTRIES'!$P$6:$P$113</c:f>
              <c:numCache>
                <c:formatCode>#,##0.00</c:formatCode>
                <c:ptCount val="108"/>
                <c:pt idx="31">
                  <c:v>-0.29129411305254138</c:v>
                </c:pt>
                <c:pt idx="32">
                  <c:v>-4.9554471895032939E-2</c:v>
                </c:pt>
                <c:pt idx="33">
                  <c:v>0.15372658998741737</c:v>
                </c:pt>
                <c:pt idx="34">
                  <c:v>0.36799581737702719</c:v>
                </c:pt>
                <c:pt idx="35">
                  <c:v>0.51633605172368013</c:v>
                </c:pt>
                <c:pt idx="36">
                  <c:v>0.5218301344772599</c:v>
                </c:pt>
                <c:pt idx="37">
                  <c:v>0.25811416230543244</c:v>
                </c:pt>
                <c:pt idx="38">
                  <c:v>5.3863556407644604E-3</c:v>
                </c:pt>
                <c:pt idx="39">
                  <c:v>-1.6589975373554514E-2</c:v>
                </c:pt>
                <c:pt idx="40">
                  <c:v>3.2856769408663146E-2</c:v>
                </c:pt>
                <c:pt idx="41">
                  <c:v>3.8350852162242877E-2</c:v>
                </c:pt>
                <c:pt idx="42">
                  <c:v>0.11526801071235922</c:v>
                </c:pt>
                <c:pt idx="43">
                  <c:v>0.18669108650889579</c:v>
                </c:pt>
                <c:pt idx="44">
                  <c:v>0.36799581737702719</c:v>
                </c:pt>
                <c:pt idx="45">
                  <c:v>0.52732421723083955</c:v>
                </c:pt>
                <c:pt idx="46">
                  <c:v>0.70313486534539116</c:v>
                </c:pt>
                <c:pt idx="47">
                  <c:v>0.86246326519920369</c:v>
                </c:pt>
                <c:pt idx="48">
                  <c:v>0.91191000998142135</c:v>
                </c:pt>
                <c:pt idx="49">
                  <c:v>1.0492620788209148</c:v>
                </c:pt>
                <c:pt idx="50">
                  <c:v>0.90641592722784159</c:v>
                </c:pt>
                <c:pt idx="51">
                  <c:v>-0.12097754769156954</c:v>
                </c:pt>
                <c:pt idx="52">
                  <c:v>-0.80224380913545712</c:v>
                </c:pt>
                <c:pt idx="53">
                  <c:v>-0.84070238841051526</c:v>
                </c:pt>
                <c:pt idx="54">
                  <c:v>-0.57149233348510808</c:v>
                </c:pt>
                <c:pt idx="55">
                  <c:v>-0.16493020972020742</c:v>
                </c:pt>
                <c:pt idx="56">
                  <c:v>0.19218516926247556</c:v>
                </c:pt>
                <c:pt idx="57">
                  <c:v>0.41194847940566504</c:v>
                </c:pt>
                <c:pt idx="58">
                  <c:v>0.56028871375231803</c:v>
                </c:pt>
                <c:pt idx="59">
                  <c:v>0.70313486534539116</c:v>
                </c:pt>
                <c:pt idx="60">
                  <c:v>0.81851060317056568</c:v>
                </c:pt>
                <c:pt idx="61">
                  <c:v>0.86795734795278334</c:v>
                </c:pt>
                <c:pt idx="62">
                  <c:v>0.66467628607033313</c:v>
                </c:pt>
                <c:pt idx="63">
                  <c:v>0.5053478862165206</c:v>
                </c:pt>
                <c:pt idx="64">
                  <c:v>0.59325321027379652</c:v>
                </c:pt>
                <c:pt idx="65">
                  <c:v>0.63171178954885465</c:v>
                </c:pt>
                <c:pt idx="66">
                  <c:v>0.73060527911328987</c:v>
                </c:pt>
                <c:pt idx="67">
                  <c:v>0.90092184447426182</c:v>
                </c:pt>
                <c:pt idx="68">
                  <c:v>1.0767324925888133</c:v>
                </c:pt>
                <c:pt idx="69">
                  <c:v>1.2415549751962056</c:v>
                </c:pt>
                <c:pt idx="70">
                  <c:v>1.3514366302678005</c:v>
                </c:pt>
                <c:pt idx="71">
                  <c:v>1.5107650301216129</c:v>
                </c:pt>
                <c:pt idx="72">
                  <c:v>1.4393419543250761</c:v>
                </c:pt>
                <c:pt idx="73">
                  <c:v>1.3349543820070611</c:v>
                </c:pt>
                <c:pt idx="74">
                  <c:v>1.170131899399669</c:v>
                </c:pt>
                <c:pt idx="75">
                  <c:v>1.0217916650530161</c:v>
                </c:pt>
                <c:pt idx="76">
                  <c:v>0.70862894809897092</c:v>
                </c:pt>
                <c:pt idx="77">
                  <c:v>0.29657274158049057</c:v>
                </c:pt>
                <c:pt idx="78">
                  <c:v>-0.46710476116709299</c:v>
                </c:pt>
                <c:pt idx="79">
                  <c:v>-0.87916096768557339</c:v>
                </c:pt>
                <c:pt idx="80">
                  <c:v>-1.2033118501467781</c:v>
                </c:pt>
                <c:pt idx="81">
                  <c:v>-1.5329568153615623</c:v>
                </c:pt>
                <c:pt idx="82">
                  <c:v>-1.5878976428973597</c:v>
                </c:pt>
                <c:pt idx="83">
                  <c:v>-1.7307437944904329</c:v>
                </c:pt>
                <c:pt idx="84">
                  <c:v>-1.6593207186938961</c:v>
                </c:pt>
                <c:pt idx="85">
                  <c:v>-1.6153680566652584</c:v>
                </c:pt>
                <c:pt idx="86">
                  <c:v>-1.478015987825765</c:v>
                </c:pt>
                <c:pt idx="87">
                  <c:v>-1.181335519132459</c:v>
                </c:pt>
                <c:pt idx="88">
                  <c:v>-0.96157220898926943</c:v>
                </c:pt>
                <c:pt idx="89">
                  <c:v>-1.0275012020322263</c:v>
                </c:pt>
                <c:pt idx="90">
                  <c:v>-1.0055248710179074</c:v>
                </c:pt>
                <c:pt idx="91">
                  <c:v>-0.95607812623568977</c:v>
                </c:pt>
                <c:pt idx="92">
                  <c:v>-0.89564321594631258</c:v>
                </c:pt>
                <c:pt idx="93">
                  <c:v>-0.98904262275716825</c:v>
                </c:pt>
                <c:pt idx="94">
                  <c:v>-1.0220071192786466</c:v>
                </c:pt>
                <c:pt idx="95">
                  <c:v>-1.0000307882643278</c:v>
                </c:pt>
                <c:pt idx="96">
                  <c:v>-1.5494390636223017</c:v>
                </c:pt>
                <c:pt idx="97">
                  <c:v>-2.6867141936133074</c:v>
                </c:pt>
                <c:pt idx="98">
                  <c:v>-2.3186106491234648</c:v>
                </c:pt>
                <c:pt idx="99">
                  <c:v>-1.7637082910119111</c:v>
                </c:pt>
                <c:pt idx="100">
                  <c:v>-1.2692408431897348</c:v>
                </c:pt>
                <c:pt idx="101">
                  <c:v>-0.81323197464261654</c:v>
                </c:pt>
                <c:pt idx="102">
                  <c:v>-0.52753967145647018</c:v>
                </c:pt>
                <c:pt idx="103">
                  <c:v>-0.34623494058833881</c:v>
                </c:pt>
                <c:pt idx="104">
                  <c:v>-0.20338878899526563</c:v>
                </c:pt>
                <c:pt idx="105">
                  <c:v>-0.1978947062416859</c:v>
                </c:pt>
                <c:pt idx="106">
                  <c:v>-0.27481186479180225</c:v>
                </c:pt>
                <c:pt idx="107">
                  <c:v>-0.40117576812413619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3-4904-945E-02F8F011E799}"/>
            </c:ext>
          </c:extLst>
        </c:ser>
        <c:ser>
          <c:idx val="2"/>
          <c:order val="2"/>
          <c:tx>
            <c:strRef>
              <c:f>'ALL COUNTRIES'!$Q$5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COUNTRIES'!$C$6:$C$113</c:f>
              <c:numCache>
                <c:formatCode>[$-409]mmm\-yy;@</c:formatCode>
                <c:ptCount val="108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</c:numCache>
            </c:numRef>
          </c:cat>
          <c:val>
            <c:numRef>
              <c:f>'ALL COUNTRIES'!$Q$6:$Q$113</c:f>
              <c:numCache>
                <c:formatCode>#,##0.00</c:formatCode>
                <c:ptCount val="108"/>
                <c:pt idx="22">
                  <c:v>-0.56643220115619952</c:v>
                </c:pt>
                <c:pt idx="23">
                  <c:v>-0.62651445962951324</c:v>
                </c:pt>
                <c:pt idx="24">
                  <c:v>-0.60404352689187091</c:v>
                </c:pt>
                <c:pt idx="25">
                  <c:v>-0.78804733432969887</c:v>
                </c:pt>
                <c:pt idx="26">
                  <c:v>-0.82855302012012788</c:v>
                </c:pt>
                <c:pt idx="27">
                  <c:v>-0.9388142756783644</c:v>
                </c:pt>
                <c:pt idx="28">
                  <c:v>-1.030241061890701</c:v>
                </c:pt>
                <c:pt idx="29">
                  <c:v>-1.2090924050132714</c:v>
                </c:pt>
                <c:pt idx="30">
                  <c:v>-1.7294316025379293</c:v>
                </c:pt>
                <c:pt idx="31">
                  <c:v>-1.9467312882410381</c:v>
                </c:pt>
                <c:pt idx="32">
                  <c:v>-1.3621505958825681</c:v>
                </c:pt>
                <c:pt idx="33">
                  <c:v>-1.0898856785197204</c:v>
                </c:pt>
                <c:pt idx="34">
                  <c:v>-0.38894583786335934</c:v>
                </c:pt>
                <c:pt idx="35">
                  <c:v>-0.2661000214467128</c:v>
                </c:pt>
                <c:pt idx="36">
                  <c:v>-0.87687408097172326</c:v>
                </c:pt>
                <c:pt idx="37">
                  <c:v>-0.24478825176413377</c:v>
                </c:pt>
                <c:pt idx="38">
                  <c:v>8.5263682609460422E-4</c:v>
                </c:pt>
                <c:pt idx="39">
                  <c:v>0.17037478105133191</c:v>
                </c:pt>
                <c:pt idx="40">
                  <c:v>4.5768662664959041E-2</c:v>
                </c:pt>
                <c:pt idx="41">
                  <c:v>0.57998646130558418</c:v>
                </c:pt>
                <c:pt idx="42">
                  <c:v>0.79030037856752688</c:v>
                </c:pt>
                <c:pt idx="43">
                  <c:v>1.1998054574803192</c:v>
                </c:pt>
                <c:pt idx="44">
                  <c:v>0.86669944655077902</c:v>
                </c:pt>
                <c:pt idx="45">
                  <c:v>0.86732939929957775</c:v>
                </c:pt>
                <c:pt idx="46">
                  <c:v>0.4492251038826548</c:v>
                </c:pt>
                <c:pt idx="47">
                  <c:v>1.2666793217958479</c:v>
                </c:pt>
                <c:pt idx="48">
                  <c:v>2.192816926347557</c:v>
                </c:pt>
                <c:pt idx="49">
                  <c:v>1.9541071033975084</c:v>
                </c:pt>
                <c:pt idx="50">
                  <c:v>1.4640391664338119</c:v>
                </c:pt>
                <c:pt idx="51">
                  <c:v>0.45519852711754483</c:v>
                </c:pt>
                <c:pt idx="52">
                  <c:v>-0.71989900834224607</c:v>
                </c:pt>
                <c:pt idx="53">
                  <c:v>-1.8430762512943155</c:v>
                </c:pt>
                <c:pt idx="54">
                  <c:v>-1.8444098069290067</c:v>
                </c:pt>
                <c:pt idx="55">
                  <c:v>-1.9497781670419092</c:v>
                </c:pt>
                <c:pt idx="56">
                  <c:v>-2.3407591932184233</c:v>
                </c:pt>
                <c:pt idx="57">
                  <c:v>-1.1827422753615737</c:v>
                </c:pt>
                <c:pt idx="58">
                  <c:v>-0.46035843654497083</c:v>
                </c:pt>
                <c:pt idx="59">
                  <c:v>-0.14597757486562116</c:v>
                </c:pt>
                <c:pt idx="60">
                  <c:v>0.50928401984773564</c:v>
                </c:pt>
                <c:pt idx="61">
                  <c:v>0.51938705314302047</c:v>
                </c:pt>
                <c:pt idx="62">
                  <c:v>0.42779546036641042</c:v>
                </c:pt>
                <c:pt idx="63">
                  <c:v>0.44786556017971368</c:v>
                </c:pt>
                <c:pt idx="64">
                  <c:v>0.88625391585559832</c:v>
                </c:pt>
                <c:pt idx="65">
                  <c:v>1.0540678410275497</c:v>
                </c:pt>
                <c:pt idx="66">
                  <c:v>0.8775214917353199</c:v>
                </c:pt>
                <c:pt idx="67">
                  <c:v>0.65332790892150605</c:v>
                </c:pt>
                <c:pt idx="68">
                  <c:v>0.68377907092988255</c:v>
                </c:pt>
                <c:pt idx="69">
                  <c:v>1.1626265617289104</c:v>
                </c:pt>
                <c:pt idx="70">
                  <c:v>0.75894996593925479</c:v>
                </c:pt>
                <c:pt idx="71">
                  <c:v>0.66960085157109173</c:v>
                </c:pt>
                <c:pt idx="72">
                  <c:v>0.16774378393618877</c:v>
                </c:pt>
                <c:pt idx="73">
                  <c:v>6.749413794104514E-2</c:v>
                </c:pt>
                <c:pt idx="74">
                  <c:v>-0.19846233393607068</c:v>
                </c:pt>
                <c:pt idx="75">
                  <c:v>0.21187854278059479</c:v>
                </c:pt>
                <c:pt idx="76">
                  <c:v>-0.19715386191309583</c:v>
                </c:pt>
                <c:pt idx="77">
                  <c:v>0.15816848117560517</c:v>
                </c:pt>
                <c:pt idx="78">
                  <c:v>0.18842012317190782</c:v>
                </c:pt>
                <c:pt idx="79">
                  <c:v>0.24264145110693552</c:v>
                </c:pt>
                <c:pt idx="80">
                  <c:v>0.20105334591759105</c:v>
                </c:pt>
                <c:pt idx="81">
                  <c:v>-0.24005245917582188</c:v>
                </c:pt>
                <c:pt idx="82">
                  <c:v>-0.16373743884738562</c:v>
                </c:pt>
                <c:pt idx="83">
                  <c:v>-0.33196756592025756</c:v>
                </c:pt>
                <c:pt idx="84">
                  <c:v>-0.76896636826042197</c:v>
                </c:pt>
                <c:pt idx="85">
                  <c:v>-1.0361873675926236</c:v>
                </c:pt>
                <c:pt idx="86">
                  <c:v>-0.39173668459637861</c:v>
                </c:pt>
                <c:pt idx="87">
                  <c:v>-0.38025691959161562</c:v>
                </c:pt>
                <c:pt idx="88">
                  <c:v>-1.7142330692256704E-2</c:v>
                </c:pt>
                <c:pt idx="89">
                  <c:v>-1.0110586576787935E-2</c:v>
                </c:pt>
                <c:pt idx="90">
                  <c:v>-0.43827186107664978</c:v>
                </c:pt>
                <c:pt idx="91">
                  <c:v>-0.21223961377650938</c:v>
                </c:pt>
                <c:pt idx="92">
                  <c:v>-0.20035230338070237</c:v>
                </c:pt>
                <c:pt idx="93">
                  <c:v>0.11616532150635385</c:v>
                </c:pt>
                <c:pt idx="94">
                  <c:v>-0.47164562440325103</c:v>
                </c:pt>
                <c:pt idx="95">
                  <c:v>-3.1081364037188237</c:v>
                </c:pt>
                <c:pt idx="96">
                  <c:v>-1.8009914390453023</c:v>
                </c:pt>
                <c:pt idx="97">
                  <c:v>-9.5037597912879317</c:v>
                </c:pt>
                <c:pt idx="98">
                  <c:v>-6.6419283645142668</c:v>
                </c:pt>
                <c:pt idx="99">
                  <c:v>-2.3276498337693474</c:v>
                </c:pt>
                <c:pt idx="100">
                  <c:v>1.8407138622746448E-2</c:v>
                </c:pt>
                <c:pt idx="101">
                  <c:v>-4.2306870015488295E-2</c:v>
                </c:pt>
                <c:pt idx="102">
                  <c:v>2.1469343911394199</c:v>
                </c:pt>
                <c:pt idx="103">
                  <c:v>3.3292898179270596</c:v>
                </c:pt>
                <c:pt idx="104">
                  <c:v>3.3243205963672642</c:v>
                </c:pt>
                <c:pt idx="105">
                  <c:v>2.5554896632587862</c:v>
                </c:pt>
                <c:pt idx="106">
                  <c:v>1.7101437045881724</c:v>
                </c:pt>
                <c:pt idx="107">
                  <c:v>1.3372876554718882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B3-4904-945E-02F8F011E799}"/>
            </c:ext>
          </c:extLst>
        </c:ser>
        <c:ser>
          <c:idx val="3"/>
          <c:order val="3"/>
          <c:tx>
            <c:strRef>
              <c:f>'ALL COUNTRIES'!$R$5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COUNTRIES'!$C$6:$C$113</c:f>
              <c:numCache>
                <c:formatCode>[$-409]mmm\-yy;@</c:formatCode>
                <c:ptCount val="108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</c:numCache>
            </c:numRef>
          </c:cat>
          <c:val>
            <c:numRef>
              <c:f>'ALL COUNTRIES'!$R$6:$R$113</c:f>
              <c:numCache>
                <c:formatCode>#,##0.00</c:formatCode>
                <c:ptCount val="108"/>
                <c:pt idx="44">
                  <c:v>1.6569970090797657</c:v>
                </c:pt>
                <c:pt idx="45">
                  <c:v>1.7283409073178984</c:v>
                </c:pt>
                <c:pt idx="46">
                  <c:v>2.2277481949848261</c:v>
                </c:pt>
                <c:pt idx="47">
                  <c:v>2.5131237879373565</c:v>
                </c:pt>
                <c:pt idx="48">
                  <c:v>1.8710287037941633</c:v>
                </c:pt>
                <c:pt idx="49">
                  <c:v>0.94355802669843991</c:v>
                </c:pt>
                <c:pt idx="50">
                  <c:v>1.7283409073178984</c:v>
                </c:pt>
                <c:pt idx="51">
                  <c:v>-0.91138332749300732</c:v>
                </c:pt>
                <c:pt idx="52">
                  <c:v>-1.2681028186836703</c:v>
                </c:pt>
                <c:pt idx="53">
                  <c:v>-1.3394467169218029</c:v>
                </c:pt>
                <c:pt idx="54">
                  <c:v>-1.4107906151599354</c:v>
                </c:pt>
                <c:pt idx="55">
                  <c:v>-1.7675101063505985</c:v>
                </c:pt>
                <c:pt idx="56">
                  <c:v>-1.6961662081124658</c:v>
                </c:pt>
                <c:pt idx="57">
                  <c:v>-1.8031820554696647</c:v>
                </c:pt>
                <c:pt idx="58">
                  <c:v>-1.6248223098743333</c:v>
                </c:pt>
                <c:pt idx="59">
                  <c:v>-1.1967589204455376</c:v>
                </c:pt>
                <c:pt idx="60">
                  <c:v>-0.41197603982607928</c:v>
                </c:pt>
                <c:pt idx="61">
                  <c:v>0.44415073903151175</c:v>
                </c:pt>
                <c:pt idx="62">
                  <c:v>0.80087023022217463</c:v>
                </c:pt>
                <c:pt idx="63">
                  <c:v>0.65818243374590946</c:v>
                </c:pt>
                <c:pt idx="64">
                  <c:v>0.65818243374590946</c:v>
                </c:pt>
                <c:pt idx="65">
                  <c:v>0.51549463726964428</c:v>
                </c:pt>
                <c:pt idx="66">
                  <c:v>-0.55466383630234439</c:v>
                </c:pt>
                <c:pt idx="67">
                  <c:v>-0.69735163277860956</c:v>
                </c:pt>
                <c:pt idx="68">
                  <c:v>-0.48331993806421186</c:v>
                </c:pt>
                <c:pt idx="69">
                  <c:v>0.44415073903151175</c:v>
                </c:pt>
                <c:pt idx="70">
                  <c:v>0.23011904431711397</c:v>
                </c:pt>
                <c:pt idx="71">
                  <c:v>0.26579099343618029</c:v>
                </c:pt>
                <c:pt idx="72">
                  <c:v>0.58683853550777698</c:v>
                </c:pt>
                <c:pt idx="73">
                  <c:v>0.40847878991244546</c:v>
                </c:pt>
                <c:pt idx="74">
                  <c:v>0.72952633198404215</c:v>
                </c:pt>
                <c:pt idx="75">
                  <c:v>0.65818243374590946</c:v>
                </c:pt>
                <c:pt idx="76">
                  <c:v>-0.19794434511168152</c:v>
                </c:pt>
                <c:pt idx="77">
                  <c:v>-5.5256548635416333E-2</c:v>
                </c:pt>
                <c:pt idx="78">
                  <c:v>0.65818243374590946</c:v>
                </c:pt>
                <c:pt idx="79">
                  <c:v>0.51549463726964428</c:v>
                </c:pt>
                <c:pt idx="80">
                  <c:v>0.44415073903151175</c:v>
                </c:pt>
                <c:pt idx="81">
                  <c:v>0.30146294255524653</c:v>
                </c:pt>
                <c:pt idx="82">
                  <c:v>0.15877514607898141</c:v>
                </c:pt>
                <c:pt idx="83">
                  <c:v>8.7431247840848839E-2</c:v>
                </c:pt>
                <c:pt idx="84">
                  <c:v>-5.5256548635416333E-2</c:v>
                </c:pt>
                <c:pt idx="85">
                  <c:v>-0.19794434511168152</c:v>
                </c:pt>
                <c:pt idx="86">
                  <c:v>-0.41197603982607928</c:v>
                </c:pt>
                <c:pt idx="87">
                  <c:v>-0.62600773454047698</c:v>
                </c:pt>
                <c:pt idx="88">
                  <c:v>-0.62600773454047698</c:v>
                </c:pt>
                <c:pt idx="89">
                  <c:v>-0.62600773454047698</c:v>
                </c:pt>
                <c:pt idx="90">
                  <c:v>-0.55466383630234439</c:v>
                </c:pt>
                <c:pt idx="91">
                  <c:v>-0.48331993806421186</c:v>
                </c:pt>
                <c:pt idx="92">
                  <c:v>-0.34063214158794669</c:v>
                </c:pt>
                <c:pt idx="93">
                  <c:v>-0.19794434511168152</c:v>
                </c:pt>
                <c:pt idx="94">
                  <c:v>-5.5256548635416333E-2</c:v>
                </c:pt>
                <c:pt idx="95">
                  <c:v>1.6087349602716232E-2</c:v>
                </c:pt>
                <c:pt idx="96">
                  <c:v>-0.48331993806421186</c:v>
                </c:pt>
                <c:pt idx="97">
                  <c:v>-2.9803563763988525</c:v>
                </c:pt>
                <c:pt idx="98">
                  <c:v>-4.6212660358759017</c:v>
                </c:pt>
                <c:pt idx="99">
                  <c:v>-5.4060489164953598</c:v>
                </c:pt>
                <c:pt idx="100">
                  <c:v>-5.2633611200190948</c:v>
                </c:pt>
                <c:pt idx="101">
                  <c:v>-3.4084197658276478</c:v>
                </c:pt>
                <c:pt idx="102">
                  <c:v>-2.1242295975412615</c:v>
                </c:pt>
                <c:pt idx="103">
                  <c:v>-0.84003942925487474</c:v>
                </c:pt>
                <c:pt idx="104">
                  <c:v>-0.19794434511168152</c:v>
                </c:pt>
                <c:pt idx="105">
                  <c:v>0.87221412846030721</c:v>
                </c:pt>
                <c:pt idx="106">
                  <c:v>1.6569970090797657</c:v>
                </c:pt>
                <c:pt idx="107">
                  <c:v>1.5143092126035005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B3-4904-945E-02F8F011E799}"/>
            </c:ext>
          </c:extLst>
        </c:ser>
        <c:ser>
          <c:idx val="4"/>
          <c:order val="4"/>
          <c:tx>
            <c:strRef>
              <c:f>'ALL COUNTRIES'!$S$5</c:f>
              <c:strCache>
                <c:ptCount val="1"/>
                <c:pt idx="0">
                  <c:v>Sounth Africa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COUNTRIES'!$C$6:$C$113</c:f>
              <c:numCache>
                <c:formatCode>[$-409]mmm\-yy;@</c:formatCode>
                <c:ptCount val="108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</c:numCache>
            </c:numRef>
          </c:cat>
          <c:val>
            <c:numRef>
              <c:f>'ALL COUNTRIES'!$S$6:$S$113</c:f>
              <c:numCache>
                <c:formatCode>#,##0.00</c:formatCode>
                <c:ptCount val="108"/>
                <c:pt idx="0">
                  <c:v>0.13342201962066361</c:v>
                </c:pt>
                <c:pt idx="1">
                  <c:v>0.53062401555635974</c:v>
                </c:pt>
                <c:pt idx="2">
                  <c:v>1.0072664106791951</c:v>
                </c:pt>
                <c:pt idx="3">
                  <c:v>1.2694197279967543</c:v>
                </c:pt>
                <c:pt idx="4">
                  <c:v>1.1661472090534735</c:v>
                </c:pt>
                <c:pt idx="5">
                  <c:v>1.2455876082406128</c:v>
                </c:pt>
                <c:pt idx="6">
                  <c:v>1.0867068098663342</c:v>
                </c:pt>
                <c:pt idx="7">
                  <c:v>0.92782601149205579</c:v>
                </c:pt>
                <c:pt idx="8">
                  <c:v>0.76894521311777742</c:v>
                </c:pt>
                <c:pt idx="9">
                  <c:v>0.61006441474349904</c:v>
                </c:pt>
                <c:pt idx="10">
                  <c:v>0.4511836163692205</c:v>
                </c:pt>
                <c:pt idx="11">
                  <c:v>-2.5458778753614859E-2</c:v>
                </c:pt>
                <c:pt idx="12">
                  <c:v>-0.14461937753432369</c:v>
                </c:pt>
                <c:pt idx="13">
                  <c:v>-2.5458778753614859E-2</c:v>
                </c:pt>
                <c:pt idx="14">
                  <c:v>5.398162043352437E-2</c:v>
                </c:pt>
                <c:pt idx="15">
                  <c:v>0.21286241880780279</c:v>
                </c:pt>
                <c:pt idx="16">
                  <c:v>0.37174321718208131</c:v>
                </c:pt>
                <c:pt idx="17">
                  <c:v>0.37174321718208131</c:v>
                </c:pt>
                <c:pt idx="18">
                  <c:v>0.49090381596279015</c:v>
                </c:pt>
                <c:pt idx="19">
                  <c:v>0.49090381596279015</c:v>
                </c:pt>
                <c:pt idx="20">
                  <c:v>0.4511836163692205</c:v>
                </c:pt>
                <c:pt idx="21">
                  <c:v>0.13342201962066361</c:v>
                </c:pt>
                <c:pt idx="22">
                  <c:v>-0.1048991779407541</c:v>
                </c:pt>
                <c:pt idx="23">
                  <c:v>-2.5458778753614859E-2</c:v>
                </c:pt>
                <c:pt idx="24">
                  <c:v>1.4261420839954754E-2</c:v>
                </c:pt>
                <c:pt idx="25">
                  <c:v>5.398162043352437E-2</c:v>
                </c:pt>
                <c:pt idx="26">
                  <c:v>9.3701820027093971E-2</c:v>
                </c:pt>
                <c:pt idx="27">
                  <c:v>-0.18433957712789331</c:v>
                </c:pt>
                <c:pt idx="28">
                  <c:v>0.13342201962066361</c:v>
                </c:pt>
                <c:pt idx="29">
                  <c:v>-0.1048991779407541</c:v>
                </c:pt>
                <c:pt idx="30">
                  <c:v>-0.26377997631503253</c:v>
                </c:pt>
                <c:pt idx="31">
                  <c:v>-0.42266077468931096</c:v>
                </c:pt>
                <c:pt idx="32">
                  <c:v>-0.50210117387645015</c:v>
                </c:pt>
                <c:pt idx="33">
                  <c:v>-0.26377997631503253</c:v>
                </c:pt>
                <c:pt idx="34">
                  <c:v>5.398162043352437E-2</c:v>
                </c:pt>
                <c:pt idx="35">
                  <c:v>0.37174321718208131</c:v>
                </c:pt>
                <c:pt idx="36">
                  <c:v>0.41146341677565096</c:v>
                </c:pt>
                <c:pt idx="37">
                  <c:v>0.68950481393063823</c:v>
                </c:pt>
                <c:pt idx="38">
                  <c:v>1.0072664106791951</c:v>
                </c:pt>
                <c:pt idx="39">
                  <c:v>0.92782601149205579</c:v>
                </c:pt>
                <c:pt idx="40">
                  <c:v>1.1661472090534735</c:v>
                </c:pt>
                <c:pt idx="41">
                  <c:v>1.4044684066148911</c:v>
                </c:pt>
                <c:pt idx="42">
                  <c:v>1.642789604176309</c:v>
                </c:pt>
                <c:pt idx="43">
                  <c:v>1.8811108017377265</c:v>
                </c:pt>
                <c:pt idx="44">
                  <c:v>2.0399916001120051</c:v>
                </c:pt>
                <c:pt idx="45">
                  <c:v>2.2783127976734225</c:v>
                </c:pt>
                <c:pt idx="46">
                  <c:v>2.2783127976734225</c:v>
                </c:pt>
                <c:pt idx="47">
                  <c:v>2.5166339952348404</c:v>
                </c:pt>
                <c:pt idx="48">
                  <c:v>2.4371935960477011</c:v>
                </c:pt>
                <c:pt idx="49">
                  <c:v>2.5166339952348404</c:v>
                </c:pt>
                <c:pt idx="50">
                  <c:v>2.3577531968605618</c:v>
                </c:pt>
                <c:pt idx="51">
                  <c:v>1.5633492049891695</c:v>
                </c:pt>
                <c:pt idx="52">
                  <c:v>0.76894521311777742</c:v>
                </c:pt>
                <c:pt idx="53">
                  <c:v>-0.18433957712789331</c:v>
                </c:pt>
                <c:pt idx="54">
                  <c:v>-0.50210117387645015</c:v>
                </c:pt>
                <c:pt idx="55">
                  <c:v>-0.81986277062500723</c:v>
                </c:pt>
                <c:pt idx="56">
                  <c:v>-0.81986277062500723</c:v>
                </c:pt>
                <c:pt idx="57">
                  <c:v>-0.66098197225072863</c:v>
                </c:pt>
                <c:pt idx="58">
                  <c:v>-0.66098197225072863</c:v>
                </c:pt>
                <c:pt idx="59">
                  <c:v>-0.42266077468931096</c:v>
                </c:pt>
                <c:pt idx="60">
                  <c:v>-0.26377997631503253</c:v>
                </c:pt>
                <c:pt idx="61">
                  <c:v>-0.30350017590860212</c:v>
                </c:pt>
                <c:pt idx="62">
                  <c:v>-0.34322037550217177</c:v>
                </c:pt>
                <c:pt idx="63">
                  <c:v>-0.46238097428288061</c:v>
                </c:pt>
                <c:pt idx="64">
                  <c:v>-0.46238097428288061</c:v>
                </c:pt>
                <c:pt idx="65">
                  <c:v>-0.46238097428288061</c:v>
                </c:pt>
                <c:pt idx="66">
                  <c:v>-0.38294057509574142</c:v>
                </c:pt>
                <c:pt idx="67">
                  <c:v>-0.50210117387645015</c:v>
                </c:pt>
                <c:pt idx="68">
                  <c:v>-0.58154157306358933</c:v>
                </c:pt>
                <c:pt idx="69">
                  <c:v>-0.58154157306358933</c:v>
                </c:pt>
                <c:pt idx="70">
                  <c:v>-0.34322037550217177</c:v>
                </c:pt>
                <c:pt idx="71">
                  <c:v>-0.34322037550217177</c:v>
                </c:pt>
                <c:pt idx="72">
                  <c:v>-2.5458778753614859E-2</c:v>
                </c:pt>
                <c:pt idx="73">
                  <c:v>-0.42266077468931096</c:v>
                </c:pt>
                <c:pt idx="74">
                  <c:v>-0.50210117387645015</c:v>
                </c:pt>
                <c:pt idx="75">
                  <c:v>-0.18433957712789331</c:v>
                </c:pt>
                <c:pt idx="76">
                  <c:v>5.398162043352437E-2</c:v>
                </c:pt>
                <c:pt idx="77">
                  <c:v>-0.26377997631503253</c:v>
                </c:pt>
                <c:pt idx="78">
                  <c:v>-0.58154157306358933</c:v>
                </c:pt>
                <c:pt idx="79">
                  <c:v>-0.66098197225072863</c:v>
                </c:pt>
                <c:pt idx="80">
                  <c:v>-0.97755196301147851</c:v>
                </c:pt>
                <c:pt idx="81">
                  <c:v>-0.83386016896178106</c:v>
                </c:pt>
                <c:pt idx="82">
                  <c:v>-0.85866146158800594</c:v>
                </c:pt>
                <c:pt idx="83">
                  <c:v>-1.0189483550278968</c:v>
                </c:pt>
                <c:pt idx="84">
                  <c:v>-0.38294057509574142</c:v>
                </c:pt>
                <c:pt idx="85">
                  <c:v>-0.22405977672146291</c:v>
                </c:pt>
                <c:pt idx="86">
                  <c:v>-0.26377997631503253</c:v>
                </c:pt>
                <c:pt idx="87">
                  <c:v>-0.22405977672146291</c:v>
                </c:pt>
                <c:pt idx="88">
                  <c:v>-0.22405977672146291</c:v>
                </c:pt>
                <c:pt idx="89">
                  <c:v>-0.42266077468931096</c:v>
                </c:pt>
                <c:pt idx="90">
                  <c:v>0.21286241880780279</c:v>
                </c:pt>
                <c:pt idx="91">
                  <c:v>0.29230281799494207</c:v>
                </c:pt>
                <c:pt idx="92">
                  <c:v>-2.5458778753614859E-2</c:v>
                </c:pt>
                <c:pt idx="93">
                  <c:v>-2.5458778753614859E-2</c:v>
                </c:pt>
                <c:pt idx="94">
                  <c:v>1.4261420839954754E-2</c:v>
                </c:pt>
                <c:pt idx="95">
                  <c:v>-6.5178978347184474E-2</c:v>
                </c:pt>
                <c:pt idx="96">
                  <c:v>-0.18433957712789331</c:v>
                </c:pt>
                <c:pt idx="97">
                  <c:v>-6.3806907137247526</c:v>
                </c:pt>
                <c:pt idx="98">
                  <c:v>-2.9647535486777663</c:v>
                </c:pt>
                <c:pt idx="99">
                  <c:v>-1.8525879600578168</c:v>
                </c:pt>
                <c:pt idx="100">
                  <c:v>-1.7731475608706779</c:v>
                </c:pt>
                <c:pt idx="101">
                  <c:v>-1.2170647665607033</c:v>
                </c:pt>
                <c:pt idx="102">
                  <c:v>-1.8525879600578168</c:v>
                </c:pt>
                <c:pt idx="103">
                  <c:v>-1.53482636330926</c:v>
                </c:pt>
                <c:pt idx="104">
                  <c:v>-0.74042237143786793</c:v>
                </c:pt>
                <c:pt idx="105">
                  <c:v>-0.85958297021857688</c:v>
                </c:pt>
                <c:pt idx="106">
                  <c:v>5.398162043352437E-2</c:v>
                </c:pt>
                <c:pt idx="107">
                  <c:v>-0.26377997631503253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B3-4904-945E-02F8F011E799}"/>
            </c:ext>
          </c:extLst>
        </c:ser>
        <c:ser>
          <c:idx val="5"/>
          <c:order val="5"/>
          <c:tx>
            <c:strRef>
              <c:f>'ALL COUNTRIES'!$T$5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COUNTRIES'!$C$6:$C$113</c:f>
              <c:numCache>
                <c:formatCode>[$-409]mmm\-yy;@</c:formatCode>
                <c:ptCount val="108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</c:numCache>
            </c:numRef>
          </c:cat>
          <c:val>
            <c:numRef>
              <c:f>'ALL COUNTRIES'!$T$6:$T$113</c:f>
              <c:numCache>
                <c:formatCode>#,##0.00</c:formatCode>
                <c:ptCount val="108"/>
                <c:pt idx="21">
                  <c:v>-0.34266815682565227</c:v>
                </c:pt>
                <c:pt idx="22">
                  <c:v>-0.48514765674415627</c:v>
                </c:pt>
                <c:pt idx="23">
                  <c:v>-0.9927396534303351</c:v>
                </c:pt>
                <c:pt idx="24">
                  <c:v>-1.1479386315020159</c:v>
                </c:pt>
                <c:pt idx="25">
                  <c:v>-0.96060366627383897</c:v>
                </c:pt>
                <c:pt idx="26">
                  <c:v>-0.80446135013061726</c:v>
                </c:pt>
                <c:pt idx="27">
                  <c:v>-1.0723288245737028</c:v>
                </c:pt>
                <c:pt idx="28">
                  <c:v>-1.4379423095944106</c:v>
                </c:pt>
                <c:pt idx="29">
                  <c:v>-0.72095059943378015</c:v>
                </c:pt>
                <c:pt idx="30">
                  <c:v>-0.40675330696535156</c:v>
                </c:pt>
                <c:pt idx="31">
                  <c:v>-0.61666944052841477</c:v>
                </c:pt>
                <c:pt idx="32">
                  <c:v>0.10946807178347477</c:v>
                </c:pt>
                <c:pt idx="33">
                  <c:v>0.20504977520543571</c:v>
                </c:pt>
                <c:pt idx="34">
                  <c:v>-0.43648503107271208</c:v>
                </c:pt>
                <c:pt idx="35">
                  <c:v>-0.57230761202359948</c:v>
                </c:pt>
                <c:pt idx="36">
                  <c:v>-0.92817970457016163</c:v>
                </c:pt>
                <c:pt idx="37">
                  <c:v>-1.1737129094319856</c:v>
                </c:pt>
                <c:pt idx="38">
                  <c:v>-0.6567175603590435</c:v>
                </c:pt>
                <c:pt idx="39">
                  <c:v>-0.3640436318473107</c:v>
                </c:pt>
                <c:pt idx="40">
                  <c:v>-0.21892812199783621</c:v>
                </c:pt>
                <c:pt idx="41">
                  <c:v>0.67554406660413246</c:v>
                </c:pt>
                <c:pt idx="42">
                  <c:v>0.94675735974878972</c:v>
                </c:pt>
                <c:pt idx="43">
                  <c:v>-0.90359401629370872</c:v>
                </c:pt>
                <c:pt idx="44">
                  <c:v>1.0471417034982353</c:v>
                </c:pt>
                <c:pt idx="45">
                  <c:v>1.2164924990302792</c:v>
                </c:pt>
                <c:pt idx="46">
                  <c:v>1.5178783933058237</c:v>
                </c:pt>
                <c:pt idx="47">
                  <c:v>1.4432501080232052</c:v>
                </c:pt>
                <c:pt idx="48">
                  <c:v>1.4330747191499398</c:v>
                </c:pt>
                <c:pt idx="49">
                  <c:v>1.1752585934188051</c:v>
                </c:pt>
                <c:pt idx="50">
                  <c:v>0.41155823398260161</c:v>
                </c:pt>
                <c:pt idx="51">
                  <c:v>-0.37174400379992395</c:v>
                </c:pt>
                <c:pt idx="52">
                  <c:v>-0.2058123543157836</c:v>
                </c:pt>
                <c:pt idx="53">
                  <c:v>-0.54836005507740015</c:v>
                </c:pt>
                <c:pt idx="54">
                  <c:v>-0.69286667324071338</c:v>
                </c:pt>
                <c:pt idx="55">
                  <c:v>-0.42350465649233543</c:v>
                </c:pt>
                <c:pt idx="56">
                  <c:v>-1.2919873583169041</c:v>
                </c:pt>
                <c:pt idx="57">
                  <c:v>-0.76000465355960833</c:v>
                </c:pt>
                <c:pt idx="58">
                  <c:v>-0.50974077051317657</c:v>
                </c:pt>
                <c:pt idx="59">
                  <c:v>-0.42447021997639628</c:v>
                </c:pt>
                <c:pt idx="60">
                  <c:v>8.5282054893554456E-3</c:v>
                </c:pt>
                <c:pt idx="61">
                  <c:v>0.42435512930876768</c:v>
                </c:pt>
                <c:pt idx="62">
                  <c:v>0.63786033017214705</c:v>
                </c:pt>
                <c:pt idx="63">
                  <c:v>0.54638662607541388</c:v>
                </c:pt>
                <c:pt idx="64">
                  <c:v>0.18366298861783617</c:v>
                </c:pt>
                <c:pt idx="65">
                  <c:v>-0.23215094256328653</c:v>
                </c:pt>
                <c:pt idx="66">
                  <c:v>-0.62818758450467327</c:v>
                </c:pt>
                <c:pt idx="67">
                  <c:v>-1.1879571526368808</c:v>
                </c:pt>
                <c:pt idx="68">
                  <c:v>-1.7501276176587515</c:v>
                </c:pt>
                <c:pt idx="69">
                  <c:v>-1.4619824061633053</c:v>
                </c:pt>
                <c:pt idx="70">
                  <c:v>-1.4068466735156566</c:v>
                </c:pt>
                <c:pt idx="71">
                  <c:v>-1.5441319379437952</c:v>
                </c:pt>
                <c:pt idx="72">
                  <c:v>-1.3268434921379828</c:v>
                </c:pt>
                <c:pt idx="73">
                  <c:v>-0.93891346222287186</c:v>
                </c:pt>
                <c:pt idx="74">
                  <c:v>-0.90517872834437674</c:v>
                </c:pt>
                <c:pt idx="75">
                  <c:v>-0.99533989575384174</c:v>
                </c:pt>
                <c:pt idx="76">
                  <c:v>-0.67206092641779502</c:v>
                </c:pt>
                <c:pt idx="77">
                  <c:v>-0.70227131628516215</c:v>
                </c:pt>
                <c:pt idx="78">
                  <c:v>-0.42035279465400388</c:v>
                </c:pt>
                <c:pt idx="79">
                  <c:v>-0.64071285575043824</c:v>
                </c:pt>
                <c:pt idx="80">
                  <c:v>-0.48196827438961942</c:v>
                </c:pt>
                <c:pt idx="81">
                  <c:v>-0.35035609828081382</c:v>
                </c:pt>
                <c:pt idx="82">
                  <c:v>-0.61358045049842491</c:v>
                </c:pt>
                <c:pt idx="83">
                  <c:v>-0.28455001022641102</c:v>
                </c:pt>
                <c:pt idx="84">
                  <c:v>4.4480430045602905E-2</c:v>
                </c:pt>
                <c:pt idx="85">
                  <c:v>-2.1325658008799899E-2</c:v>
                </c:pt>
                <c:pt idx="86">
                  <c:v>0.37351087031761676</c:v>
                </c:pt>
                <c:pt idx="87">
                  <c:v>0.57092913448082516</c:v>
                </c:pt>
                <c:pt idx="88">
                  <c:v>1.0973778389160473</c:v>
                </c:pt>
                <c:pt idx="89">
                  <c:v>1.2289900150248529</c:v>
                </c:pt>
                <c:pt idx="90">
                  <c:v>1.5580204552968668</c:v>
                </c:pt>
                <c:pt idx="91">
                  <c:v>1.6896326314056724</c:v>
                </c:pt>
                <c:pt idx="92">
                  <c:v>1.821244807514478</c:v>
                </c:pt>
                <c:pt idx="93">
                  <c:v>1.821244807514478</c:v>
                </c:pt>
                <c:pt idx="94">
                  <c:v>1.4264082791880615</c:v>
                </c:pt>
                <c:pt idx="95">
                  <c:v>1.16318392697045</c:v>
                </c:pt>
                <c:pt idx="96">
                  <c:v>1.0973778389160473</c:v>
                </c:pt>
                <c:pt idx="97">
                  <c:v>-3.9038848532185639</c:v>
                </c:pt>
                <c:pt idx="98">
                  <c:v>-0.41616218633521657</c:v>
                </c:pt>
                <c:pt idx="99">
                  <c:v>-0.94261089077043891</c:v>
                </c:pt>
                <c:pt idx="100">
                  <c:v>0.11028651810000567</c:v>
                </c:pt>
                <c:pt idx="101">
                  <c:v>0.43931695837201962</c:v>
                </c:pt>
                <c:pt idx="102">
                  <c:v>1.2947961030792559</c:v>
                </c:pt>
                <c:pt idx="103">
                  <c:v>1.62382654335127</c:v>
                </c:pt>
                <c:pt idx="104">
                  <c:v>3.0057543924937282</c:v>
                </c:pt>
                <c:pt idx="105">
                  <c:v>1.821244807514478</c:v>
                </c:pt>
                <c:pt idx="106">
                  <c:v>1.0973778389160473</c:v>
                </c:pt>
                <c:pt idx="107">
                  <c:v>0.30770478226321402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B3-4904-945E-02F8F011E799}"/>
            </c:ext>
          </c:extLst>
        </c:ser>
        <c:ser>
          <c:idx val="6"/>
          <c:order val="6"/>
          <c:tx>
            <c:strRef>
              <c:f>'ALL COUNTRIES'!$U$5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COUNTRIES'!$C$6:$C$113</c:f>
              <c:numCache>
                <c:formatCode>[$-409]mmm\-yy;@</c:formatCode>
                <c:ptCount val="108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</c:numCache>
            </c:numRef>
          </c:cat>
          <c:val>
            <c:numRef>
              <c:f>'ALL COUNTRIES'!$U$6:$U$113</c:f>
              <c:numCache>
                <c:formatCode>#,##0.00</c:formatCode>
                <c:ptCount val="108"/>
                <c:pt idx="0">
                  <c:v>-0.331468392921968</c:v>
                </c:pt>
                <c:pt idx="1">
                  <c:v>-0.78438784917949922</c:v>
                </c:pt>
                <c:pt idx="2">
                  <c:v>-1.0576189250954251</c:v>
                </c:pt>
                <c:pt idx="3">
                  <c:v>-0.86937552002772867</c:v>
                </c:pt>
                <c:pt idx="4">
                  <c:v>-0.69611301512383406</c:v>
                </c:pt>
                <c:pt idx="5">
                  <c:v>-0.4899478503189123</c:v>
                </c:pt>
                <c:pt idx="6">
                  <c:v>-0.30333127974493634</c:v>
                </c:pt>
                <c:pt idx="7">
                  <c:v>-0.1564868804407277</c:v>
                </c:pt>
                <c:pt idx="8">
                  <c:v>-6.2495036497152011E-2</c:v>
                </c:pt>
                <c:pt idx="9">
                  <c:v>0.15042805390276598</c:v>
                </c:pt>
                <c:pt idx="10">
                  <c:v>0.13022582738783606</c:v>
                </c:pt>
                <c:pt idx="11">
                  <c:v>-0.16975081515807833</c:v>
                </c:pt>
                <c:pt idx="12">
                  <c:v>-0.46418313273351181</c:v>
                </c:pt>
                <c:pt idx="13">
                  <c:v>-0.46169465608108012</c:v>
                </c:pt>
                <c:pt idx="14">
                  <c:v>-0.17703517120085641</c:v>
                </c:pt>
                <c:pt idx="15">
                  <c:v>-7.3092892050689459E-2</c:v>
                </c:pt>
                <c:pt idx="16">
                  <c:v>-3.1627569713404587E-2</c:v>
                </c:pt>
                <c:pt idx="17">
                  <c:v>5.6476965003636151E-2</c:v>
                </c:pt>
                <c:pt idx="18">
                  <c:v>3.2737789168379751E-2</c:v>
                </c:pt>
                <c:pt idx="19">
                  <c:v>0.24523303824182882</c:v>
                </c:pt>
                <c:pt idx="20">
                  <c:v>7.3900217503498553E-2</c:v>
                </c:pt>
                <c:pt idx="21">
                  <c:v>-6.6338231142898843E-2</c:v>
                </c:pt>
                <c:pt idx="22">
                  <c:v>-0.15591161875338527</c:v>
                </c:pt>
                <c:pt idx="23">
                  <c:v>-0.27248558131854433</c:v>
                </c:pt>
                <c:pt idx="24">
                  <c:v>4.4179500081524256E-2</c:v>
                </c:pt>
                <c:pt idx="25">
                  <c:v>-0.15997655596204413</c:v>
                </c:pt>
                <c:pt idx="26">
                  <c:v>-0.28924037602454394</c:v>
                </c:pt>
                <c:pt idx="27">
                  <c:v>-0.35060599051868518</c:v>
                </c:pt>
                <c:pt idx="28">
                  <c:v>-0.53426046292956608</c:v>
                </c:pt>
                <c:pt idx="29">
                  <c:v>-0.60106706573994173</c:v>
                </c:pt>
                <c:pt idx="30">
                  <c:v>-0.58585538588646457</c:v>
                </c:pt>
                <c:pt idx="31">
                  <c:v>-0.5886187383232695</c:v>
                </c:pt>
                <c:pt idx="32">
                  <c:v>-0.43157103087966453</c:v>
                </c:pt>
                <c:pt idx="33">
                  <c:v>-0.37223794104557711</c:v>
                </c:pt>
                <c:pt idx="34">
                  <c:v>-0.29155996800394218</c:v>
                </c:pt>
                <c:pt idx="35">
                  <c:v>-0.43667903292642257</c:v>
                </c:pt>
                <c:pt idx="36">
                  <c:v>-0.37586406770728753</c:v>
                </c:pt>
                <c:pt idx="37">
                  <c:v>-3.7540135939286949E-2</c:v>
                </c:pt>
                <c:pt idx="38">
                  <c:v>4.1732669818175083E-2</c:v>
                </c:pt>
                <c:pt idx="39">
                  <c:v>0.3145176794477279</c:v>
                </c:pt>
                <c:pt idx="40">
                  <c:v>0.56503270790769977</c:v>
                </c:pt>
                <c:pt idx="41">
                  <c:v>0.99726424896736032</c:v>
                </c:pt>
                <c:pt idx="42">
                  <c:v>1.1110935148068428</c:v>
                </c:pt>
                <c:pt idx="43">
                  <c:v>1.2301786742825949</c:v>
                </c:pt>
                <c:pt idx="44">
                  <c:v>0.65204424586709708</c:v>
                </c:pt>
                <c:pt idx="45">
                  <c:v>0.46193541063505705</c:v>
                </c:pt>
                <c:pt idx="46">
                  <c:v>0.65145391211318326</c:v>
                </c:pt>
                <c:pt idx="47">
                  <c:v>0.99285732386743597</c:v>
                </c:pt>
                <c:pt idx="48">
                  <c:v>1.5568418054857307</c:v>
                </c:pt>
                <c:pt idx="49">
                  <c:v>1.8541417177817598</c:v>
                </c:pt>
                <c:pt idx="50">
                  <c:v>1.5757305218373634</c:v>
                </c:pt>
                <c:pt idx="51">
                  <c:v>3.5244950837297166E-2</c:v>
                </c:pt>
                <c:pt idx="52">
                  <c:v>-1.7662566954589503</c:v>
                </c:pt>
                <c:pt idx="53">
                  <c:v>-2.1439171969679811</c:v>
                </c:pt>
                <c:pt idx="54">
                  <c:v>-2.1604793319666125</c:v>
                </c:pt>
                <c:pt idx="55">
                  <c:v>-1.8623509831424454</c:v>
                </c:pt>
                <c:pt idx="56">
                  <c:v>-1.432956070698066</c:v>
                </c:pt>
                <c:pt idx="57">
                  <c:v>-0.88688211224148916</c:v>
                </c:pt>
                <c:pt idx="58">
                  <c:v>-0.48093907264361319</c:v>
                </c:pt>
                <c:pt idx="59">
                  <c:v>-0.37760910306566747</c:v>
                </c:pt>
                <c:pt idx="60">
                  <c:v>4.7864283337408053E-2</c:v>
                </c:pt>
                <c:pt idx="61">
                  <c:v>0.24810042224757262</c:v>
                </c:pt>
                <c:pt idx="62">
                  <c:v>0.47601957773686837</c:v>
                </c:pt>
                <c:pt idx="63">
                  <c:v>0.80577158746344268</c:v>
                </c:pt>
                <c:pt idx="64">
                  <c:v>4.327641469347053E-2</c:v>
                </c:pt>
                <c:pt idx="65">
                  <c:v>-0.5142152562570389</c:v>
                </c:pt>
                <c:pt idx="66">
                  <c:v>-0.74573512085052651</c:v>
                </c:pt>
                <c:pt idx="67">
                  <c:v>-0.95611807164622009</c:v>
                </c:pt>
                <c:pt idx="68">
                  <c:v>-0.94271159233712298</c:v>
                </c:pt>
                <c:pt idx="69">
                  <c:v>-0.6813611518256022</c:v>
                </c:pt>
                <c:pt idx="70">
                  <c:v>-0.32087890038560724</c:v>
                </c:pt>
                <c:pt idx="71">
                  <c:v>-0.21280405043802508</c:v>
                </c:pt>
                <c:pt idx="72">
                  <c:v>-0.1412949130857156</c:v>
                </c:pt>
                <c:pt idx="73">
                  <c:v>0.1214825053781308</c:v>
                </c:pt>
                <c:pt idx="74">
                  <c:v>0.28603118844378544</c:v>
                </c:pt>
                <c:pt idx="75">
                  <c:v>0.27355100564775414</c:v>
                </c:pt>
                <c:pt idx="76">
                  <c:v>0.4486533209453431</c:v>
                </c:pt>
                <c:pt idx="77">
                  <c:v>0.10376538408851919</c:v>
                </c:pt>
                <c:pt idx="78">
                  <c:v>-6.9840382677141516E-2</c:v>
                </c:pt>
                <c:pt idx="79">
                  <c:v>-0.12110761261462993</c:v>
                </c:pt>
                <c:pt idx="80">
                  <c:v>-0.57500253537183388</c:v>
                </c:pt>
                <c:pt idx="81">
                  <c:v>-0.5449808296147618</c:v>
                </c:pt>
                <c:pt idx="82">
                  <c:v>-0.7693956157661116</c:v>
                </c:pt>
                <c:pt idx="83">
                  <c:v>-0.87437843850340669</c:v>
                </c:pt>
                <c:pt idx="84">
                  <c:v>-0.7209547693294035</c:v>
                </c:pt>
                <c:pt idx="85">
                  <c:v>-0.46001046936159801</c:v>
                </c:pt>
                <c:pt idx="86">
                  <c:v>-0.20195106700524582</c:v>
                </c:pt>
                <c:pt idx="87">
                  <c:v>0.14637494282418032</c:v>
                </c:pt>
                <c:pt idx="88">
                  <c:v>0.44057474392974905</c:v>
                </c:pt>
                <c:pt idx="89">
                  <c:v>0.43540775424067968</c:v>
                </c:pt>
                <c:pt idx="90">
                  <c:v>0.72768878225456091</c:v>
                </c:pt>
                <c:pt idx="91">
                  <c:v>1.0982379447840604</c:v>
                </c:pt>
                <c:pt idx="92">
                  <c:v>1.8473039983003818</c:v>
                </c:pt>
                <c:pt idx="93">
                  <c:v>1.9866108916008525</c:v>
                </c:pt>
                <c:pt idx="94">
                  <c:v>2.0022675525440707</c:v>
                </c:pt>
                <c:pt idx="95">
                  <c:v>1.2969434002361566</c:v>
                </c:pt>
                <c:pt idx="96">
                  <c:v>1.0142446424417756E-2</c:v>
                </c:pt>
                <c:pt idx="97">
                  <c:v>-5.3601681936973407</c:v>
                </c:pt>
                <c:pt idx="98">
                  <c:v>-2.6694834598434438</c:v>
                </c:pt>
                <c:pt idx="99">
                  <c:v>-2.1432072232608643</c:v>
                </c:pt>
                <c:pt idx="100">
                  <c:v>-1.4112750437114312</c:v>
                </c:pt>
                <c:pt idx="101">
                  <c:v>-0.30858722119989479</c:v>
                </c:pt>
                <c:pt idx="102">
                  <c:v>0.3659086795322683</c:v>
                </c:pt>
                <c:pt idx="103">
                  <c:v>1.015358604608108</c:v>
                </c:pt>
                <c:pt idx="104">
                  <c:v>1.1711220634189938</c:v>
                </c:pt>
                <c:pt idx="105">
                  <c:v>1.0631898105124018</c:v>
                </c:pt>
                <c:pt idx="106">
                  <c:v>0.54150253227454725</c:v>
                </c:pt>
                <c:pt idx="107">
                  <c:v>8.8051816145867157E-2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B3-4904-945E-02F8F011E799}"/>
            </c:ext>
          </c:extLst>
        </c:ser>
        <c:ser>
          <c:idx val="7"/>
          <c:order val="7"/>
          <c:tx>
            <c:strRef>
              <c:f>'ALL COUNTRIES'!$V$5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COUNTRIES'!$C$6:$C$113</c:f>
              <c:numCache>
                <c:formatCode>[$-409]mmm\-yy;@</c:formatCode>
                <c:ptCount val="108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</c:numCache>
            </c:numRef>
          </c:cat>
          <c:val>
            <c:numRef>
              <c:f>'ALL COUNTRIES'!$V$6:$V$113</c:f>
              <c:numCache>
                <c:formatCode>#,##0.00</c:formatCode>
                <c:ptCount val="108"/>
                <c:pt idx="0">
                  <c:v>0.19386777097562199</c:v>
                </c:pt>
                <c:pt idx="1">
                  <c:v>0.4277127489383773</c:v>
                </c:pt>
                <c:pt idx="2">
                  <c:v>0.60486776068803816</c:v>
                </c:pt>
                <c:pt idx="3">
                  <c:v>0.56385876843478044</c:v>
                </c:pt>
                <c:pt idx="4">
                  <c:v>0.27823981272444298</c:v>
                </c:pt>
                <c:pt idx="5">
                  <c:v>-1.9487312309478717E-2</c:v>
                </c:pt>
                <c:pt idx="6">
                  <c:v>-0.41704669382472764</c:v>
                </c:pt>
                <c:pt idx="7">
                  <c:v>-0.68385817889204348</c:v>
                </c:pt>
                <c:pt idx="8">
                  <c:v>-0.80549380284861694</c:v>
                </c:pt>
                <c:pt idx="9">
                  <c:v>-0.82945659152333373</c:v>
                </c:pt>
                <c:pt idx="10">
                  <c:v>-0.9435525452754322</c:v>
                </c:pt>
                <c:pt idx="11">
                  <c:v>-1.0803551475347848</c:v>
                </c:pt>
                <c:pt idx="12">
                  <c:v>-1.2204651378800846</c:v>
                </c:pt>
                <c:pt idx="13">
                  <c:v>-1.1748978365869738</c:v>
                </c:pt>
                <c:pt idx="14">
                  <c:v>-0.91183427279310869</c:v>
                </c:pt>
                <c:pt idx="15">
                  <c:v>-0.5234960183287799</c:v>
                </c:pt>
                <c:pt idx="16">
                  <c:v>-7.0576924264356647E-2</c:v>
                </c:pt>
                <c:pt idx="17">
                  <c:v>0.23431579185147514</c:v>
                </c:pt>
                <c:pt idx="18">
                  <c:v>0.55994956176110056</c:v>
                </c:pt>
                <c:pt idx="19">
                  <c:v>0.59309862939133473</c:v>
                </c:pt>
                <c:pt idx="20">
                  <c:v>0.76533552771470359</c:v>
                </c:pt>
                <c:pt idx="21">
                  <c:v>0.62276594324439205</c:v>
                </c:pt>
                <c:pt idx="22">
                  <c:v>0.46929489325162693</c:v>
                </c:pt>
                <c:pt idx="23">
                  <c:v>0.32935855601287201</c:v>
                </c:pt>
                <c:pt idx="24">
                  <c:v>-0.11910068415672631</c:v>
                </c:pt>
                <c:pt idx="25">
                  <c:v>-0.38528639217977623</c:v>
                </c:pt>
                <c:pt idx="26">
                  <c:v>-0.58324806924744899</c:v>
                </c:pt>
                <c:pt idx="27">
                  <c:v>-0.73081309377484682</c:v>
                </c:pt>
                <c:pt idx="28">
                  <c:v>-0.75193625555328392</c:v>
                </c:pt>
                <c:pt idx="29">
                  <c:v>-0.79590313546940905</c:v>
                </c:pt>
                <c:pt idx="30">
                  <c:v>-0.8813506642229112</c:v>
                </c:pt>
                <c:pt idx="31">
                  <c:v>-1.0762827855097286</c:v>
                </c:pt>
                <c:pt idx="32">
                  <c:v>-1.200476902028508</c:v>
                </c:pt>
                <c:pt idx="33">
                  <c:v>-1.2355870464222463</c:v>
                </c:pt>
                <c:pt idx="34">
                  <c:v>-1.1543584222069958</c:v>
                </c:pt>
                <c:pt idx="35">
                  <c:v>-0.92286855721294669</c:v>
                </c:pt>
                <c:pt idx="36">
                  <c:v>-0.72867652997383436</c:v>
                </c:pt>
                <c:pt idx="37">
                  <c:v>-0.60103573617480599</c:v>
                </c:pt>
                <c:pt idx="38">
                  <c:v>-0.48417894902025133</c:v>
                </c:pt>
                <c:pt idx="39">
                  <c:v>-0.24035881986665175</c:v>
                </c:pt>
                <c:pt idx="40">
                  <c:v>5.1867938021004117E-2</c:v>
                </c:pt>
                <c:pt idx="41">
                  <c:v>0.40962576133284312</c:v>
                </c:pt>
                <c:pt idx="42">
                  <c:v>0.56649055108517388</c:v>
                </c:pt>
                <c:pt idx="43">
                  <c:v>0.72849380676983055</c:v>
                </c:pt>
                <c:pt idx="44">
                  <c:v>0.97058730362158729</c:v>
                </c:pt>
                <c:pt idx="45">
                  <c:v>1.0063940667276938</c:v>
                </c:pt>
                <c:pt idx="46">
                  <c:v>1.2946877244017456</c:v>
                </c:pt>
                <c:pt idx="47">
                  <c:v>1.6362819050506974</c:v>
                </c:pt>
                <c:pt idx="48">
                  <c:v>1.7367844526430272</c:v>
                </c:pt>
                <c:pt idx="49">
                  <c:v>1.7559456734500933</c:v>
                </c:pt>
                <c:pt idx="50">
                  <c:v>1.4092318286841863</c:v>
                </c:pt>
                <c:pt idx="51">
                  <c:v>0.24790280637637085</c:v>
                </c:pt>
                <c:pt idx="52">
                  <c:v>-1.3337113136741621</c:v>
                </c:pt>
                <c:pt idx="53">
                  <c:v>-1.9075565026869721</c:v>
                </c:pt>
                <c:pt idx="54">
                  <c:v>-1.9354880812161981</c:v>
                </c:pt>
                <c:pt idx="55">
                  <c:v>-1.7784832026353299</c:v>
                </c:pt>
                <c:pt idx="56">
                  <c:v>-1.2892712014671894</c:v>
                </c:pt>
                <c:pt idx="57">
                  <c:v>-0.65419811008367046</c:v>
                </c:pt>
                <c:pt idx="58">
                  <c:v>-0.24380166070718948</c:v>
                </c:pt>
                <c:pt idx="59">
                  <c:v>3.3206361817041227E-3</c:v>
                </c:pt>
                <c:pt idx="60">
                  <c:v>0.2566777190472021</c:v>
                </c:pt>
                <c:pt idx="61">
                  <c:v>0.445076288347237</c:v>
                </c:pt>
                <c:pt idx="62">
                  <c:v>0.46972643090107924</c:v>
                </c:pt>
                <c:pt idx="63">
                  <c:v>0.48458147991846851</c:v>
                </c:pt>
                <c:pt idx="64">
                  <c:v>0.29894503558509977</c:v>
                </c:pt>
                <c:pt idx="65">
                  <c:v>-8.2819085322584432E-2</c:v>
                </c:pt>
                <c:pt idx="66">
                  <c:v>-0.43360881543706808</c:v>
                </c:pt>
                <c:pt idx="67">
                  <c:v>-0.66989554985298028</c:v>
                </c:pt>
                <c:pt idx="68">
                  <c:v>-0.93211683831995784</c:v>
                </c:pt>
                <c:pt idx="69">
                  <c:v>-0.96348847357214285</c:v>
                </c:pt>
                <c:pt idx="70">
                  <c:v>-1.0156255236024154</c:v>
                </c:pt>
                <c:pt idx="71">
                  <c:v>-0.90342068254626207</c:v>
                </c:pt>
                <c:pt idx="72">
                  <c:v>-1.2816710012558732</c:v>
                </c:pt>
                <c:pt idx="73">
                  <c:v>-1.2069928909292433</c:v>
                </c:pt>
                <c:pt idx="74">
                  <c:v>-0.98920197133855692</c:v>
                </c:pt>
                <c:pt idx="75">
                  <c:v>-0.72704505284443366</c:v>
                </c:pt>
                <c:pt idx="76">
                  <c:v>-0.25782710352054394</c:v>
                </c:pt>
                <c:pt idx="77">
                  <c:v>1.3170299484267756E-2</c:v>
                </c:pt>
                <c:pt idx="78">
                  <c:v>0.14928617099898397</c:v>
                </c:pt>
                <c:pt idx="79">
                  <c:v>7.5409274242260356E-3</c:v>
                </c:pt>
                <c:pt idx="80">
                  <c:v>-0.34312060544491918</c:v>
                </c:pt>
                <c:pt idx="81">
                  <c:v>-0.67304865268709169</c:v>
                </c:pt>
                <c:pt idx="82">
                  <c:v>-0.78031427673149178</c:v>
                </c:pt>
                <c:pt idx="83">
                  <c:v>-0.76518038454604553</c:v>
                </c:pt>
                <c:pt idx="84">
                  <c:v>-0.33150740638220572</c:v>
                </c:pt>
                <c:pt idx="85">
                  <c:v>0.42879225731927295</c:v>
                </c:pt>
                <c:pt idx="86">
                  <c:v>0.70174989835649648</c:v>
                </c:pt>
                <c:pt idx="87">
                  <c:v>0.8061902133476696</c:v>
                </c:pt>
                <c:pt idx="88">
                  <c:v>0.67470991176197825</c:v>
                </c:pt>
                <c:pt idx="89">
                  <c:v>0.53627291778800279</c:v>
                </c:pt>
                <c:pt idx="90">
                  <c:v>0.58767878460782152</c:v>
                </c:pt>
                <c:pt idx="91">
                  <c:v>0.88657409956327982</c:v>
                </c:pt>
                <c:pt idx="92">
                  <c:v>1.3622818311061156</c:v>
                </c:pt>
                <c:pt idx="93">
                  <c:v>1.6486947087740869</c:v>
                </c:pt>
                <c:pt idx="94">
                  <c:v>1.5805490718989048</c:v>
                </c:pt>
                <c:pt idx="95">
                  <c:v>1.0703472470588133</c:v>
                </c:pt>
                <c:pt idx="96">
                  <c:v>-0.66638049830602342</c:v>
                </c:pt>
                <c:pt idx="97">
                  <c:v>-3.9041960240032756</c:v>
                </c:pt>
                <c:pt idx="98">
                  <c:v>-2.3479902592071427</c:v>
                </c:pt>
                <c:pt idx="99">
                  <c:v>-1.8948791753262713</c:v>
                </c:pt>
                <c:pt idx="100">
                  <c:v>-1.6289682677730748</c:v>
                </c:pt>
                <c:pt idx="101">
                  <c:v>-0.83707131060625839</c:v>
                </c:pt>
                <c:pt idx="102">
                  <c:v>-0.12728490423225514</c:v>
                </c:pt>
                <c:pt idx="103">
                  <c:v>0.15833670785470383</c:v>
                </c:pt>
                <c:pt idx="104">
                  <c:v>0.27087149358356211</c:v>
                </c:pt>
                <c:pt idx="105">
                  <c:v>0.24934756094069968</c:v>
                </c:pt>
                <c:pt idx="106">
                  <c:v>8.1504042794369819E-2</c:v>
                </c:pt>
                <c:pt idx="107">
                  <c:v>-0.12167696437682134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B3-4904-945E-02F8F011E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292912"/>
        <c:axId val="864281752"/>
      </c:lineChart>
      <c:dateAx>
        <c:axId val="864292912"/>
        <c:scaling>
          <c:orientation val="minMax"/>
          <c:min val="38777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out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81752"/>
        <c:crosses val="autoZero"/>
        <c:auto val="1"/>
        <c:lblOffset val="100"/>
        <c:baseTimeUnit val="months"/>
        <c:majorUnit val="12"/>
        <c:majorTimeUnit val="months"/>
      </c:dateAx>
      <c:valAx>
        <c:axId val="864281752"/>
        <c:scaling>
          <c:orientation val="minMax"/>
          <c:max val="4"/>
          <c:min val="-9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92912"/>
        <c:crosses val="autoZero"/>
        <c:crossBetween val="between"/>
        <c:majorUnit val="1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8.6600748333031816E-2"/>
          <c:y val="0.67952090495730288"/>
          <c:w val="0.35409597156829159"/>
          <c:h val="0.18961959888079621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24426878423574"/>
          <c:y val="2.8658765215323696E-2"/>
          <c:w val="0.77710002071820938"/>
          <c:h val="0.87532854124941695"/>
        </c:manualLayout>
      </c:layout>
      <c:areaChart>
        <c:grouping val="stacked"/>
        <c:varyColors val="0"/>
        <c:ser>
          <c:idx val="0"/>
          <c:order val="0"/>
          <c:tx>
            <c:strRef>
              <c:f>'CL - YoY BCCh'!$C$1</c:f>
              <c:strCache>
                <c:ptCount val="1"/>
                <c:pt idx="0">
                  <c:v>-90</c:v>
                </c:pt>
              </c:strCache>
            </c:strRef>
          </c:tx>
          <c:spPr>
            <a:noFill/>
            <a:ln w="25400">
              <a:noFill/>
            </a:ln>
          </c:spPr>
          <c:cat>
            <c:numRef>
              <c:f>'CL - YoY BCCh'!$A$2:$A$22</c:f>
              <c:numCache>
                <c:formatCode>00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'CL - YoY BCCh'!$C$2:$C$22</c:f>
              <c:numCache>
                <c:formatCode>0.0</c:formatCode>
                <c:ptCount val="21"/>
                <c:pt idx="0">
                  <c:v>8.7914247739504958E-2</c:v>
                </c:pt>
                <c:pt idx="1">
                  <c:v>-14.835878462798775</c:v>
                </c:pt>
                <c:pt idx="2">
                  <c:v>-9.6799144493602824</c:v>
                </c:pt>
                <c:pt idx="3">
                  <c:v>-0.1701369300734541</c:v>
                </c:pt>
                <c:pt idx="4">
                  <c:v>-0.11053314958098781</c:v>
                </c:pt>
                <c:pt idx="5">
                  <c:v>18.683060299435809</c:v>
                </c:pt>
                <c:pt idx="6">
                  <c:v>17.112746982954548</c:v>
                </c:pt>
                <c:pt idx="7">
                  <c:v>12.687143930650024</c:v>
                </c:pt>
                <c:pt idx="8">
                  <c:v>7.4675787414866761</c:v>
                </c:pt>
                <c:pt idx="9">
                  <c:v>5.1526358777737755</c:v>
                </c:pt>
                <c:pt idx="10">
                  <c:v>0.2065681090547713</c:v>
                </c:pt>
                <c:pt idx="11">
                  <c:v>-2.2820407669314875</c:v>
                </c:pt>
                <c:pt idx="12">
                  <c:v>-1.3537915487856536</c:v>
                </c:pt>
                <c:pt idx="13">
                  <c:v>-1.8789972844811049</c:v>
                </c:pt>
                <c:pt idx="14">
                  <c:v>-1.2152773389489777</c:v>
                </c:pt>
                <c:pt idx="15">
                  <c:v>-1.7618502958379776</c:v>
                </c:pt>
                <c:pt idx="16">
                  <c:v>-2.5302045798085588</c:v>
                </c:pt>
                <c:pt idx="17">
                  <c:v>-2.3042039847916098</c:v>
                </c:pt>
                <c:pt idx="18">
                  <c:v>-1.411388214187312</c:v>
                </c:pt>
                <c:pt idx="19">
                  <c:v>-0.97057044448581387</c:v>
                </c:pt>
                <c:pt idx="20">
                  <c:v>-1.0325802174679239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E-47B0-AB97-4BEF72FC1257}"/>
            </c:ext>
          </c:extLst>
        </c:ser>
        <c:ser>
          <c:idx val="1"/>
          <c:order val="1"/>
          <c:tx>
            <c:strRef>
              <c:f>'CL - YoY BCCh'!$D$1</c:f>
              <c:strCache>
                <c:ptCount val="1"/>
                <c:pt idx="0">
                  <c:v>-70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</c:spPr>
          <c:cat>
            <c:numRef>
              <c:f>'CL - YoY BCCh'!$A$2:$A$22</c:f>
              <c:numCache>
                <c:formatCode>00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'CL - YoY BCCh'!$D$2:$D$22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0.2835471814393804</c:v>
                </c:pt>
                <c:pt idx="13">
                  <c:v>0.5126231330980322</c:v>
                </c:pt>
                <c:pt idx="14">
                  <c:v>0.69478752753422968</c:v>
                </c:pt>
                <c:pt idx="15">
                  <c:v>0.85388905997230946</c:v>
                </c:pt>
                <c:pt idx="16">
                  <c:v>1.0135981844332238</c:v>
                </c:pt>
                <c:pt idx="17">
                  <c:v>1.2025468708578217</c:v>
                </c:pt>
                <c:pt idx="18">
                  <c:v>1.2968726455217152</c:v>
                </c:pt>
                <c:pt idx="19">
                  <c:v>1.3742373268565311</c:v>
                </c:pt>
                <c:pt idx="20">
                  <c:v>1.4129679068537184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E-47B0-AB97-4BEF72FC1257}"/>
            </c:ext>
          </c:extLst>
        </c:ser>
        <c:ser>
          <c:idx val="7"/>
          <c:order val="2"/>
          <c:tx>
            <c:strRef>
              <c:f>'CL - YoY BCCh'!$E$1</c:f>
              <c:strCache>
                <c:ptCount val="1"/>
                <c:pt idx="0">
                  <c:v>-10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</c:spPr>
          <c:cat>
            <c:numRef>
              <c:f>'CL - YoY BCCh'!$A$2:$A$22</c:f>
              <c:numCache>
                <c:formatCode>00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'CL - YoY BCCh'!$E$2:$E$22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0.42445472672488993</c:v>
                </c:pt>
                <c:pt idx="13">
                  <c:v>0.76736898165393908</c:v>
                </c:pt>
                <c:pt idx="14">
                  <c:v>1.0400591839226283</c:v>
                </c:pt>
                <c:pt idx="15">
                  <c:v>1.2782255346855043</c:v>
                </c:pt>
                <c:pt idx="16">
                  <c:v>1.5173014176987216</c:v>
                </c:pt>
                <c:pt idx="17">
                  <c:v>1.8001473365128557</c:v>
                </c:pt>
                <c:pt idx="18">
                  <c:v>1.9413478968740456</c:v>
                </c:pt>
                <c:pt idx="19">
                  <c:v>2.0571586219443203</c:v>
                </c:pt>
                <c:pt idx="20">
                  <c:v>2.115136196135504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EE-47B0-AB97-4BEF72FC1257}"/>
            </c:ext>
          </c:extLst>
        </c:ser>
        <c:ser>
          <c:idx val="8"/>
          <c:order val="3"/>
          <c:tx>
            <c:strRef>
              <c:f>'CL - YoY BCCh'!$F$1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002060"/>
            </a:solidFill>
          </c:spPr>
          <c:cat>
            <c:numRef>
              <c:f>'CL - YoY BCCh'!$A$2:$A$22</c:f>
              <c:numCache>
                <c:formatCode>00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'CL - YoY BCCh'!$F$2:$F$22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0.11712602087503932</c:v>
                </c:pt>
                <c:pt idx="13">
                  <c:v>0.2117513829038164</c:v>
                </c:pt>
                <c:pt idx="14">
                  <c:v>0.28699879166701892</c:v>
                </c:pt>
                <c:pt idx="15">
                  <c:v>0.35271952750715707</c:v>
                </c:pt>
                <c:pt idx="16">
                  <c:v>0.41869124392692514</c:v>
                </c:pt>
                <c:pt idx="17">
                  <c:v>0.49674106857386857</c:v>
                </c:pt>
                <c:pt idx="18">
                  <c:v>0.53570461106529477</c:v>
                </c:pt>
                <c:pt idx="19">
                  <c:v>0.56766196375352651</c:v>
                </c:pt>
                <c:pt idx="20">
                  <c:v>0.5836605665194754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EE-47B0-AB97-4BEF72FC1257}"/>
            </c:ext>
          </c:extLst>
        </c:ser>
        <c:ser>
          <c:idx val="2"/>
          <c:order val="4"/>
          <c:tx>
            <c:strRef>
              <c:f>'CL - YoY BCCh'!$G$1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25400">
              <a:noFill/>
            </a:ln>
          </c:spPr>
          <c:cat>
            <c:numRef>
              <c:f>'CL - YoY BCCh'!$A$2:$A$22</c:f>
              <c:numCache>
                <c:formatCode>00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'CL - YoY BCCh'!$G$2:$G$22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0.42445472672488982</c:v>
                </c:pt>
                <c:pt idx="13">
                  <c:v>0.76736898165393885</c:v>
                </c:pt>
                <c:pt idx="14">
                  <c:v>1.0400591839226281</c:v>
                </c:pt>
                <c:pt idx="15">
                  <c:v>1.2782255346855038</c:v>
                </c:pt>
                <c:pt idx="16">
                  <c:v>1.5173014176987214</c:v>
                </c:pt>
                <c:pt idx="17">
                  <c:v>1.8001473365128555</c:v>
                </c:pt>
                <c:pt idx="18">
                  <c:v>1.9413478968740456</c:v>
                </c:pt>
                <c:pt idx="19">
                  <c:v>2.0571586219443199</c:v>
                </c:pt>
                <c:pt idx="20">
                  <c:v>2.1151361961355035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EE-47B0-AB97-4BEF72FC1257}"/>
            </c:ext>
          </c:extLst>
        </c:ser>
        <c:ser>
          <c:idx val="3"/>
          <c:order val="5"/>
          <c:tx>
            <c:strRef>
              <c:f>'CL - YoY BCCh'!$H$1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</c:spPr>
          <c:cat>
            <c:numRef>
              <c:f>'CL - YoY BCCh'!$A$2:$A$22</c:f>
              <c:numCache>
                <c:formatCode>00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'CL - YoY BCCh'!$H$2:$H$22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0.28354718143937996</c:v>
                </c:pt>
                <c:pt idx="13">
                  <c:v>0.51262313309803131</c:v>
                </c:pt>
                <c:pt idx="14">
                  <c:v>0.69478752753422834</c:v>
                </c:pt>
                <c:pt idx="15">
                  <c:v>0.85388905997230768</c:v>
                </c:pt>
                <c:pt idx="16">
                  <c:v>1.013598184433222</c:v>
                </c:pt>
                <c:pt idx="17">
                  <c:v>1.2025468708578195</c:v>
                </c:pt>
                <c:pt idx="18">
                  <c:v>1.296872645521713</c:v>
                </c:pt>
                <c:pt idx="19">
                  <c:v>1.3742373268565293</c:v>
                </c:pt>
                <c:pt idx="20">
                  <c:v>1.4129679068537158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EE-47B0-AB97-4BEF72FC1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09704"/>
        <c:axId val="507310096"/>
      </c:areaChart>
      <c:lineChart>
        <c:grouping val="standard"/>
        <c:varyColors val="0"/>
        <c:ser>
          <c:idx val="20"/>
          <c:order val="6"/>
          <c:spPr>
            <a:ln w="12700">
              <a:solidFill>
                <a:srgbClr val="FFC000"/>
              </a:solidFill>
              <a:prstDash val="solid"/>
            </a:ln>
          </c:spPr>
          <c:marker>
            <c:symbol val="none"/>
          </c:marker>
          <c:cat>
            <c:numRef>
              <c:f>'CL - YoY BCCh'!$A$2:$A$22</c:f>
              <c:numCache>
                <c:formatCode>00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'CL - YoY BCCh'!$B$2:$B$22</c:f>
              <c:numCache>
                <c:formatCode>0.0</c:formatCode>
                <c:ptCount val="21"/>
                <c:pt idx="0">
                  <c:v>8.7914247739504958E-2</c:v>
                </c:pt>
                <c:pt idx="1">
                  <c:v>-14.835878462798775</c:v>
                </c:pt>
                <c:pt idx="2">
                  <c:v>-9.6799144493602824</c:v>
                </c:pt>
                <c:pt idx="3">
                  <c:v>-0.1701369300734541</c:v>
                </c:pt>
                <c:pt idx="4">
                  <c:v>-0.11053314958098781</c:v>
                </c:pt>
                <c:pt idx="5">
                  <c:v>18.683060299435809</c:v>
                </c:pt>
                <c:pt idx="6">
                  <c:v>17.112746982954548</c:v>
                </c:pt>
                <c:pt idx="7">
                  <c:v>12.687143930650024</c:v>
                </c:pt>
                <c:pt idx="8">
                  <c:v>7.4675787414866761</c:v>
                </c:pt>
                <c:pt idx="9">
                  <c:v>5.1526358777737755</c:v>
                </c:pt>
                <c:pt idx="10">
                  <c:v>0.2065681090547713</c:v>
                </c:pt>
                <c:pt idx="11">
                  <c:v>-2.2820407669314875</c:v>
                </c:pt>
                <c:pt idx="12" formatCode="#,##0.00">
                  <c:v>-0.58722663018386356</c:v>
                </c:pt>
                <c:pt idx="13" formatCode="#,##0.00">
                  <c:v>-0.49312947827722553</c:v>
                </c:pt>
                <c:pt idx="14" formatCode="#,##0.00">
                  <c:v>0.66306876834138961</c:v>
                </c:pt>
                <c:pt idx="15" formatCode="#,##0.00">
                  <c:v>0.54662406257341489</c:v>
                </c:pt>
                <c:pt idx="16" formatCode="#,##0.00">
                  <c:v>0.21004064428684899</c:v>
                </c:pt>
                <c:pt idx="17" formatCode="#,##0.00">
                  <c:v>0.94686075686600191</c:v>
                </c:pt>
                <c:pt idx="18" formatCode="#,##0.00">
                  <c:v>2.094684633741096</c:v>
                </c:pt>
                <c:pt idx="19" formatCode="#,##0.00">
                  <c:v>2.7446564861918006</c:v>
                </c:pt>
                <c:pt idx="20" formatCode="#,##0.00">
                  <c:v>2.7873541687810359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EE-47B0-AB97-4BEF72FC1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300688"/>
        <c:axId val="507297944"/>
      </c:lineChart>
      <c:catAx>
        <c:axId val="507309704"/>
        <c:scaling>
          <c:orientation val="minMax"/>
        </c:scaling>
        <c:delete val="0"/>
        <c:axPos val="b"/>
        <c:numFmt formatCode="00" sourceLinked="0"/>
        <c:majorTickMark val="out"/>
        <c:minorTickMark val="none"/>
        <c:tickLblPos val="low"/>
        <c:spPr>
          <a:ln w="9525">
            <a:solidFill>
              <a:sysClr val="windowText" lastClr="000000">
                <a:lumMod val="100000"/>
              </a:sysClr>
            </a:solidFill>
            <a:prstDash val="solid"/>
          </a:ln>
        </c:spPr>
        <c:txPr>
          <a:bodyPr rot="0" vert="horz"/>
          <a:lstStyle/>
          <a:p>
            <a:pPr>
              <a:defRPr sz="850">
                <a:solidFill>
                  <a:srgbClr val="000000"/>
                </a:solidFill>
                <a:latin typeface="Frutiger LT 45 Light"/>
                <a:ea typeface="Frutiger LT 45 Light"/>
                <a:cs typeface="Frutiger LT 45 Light"/>
              </a:defRPr>
            </a:pPr>
            <a:endParaRPr lang="en-US"/>
          </a:p>
        </c:txPr>
        <c:crossAx val="507310096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507310096"/>
        <c:scaling>
          <c:orientation val="minMax"/>
          <c:max val="20"/>
          <c:min val="-16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9525" cap="flat" cmpd="sng" algn="ctr">
            <a:solidFill>
              <a:sysClr val="windowText" lastClr="000000">
                <a:lumMod val="100000"/>
              </a:sysClr>
            </a:solidFill>
            <a:prstDash val="solid"/>
            <a:round/>
            <a:headEnd type="none" w="med" len="med"/>
            <a:tailEnd type="none" w="med" len="med"/>
          </a:ln>
        </c:spPr>
        <c:txPr>
          <a:bodyPr rot="0" vert="horz"/>
          <a:lstStyle/>
          <a:p>
            <a:pPr>
              <a:defRPr sz="850">
                <a:solidFill>
                  <a:srgbClr val="000000"/>
                </a:solidFill>
                <a:latin typeface="Frutiger LT 45 Light"/>
                <a:ea typeface="Frutiger LT 45 Light"/>
                <a:cs typeface="Frutiger LT 45 Light"/>
              </a:defRPr>
            </a:pPr>
            <a:endParaRPr lang="en-US"/>
          </a:p>
        </c:txPr>
        <c:crossAx val="507309704"/>
        <c:crosses val="autoZero"/>
        <c:crossBetween val="midCat"/>
        <c:majorUnit val="4"/>
        <c:minorUnit val="0.4"/>
      </c:valAx>
      <c:catAx>
        <c:axId val="507300688"/>
        <c:scaling>
          <c:orientation val="minMax"/>
        </c:scaling>
        <c:delete val="1"/>
        <c:axPos val="b"/>
        <c:numFmt formatCode="00" sourceLinked="1"/>
        <c:majorTickMark val="out"/>
        <c:minorTickMark val="none"/>
        <c:tickLblPos val="nextTo"/>
        <c:crossAx val="507297944"/>
        <c:crosses val="autoZero"/>
        <c:auto val="0"/>
        <c:lblAlgn val="ctr"/>
        <c:lblOffset val="100"/>
        <c:noMultiLvlLbl val="0"/>
      </c:catAx>
      <c:valAx>
        <c:axId val="507297944"/>
        <c:scaling>
          <c:orientation val="minMax"/>
          <c:max val="22"/>
          <c:min val="-16"/>
        </c:scaling>
        <c:delete val="1"/>
        <c:axPos val="r"/>
        <c:numFmt formatCode="0" sourceLinked="0"/>
        <c:majorTickMark val="out"/>
        <c:minorTickMark val="none"/>
        <c:tickLblPos val="nextTo"/>
        <c:crossAx val="507300688"/>
        <c:crosses val="max"/>
        <c:crossBetween val="between"/>
        <c:maj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Humnst777 Lt BT"/>
          <a:ea typeface="Humnst777 Lt BT"/>
          <a:cs typeface="Humnst777 Lt B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Chile:</a:t>
            </a:r>
            <a:r>
              <a:rPr lang="en-US" baseline="0"/>
              <a:t> Unemployment and NAIRU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7856258341442E-2"/>
          <c:y val="0.13930516431924883"/>
          <c:w val="0.90696349578780555"/>
          <c:h val="0.69127352038741641"/>
        </c:manualLayout>
      </c:layout>
      <c:lineChart>
        <c:grouping val="standard"/>
        <c:varyColors val="0"/>
        <c:ser>
          <c:idx val="1"/>
          <c:order val="0"/>
          <c:tx>
            <c:strRef>
              <c:f>'CL - Unemp'!$F$3</c:f>
              <c:strCache>
                <c:ptCount val="1"/>
                <c:pt idx="0">
                  <c:v>NAIRU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'CL - Unemp'!$C$4:$C$415</c:f>
              <c:numCache>
                <c:formatCode>d\-mmm\-yy</c:formatCode>
                <c:ptCount val="412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  <c:pt idx="360">
                  <c:v>43831</c:v>
                </c:pt>
                <c:pt idx="361">
                  <c:v>43862</c:v>
                </c:pt>
                <c:pt idx="362">
                  <c:v>43891</c:v>
                </c:pt>
                <c:pt idx="363">
                  <c:v>43922</c:v>
                </c:pt>
                <c:pt idx="364">
                  <c:v>43952</c:v>
                </c:pt>
                <c:pt idx="365">
                  <c:v>43983</c:v>
                </c:pt>
                <c:pt idx="366">
                  <c:v>44013</c:v>
                </c:pt>
                <c:pt idx="367">
                  <c:v>44044</c:v>
                </c:pt>
                <c:pt idx="368">
                  <c:v>44075</c:v>
                </c:pt>
                <c:pt idx="369">
                  <c:v>44105</c:v>
                </c:pt>
                <c:pt idx="370">
                  <c:v>44136</c:v>
                </c:pt>
                <c:pt idx="371">
                  <c:v>44166</c:v>
                </c:pt>
                <c:pt idx="372">
                  <c:v>44197</c:v>
                </c:pt>
                <c:pt idx="373">
                  <c:v>44228</c:v>
                </c:pt>
                <c:pt idx="374">
                  <c:v>44256</c:v>
                </c:pt>
                <c:pt idx="375">
                  <c:v>44287</c:v>
                </c:pt>
                <c:pt idx="376">
                  <c:v>44317</c:v>
                </c:pt>
                <c:pt idx="377">
                  <c:v>44348</c:v>
                </c:pt>
                <c:pt idx="378">
                  <c:v>44378</c:v>
                </c:pt>
                <c:pt idx="379">
                  <c:v>44409</c:v>
                </c:pt>
                <c:pt idx="380">
                  <c:v>44440</c:v>
                </c:pt>
                <c:pt idx="381">
                  <c:v>44470</c:v>
                </c:pt>
                <c:pt idx="382">
                  <c:v>44501</c:v>
                </c:pt>
                <c:pt idx="383">
                  <c:v>44531</c:v>
                </c:pt>
                <c:pt idx="384">
                  <c:v>44562</c:v>
                </c:pt>
                <c:pt idx="385">
                  <c:v>44593</c:v>
                </c:pt>
                <c:pt idx="386">
                  <c:v>44621</c:v>
                </c:pt>
                <c:pt idx="387">
                  <c:v>44652</c:v>
                </c:pt>
                <c:pt idx="388">
                  <c:v>44682</c:v>
                </c:pt>
                <c:pt idx="389">
                  <c:v>44713</c:v>
                </c:pt>
                <c:pt idx="390">
                  <c:v>44743</c:v>
                </c:pt>
                <c:pt idx="391">
                  <c:v>44774</c:v>
                </c:pt>
                <c:pt idx="392">
                  <c:v>44805</c:v>
                </c:pt>
                <c:pt idx="393">
                  <c:v>44835</c:v>
                </c:pt>
                <c:pt idx="394">
                  <c:v>44866</c:v>
                </c:pt>
                <c:pt idx="395">
                  <c:v>44896</c:v>
                </c:pt>
                <c:pt idx="396">
                  <c:v>44927</c:v>
                </c:pt>
                <c:pt idx="397">
                  <c:v>44958</c:v>
                </c:pt>
                <c:pt idx="398">
                  <c:v>44986</c:v>
                </c:pt>
              </c:numCache>
            </c:numRef>
          </c:cat>
          <c:val>
            <c:numRef>
              <c:f>'CL - Unemp'!$F$4:$F$415</c:f>
              <c:numCache>
                <c:formatCode>General</c:formatCode>
                <c:ptCount val="412"/>
                <c:pt idx="0">
                  <c:v>8.1999999999999993</c:v>
                </c:pt>
                <c:pt idx="1">
                  <c:v>8.1999999999999993</c:v>
                </c:pt>
                <c:pt idx="2">
                  <c:v>8.1999999999999993</c:v>
                </c:pt>
                <c:pt idx="3">
                  <c:v>8.1999999999999993</c:v>
                </c:pt>
                <c:pt idx="4">
                  <c:v>8.1999999999999993</c:v>
                </c:pt>
                <c:pt idx="5">
                  <c:v>8.1999999999999993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8.1999999999999993</c:v>
                </c:pt>
                <c:pt idx="10">
                  <c:v>8.1999999999999993</c:v>
                </c:pt>
                <c:pt idx="11">
                  <c:v>8.1999999999999993</c:v>
                </c:pt>
                <c:pt idx="12">
                  <c:v>8.1999999999999993</c:v>
                </c:pt>
                <c:pt idx="13">
                  <c:v>8.1999999999999993</c:v>
                </c:pt>
                <c:pt idx="14">
                  <c:v>8.1999999999999993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8.1999999999999993</c:v>
                </c:pt>
                <c:pt idx="19">
                  <c:v>8.1999999999999993</c:v>
                </c:pt>
                <c:pt idx="20">
                  <c:v>8.1999999999999993</c:v>
                </c:pt>
                <c:pt idx="21">
                  <c:v>8.1999999999999993</c:v>
                </c:pt>
                <c:pt idx="22">
                  <c:v>8.1999999999999993</c:v>
                </c:pt>
                <c:pt idx="23">
                  <c:v>8.1999999999999993</c:v>
                </c:pt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  <c:pt idx="119">
                  <c:v>8.1999999999999993</c:v>
                </c:pt>
                <c:pt idx="120">
                  <c:v>8.1999999999999993</c:v>
                </c:pt>
                <c:pt idx="121">
                  <c:v>8.1999999999999993</c:v>
                </c:pt>
                <c:pt idx="122">
                  <c:v>8.1999999999999993</c:v>
                </c:pt>
                <c:pt idx="123">
                  <c:v>8.1999999999999993</c:v>
                </c:pt>
                <c:pt idx="124">
                  <c:v>8.1999999999999993</c:v>
                </c:pt>
                <c:pt idx="125">
                  <c:v>8.1999999999999993</c:v>
                </c:pt>
                <c:pt idx="126">
                  <c:v>8.1999999999999993</c:v>
                </c:pt>
                <c:pt idx="127">
                  <c:v>8.1999999999999993</c:v>
                </c:pt>
                <c:pt idx="128">
                  <c:v>8.1999999999999993</c:v>
                </c:pt>
                <c:pt idx="129">
                  <c:v>8.1999999999999993</c:v>
                </c:pt>
                <c:pt idx="130">
                  <c:v>8.1999999999999993</c:v>
                </c:pt>
                <c:pt idx="131">
                  <c:v>8.1999999999999993</c:v>
                </c:pt>
                <c:pt idx="132">
                  <c:v>8.1999999999999993</c:v>
                </c:pt>
                <c:pt idx="133">
                  <c:v>8.1999999999999993</c:v>
                </c:pt>
                <c:pt idx="134">
                  <c:v>8.1999999999999993</c:v>
                </c:pt>
                <c:pt idx="135">
                  <c:v>8.1999999999999993</c:v>
                </c:pt>
                <c:pt idx="136">
                  <c:v>8.1999999999999993</c:v>
                </c:pt>
                <c:pt idx="137">
                  <c:v>8.1999999999999993</c:v>
                </c:pt>
                <c:pt idx="138">
                  <c:v>8.1999999999999993</c:v>
                </c:pt>
                <c:pt idx="139">
                  <c:v>8.1999999999999993</c:v>
                </c:pt>
                <c:pt idx="140">
                  <c:v>8.1999999999999993</c:v>
                </c:pt>
                <c:pt idx="141">
                  <c:v>8.1999999999999993</c:v>
                </c:pt>
                <c:pt idx="142">
                  <c:v>8.1999999999999993</c:v>
                </c:pt>
                <c:pt idx="143">
                  <c:v>8.1999999999999993</c:v>
                </c:pt>
                <c:pt idx="144">
                  <c:v>8.1999999999999993</c:v>
                </c:pt>
                <c:pt idx="145">
                  <c:v>8.1999999999999993</c:v>
                </c:pt>
                <c:pt idx="146">
                  <c:v>8.1999999999999993</c:v>
                </c:pt>
                <c:pt idx="147">
                  <c:v>8.1999999999999993</c:v>
                </c:pt>
                <c:pt idx="148">
                  <c:v>8.1999999999999993</c:v>
                </c:pt>
                <c:pt idx="149">
                  <c:v>8.1999999999999993</c:v>
                </c:pt>
                <c:pt idx="150">
                  <c:v>8.1999999999999993</c:v>
                </c:pt>
                <c:pt idx="151">
                  <c:v>8.1999999999999993</c:v>
                </c:pt>
                <c:pt idx="152">
                  <c:v>8.1999999999999993</c:v>
                </c:pt>
                <c:pt idx="153">
                  <c:v>8.1999999999999993</c:v>
                </c:pt>
                <c:pt idx="154">
                  <c:v>8.1999999999999993</c:v>
                </c:pt>
                <c:pt idx="155">
                  <c:v>8.1999999999999993</c:v>
                </c:pt>
                <c:pt idx="156">
                  <c:v>8.1999999999999993</c:v>
                </c:pt>
                <c:pt idx="157">
                  <c:v>8.1999999999999993</c:v>
                </c:pt>
                <c:pt idx="158">
                  <c:v>8.1999999999999993</c:v>
                </c:pt>
                <c:pt idx="159">
                  <c:v>8.1999999999999993</c:v>
                </c:pt>
                <c:pt idx="160">
                  <c:v>8.1999999999999993</c:v>
                </c:pt>
                <c:pt idx="161">
                  <c:v>8.1999999999999993</c:v>
                </c:pt>
                <c:pt idx="162">
                  <c:v>8.1999999999999993</c:v>
                </c:pt>
                <c:pt idx="163">
                  <c:v>8.1999999999999993</c:v>
                </c:pt>
                <c:pt idx="164">
                  <c:v>8.1999999999999993</c:v>
                </c:pt>
                <c:pt idx="165">
                  <c:v>8.1999999999999993</c:v>
                </c:pt>
                <c:pt idx="166">
                  <c:v>8.1999999999999993</c:v>
                </c:pt>
                <c:pt idx="167">
                  <c:v>8.1999999999999993</c:v>
                </c:pt>
                <c:pt idx="168">
                  <c:v>8.1999999999999993</c:v>
                </c:pt>
                <c:pt idx="169">
                  <c:v>8.1999999999999993</c:v>
                </c:pt>
                <c:pt idx="170">
                  <c:v>8.1999999999999993</c:v>
                </c:pt>
                <c:pt idx="171">
                  <c:v>8.1999999999999993</c:v>
                </c:pt>
                <c:pt idx="172">
                  <c:v>8.1999999999999993</c:v>
                </c:pt>
                <c:pt idx="173">
                  <c:v>8.1999999999999993</c:v>
                </c:pt>
                <c:pt idx="174">
                  <c:v>8.1999999999999993</c:v>
                </c:pt>
                <c:pt idx="175">
                  <c:v>8.1999999999999993</c:v>
                </c:pt>
                <c:pt idx="176">
                  <c:v>8.1999999999999993</c:v>
                </c:pt>
                <c:pt idx="177">
                  <c:v>8.1999999999999993</c:v>
                </c:pt>
                <c:pt idx="178">
                  <c:v>8.1999999999999993</c:v>
                </c:pt>
                <c:pt idx="179">
                  <c:v>8.1999999999999993</c:v>
                </c:pt>
                <c:pt idx="180">
                  <c:v>8.1999999999999993</c:v>
                </c:pt>
                <c:pt idx="181">
                  <c:v>8.1999999999999993</c:v>
                </c:pt>
                <c:pt idx="182">
                  <c:v>8.1999999999999993</c:v>
                </c:pt>
                <c:pt idx="183">
                  <c:v>8.1999999999999993</c:v>
                </c:pt>
                <c:pt idx="184">
                  <c:v>8.1999999999999993</c:v>
                </c:pt>
                <c:pt idx="185">
                  <c:v>8.1999999999999993</c:v>
                </c:pt>
                <c:pt idx="186">
                  <c:v>8.1999999999999993</c:v>
                </c:pt>
                <c:pt idx="187">
                  <c:v>8.1999999999999993</c:v>
                </c:pt>
                <c:pt idx="188">
                  <c:v>8.1999999999999993</c:v>
                </c:pt>
                <c:pt idx="189">
                  <c:v>8.1999999999999993</c:v>
                </c:pt>
                <c:pt idx="190">
                  <c:v>8.1999999999999993</c:v>
                </c:pt>
                <c:pt idx="191">
                  <c:v>8.1999999999999993</c:v>
                </c:pt>
                <c:pt idx="192">
                  <c:v>8.1999999999999993</c:v>
                </c:pt>
                <c:pt idx="193">
                  <c:v>8.1999999999999993</c:v>
                </c:pt>
                <c:pt idx="194">
                  <c:v>8.1999999999999993</c:v>
                </c:pt>
                <c:pt idx="195">
                  <c:v>8.1999999999999993</c:v>
                </c:pt>
                <c:pt idx="196">
                  <c:v>8.1999999999999993</c:v>
                </c:pt>
                <c:pt idx="197">
                  <c:v>8.1999999999999993</c:v>
                </c:pt>
                <c:pt idx="198">
                  <c:v>8.1999999999999993</c:v>
                </c:pt>
                <c:pt idx="199">
                  <c:v>8.1999999999999993</c:v>
                </c:pt>
                <c:pt idx="200">
                  <c:v>8.1999999999999993</c:v>
                </c:pt>
                <c:pt idx="201">
                  <c:v>8.1999999999999993</c:v>
                </c:pt>
                <c:pt idx="202">
                  <c:v>8.1999999999999993</c:v>
                </c:pt>
                <c:pt idx="203">
                  <c:v>8.1999999999999993</c:v>
                </c:pt>
                <c:pt idx="204">
                  <c:v>8.1999999999999993</c:v>
                </c:pt>
                <c:pt idx="205">
                  <c:v>8.1999999999999993</c:v>
                </c:pt>
                <c:pt idx="206">
                  <c:v>8.1999999999999993</c:v>
                </c:pt>
                <c:pt idx="207">
                  <c:v>8.1999999999999993</c:v>
                </c:pt>
                <c:pt idx="208">
                  <c:v>8.1999999999999993</c:v>
                </c:pt>
                <c:pt idx="209">
                  <c:v>8.1999999999999993</c:v>
                </c:pt>
                <c:pt idx="210">
                  <c:v>8.1999999999999993</c:v>
                </c:pt>
                <c:pt idx="211">
                  <c:v>8.1999999999999993</c:v>
                </c:pt>
                <c:pt idx="212">
                  <c:v>8.1999999999999993</c:v>
                </c:pt>
                <c:pt idx="213">
                  <c:v>8.1999999999999993</c:v>
                </c:pt>
                <c:pt idx="214">
                  <c:v>8.1999999999999993</c:v>
                </c:pt>
                <c:pt idx="215">
                  <c:v>8.1999999999999993</c:v>
                </c:pt>
                <c:pt idx="216">
                  <c:v>8.1999999999999993</c:v>
                </c:pt>
                <c:pt idx="217">
                  <c:v>8.1999999999999993</c:v>
                </c:pt>
                <c:pt idx="218">
                  <c:v>8.1999999999999993</c:v>
                </c:pt>
                <c:pt idx="219">
                  <c:v>8.1999999999999993</c:v>
                </c:pt>
                <c:pt idx="220">
                  <c:v>8.1999999999999993</c:v>
                </c:pt>
                <c:pt idx="221">
                  <c:v>8.1999999999999993</c:v>
                </c:pt>
                <c:pt idx="222">
                  <c:v>8.1999999999999993</c:v>
                </c:pt>
                <c:pt idx="223">
                  <c:v>8.1999999999999993</c:v>
                </c:pt>
                <c:pt idx="224">
                  <c:v>8.1999999999999993</c:v>
                </c:pt>
                <c:pt idx="225">
                  <c:v>8.1999999999999993</c:v>
                </c:pt>
                <c:pt idx="226">
                  <c:v>8.1999999999999993</c:v>
                </c:pt>
                <c:pt idx="227">
                  <c:v>8.1999999999999993</c:v>
                </c:pt>
                <c:pt idx="228">
                  <c:v>8.1999999999999993</c:v>
                </c:pt>
                <c:pt idx="229">
                  <c:v>8.1999999999999993</c:v>
                </c:pt>
                <c:pt idx="230">
                  <c:v>8.1999999999999993</c:v>
                </c:pt>
                <c:pt idx="231">
                  <c:v>8.1999999999999993</c:v>
                </c:pt>
                <c:pt idx="232">
                  <c:v>8.1999999999999993</c:v>
                </c:pt>
                <c:pt idx="233">
                  <c:v>8.1999999999999993</c:v>
                </c:pt>
                <c:pt idx="234">
                  <c:v>8.1999999999999993</c:v>
                </c:pt>
                <c:pt idx="235">
                  <c:v>8.1999999999999993</c:v>
                </c:pt>
                <c:pt idx="236">
                  <c:v>8.1999999999999993</c:v>
                </c:pt>
                <c:pt idx="237">
                  <c:v>8.1999999999999993</c:v>
                </c:pt>
                <c:pt idx="238">
                  <c:v>8.1999999999999993</c:v>
                </c:pt>
                <c:pt idx="239">
                  <c:v>8.1999999999999993</c:v>
                </c:pt>
                <c:pt idx="240">
                  <c:v>8.1999999999999993</c:v>
                </c:pt>
                <c:pt idx="241">
                  <c:v>8.1999999999999993</c:v>
                </c:pt>
                <c:pt idx="242">
                  <c:v>8.1999999999999993</c:v>
                </c:pt>
                <c:pt idx="243">
                  <c:v>8.1999999999999993</c:v>
                </c:pt>
                <c:pt idx="244">
                  <c:v>8.1999999999999993</c:v>
                </c:pt>
                <c:pt idx="245">
                  <c:v>8.1999999999999993</c:v>
                </c:pt>
                <c:pt idx="246">
                  <c:v>8.1999999999999993</c:v>
                </c:pt>
                <c:pt idx="247">
                  <c:v>8.1999999999999993</c:v>
                </c:pt>
                <c:pt idx="248">
                  <c:v>8.1999999999999993</c:v>
                </c:pt>
                <c:pt idx="249">
                  <c:v>8.1999999999999993</c:v>
                </c:pt>
                <c:pt idx="250">
                  <c:v>8.1999999999999993</c:v>
                </c:pt>
                <c:pt idx="251">
                  <c:v>8.1999999999999993</c:v>
                </c:pt>
                <c:pt idx="252">
                  <c:v>8.1999999999999993</c:v>
                </c:pt>
                <c:pt idx="253">
                  <c:v>8.1999999999999993</c:v>
                </c:pt>
                <c:pt idx="254">
                  <c:v>8.1999999999999993</c:v>
                </c:pt>
                <c:pt idx="255">
                  <c:v>8.1999999999999993</c:v>
                </c:pt>
                <c:pt idx="256">
                  <c:v>8.1999999999999993</c:v>
                </c:pt>
                <c:pt idx="257">
                  <c:v>8.1999999999999993</c:v>
                </c:pt>
                <c:pt idx="258">
                  <c:v>8.1999999999999993</c:v>
                </c:pt>
                <c:pt idx="259">
                  <c:v>8.1999999999999993</c:v>
                </c:pt>
                <c:pt idx="260">
                  <c:v>8.1999999999999993</c:v>
                </c:pt>
                <c:pt idx="261">
                  <c:v>8.1999999999999993</c:v>
                </c:pt>
                <c:pt idx="262">
                  <c:v>8.1999999999999993</c:v>
                </c:pt>
                <c:pt idx="263">
                  <c:v>8.1999999999999993</c:v>
                </c:pt>
                <c:pt idx="264">
                  <c:v>8.1999999999999993</c:v>
                </c:pt>
                <c:pt idx="265">
                  <c:v>8.1999999999999993</c:v>
                </c:pt>
                <c:pt idx="266">
                  <c:v>8.1999999999999993</c:v>
                </c:pt>
                <c:pt idx="267">
                  <c:v>8.1999999999999993</c:v>
                </c:pt>
                <c:pt idx="268">
                  <c:v>8.1999999999999993</c:v>
                </c:pt>
                <c:pt idx="269">
                  <c:v>8.1999999999999993</c:v>
                </c:pt>
                <c:pt idx="270">
                  <c:v>8.1999999999999993</c:v>
                </c:pt>
                <c:pt idx="271">
                  <c:v>8.1999999999999993</c:v>
                </c:pt>
                <c:pt idx="272">
                  <c:v>8.1999999999999993</c:v>
                </c:pt>
                <c:pt idx="273">
                  <c:v>8.1999999999999993</c:v>
                </c:pt>
                <c:pt idx="274">
                  <c:v>8.1999999999999993</c:v>
                </c:pt>
                <c:pt idx="275">
                  <c:v>8.1999999999999993</c:v>
                </c:pt>
                <c:pt idx="276">
                  <c:v>8.1999999999999993</c:v>
                </c:pt>
                <c:pt idx="277">
                  <c:v>8.1999999999999993</c:v>
                </c:pt>
                <c:pt idx="278">
                  <c:v>8.1999999999999993</c:v>
                </c:pt>
                <c:pt idx="279">
                  <c:v>8.1999999999999993</c:v>
                </c:pt>
                <c:pt idx="280">
                  <c:v>8.1999999999999993</c:v>
                </c:pt>
                <c:pt idx="281">
                  <c:v>8.1999999999999993</c:v>
                </c:pt>
                <c:pt idx="282">
                  <c:v>8.1999999999999993</c:v>
                </c:pt>
                <c:pt idx="283">
                  <c:v>8.1999999999999993</c:v>
                </c:pt>
                <c:pt idx="284">
                  <c:v>8.1999999999999993</c:v>
                </c:pt>
                <c:pt idx="285">
                  <c:v>8.1999999999999993</c:v>
                </c:pt>
                <c:pt idx="286">
                  <c:v>8.1999999999999993</c:v>
                </c:pt>
                <c:pt idx="287">
                  <c:v>8.1999999999999993</c:v>
                </c:pt>
                <c:pt idx="288">
                  <c:v>8.1999999999999993</c:v>
                </c:pt>
                <c:pt idx="289">
                  <c:v>8.1999999999999993</c:v>
                </c:pt>
                <c:pt idx="290">
                  <c:v>8.1999999999999993</c:v>
                </c:pt>
                <c:pt idx="291">
                  <c:v>8.1999999999999993</c:v>
                </c:pt>
                <c:pt idx="292">
                  <c:v>8.1999999999999993</c:v>
                </c:pt>
                <c:pt idx="293">
                  <c:v>8.1999999999999993</c:v>
                </c:pt>
                <c:pt idx="294">
                  <c:v>8.1999999999999993</c:v>
                </c:pt>
                <c:pt idx="295">
                  <c:v>8.1999999999999993</c:v>
                </c:pt>
                <c:pt idx="296">
                  <c:v>8.1999999999999993</c:v>
                </c:pt>
                <c:pt idx="297">
                  <c:v>8.1999999999999993</c:v>
                </c:pt>
                <c:pt idx="298">
                  <c:v>8.1999999999999993</c:v>
                </c:pt>
                <c:pt idx="299">
                  <c:v>8.1999999999999993</c:v>
                </c:pt>
                <c:pt idx="300">
                  <c:v>8.1999999999999993</c:v>
                </c:pt>
                <c:pt idx="301">
                  <c:v>8.1999999999999993</c:v>
                </c:pt>
                <c:pt idx="302">
                  <c:v>8.1999999999999993</c:v>
                </c:pt>
                <c:pt idx="303">
                  <c:v>8.1999999999999993</c:v>
                </c:pt>
                <c:pt idx="304">
                  <c:v>8.1999999999999993</c:v>
                </c:pt>
                <c:pt idx="305">
                  <c:v>8.1999999999999993</c:v>
                </c:pt>
                <c:pt idx="306">
                  <c:v>8.1999999999999993</c:v>
                </c:pt>
                <c:pt idx="307">
                  <c:v>8.1999999999999993</c:v>
                </c:pt>
                <c:pt idx="308">
                  <c:v>8.1999999999999993</c:v>
                </c:pt>
                <c:pt idx="309">
                  <c:v>8.1999999999999993</c:v>
                </c:pt>
                <c:pt idx="310">
                  <c:v>8.1999999999999993</c:v>
                </c:pt>
                <c:pt idx="311">
                  <c:v>8.1999999999999993</c:v>
                </c:pt>
                <c:pt idx="312">
                  <c:v>8.1999999999999993</c:v>
                </c:pt>
                <c:pt idx="313">
                  <c:v>8.1999999999999993</c:v>
                </c:pt>
                <c:pt idx="314">
                  <c:v>8.1999999999999993</c:v>
                </c:pt>
                <c:pt idx="315">
                  <c:v>8.1999999999999993</c:v>
                </c:pt>
                <c:pt idx="316">
                  <c:v>8.1999999999999993</c:v>
                </c:pt>
                <c:pt idx="317">
                  <c:v>8.1999999999999993</c:v>
                </c:pt>
                <c:pt idx="318">
                  <c:v>8.1999999999999993</c:v>
                </c:pt>
                <c:pt idx="319">
                  <c:v>8.1999999999999993</c:v>
                </c:pt>
                <c:pt idx="320">
                  <c:v>8.1999999999999993</c:v>
                </c:pt>
                <c:pt idx="321">
                  <c:v>8.1999999999999993</c:v>
                </c:pt>
                <c:pt idx="322">
                  <c:v>8.1999999999999993</c:v>
                </c:pt>
                <c:pt idx="323">
                  <c:v>8.1999999999999993</c:v>
                </c:pt>
                <c:pt idx="324">
                  <c:v>8.1999999999999993</c:v>
                </c:pt>
                <c:pt idx="325">
                  <c:v>8.1999999999999993</c:v>
                </c:pt>
                <c:pt idx="326">
                  <c:v>8.1999999999999993</c:v>
                </c:pt>
                <c:pt idx="327">
                  <c:v>8.1999999999999993</c:v>
                </c:pt>
                <c:pt idx="328">
                  <c:v>8.1999999999999993</c:v>
                </c:pt>
                <c:pt idx="329">
                  <c:v>8.1999999999999993</c:v>
                </c:pt>
                <c:pt idx="330">
                  <c:v>8.1999999999999993</c:v>
                </c:pt>
                <c:pt idx="331">
                  <c:v>8.1999999999999993</c:v>
                </c:pt>
                <c:pt idx="332">
                  <c:v>8.1999999999999993</c:v>
                </c:pt>
                <c:pt idx="333">
                  <c:v>8.1999999999999993</c:v>
                </c:pt>
                <c:pt idx="334">
                  <c:v>8.1999999999999993</c:v>
                </c:pt>
                <c:pt idx="335">
                  <c:v>8.1999999999999993</c:v>
                </c:pt>
                <c:pt idx="336">
                  <c:v>8.1999999999999993</c:v>
                </c:pt>
                <c:pt idx="337">
                  <c:v>8.1999999999999993</c:v>
                </c:pt>
                <c:pt idx="338">
                  <c:v>8.1999999999999993</c:v>
                </c:pt>
                <c:pt idx="339">
                  <c:v>8.1999999999999993</c:v>
                </c:pt>
                <c:pt idx="340">
                  <c:v>8.1999999999999993</c:v>
                </c:pt>
                <c:pt idx="341">
                  <c:v>8.1999999999999993</c:v>
                </c:pt>
                <c:pt idx="342">
                  <c:v>8.1999999999999993</c:v>
                </c:pt>
                <c:pt idx="343">
                  <c:v>8.1999999999999993</c:v>
                </c:pt>
                <c:pt idx="344">
                  <c:v>8.1999999999999993</c:v>
                </c:pt>
                <c:pt idx="345">
                  <c:v>8.1999999999999993</c:v>
                </c:pt>
                <c:pt idx="346">
                  <c:v>8.1999999999999993</c:v>
                </c:pt>
                <c:pt idx="347">
                  <c:v>8.1999999999999993</c:v>
                </c:pt>
                <c:pt idx="348">
                  <c:v>8.1999999999999993</c:v>
                </c:pt>
                <c:pt idx="349">
                  <c:v>8.1999999999999993</c:v>
                </c:pt>
                <c:pt idx="350">
                  <c:v>8.1999999999999993</c:v>
                </c:pt>
                <c:pt idx="351">
                  <c:v>8.1999999999999993</c:v>
                </c:pt>
                <c:pt idx="352">
                  <c:v>8.1999999999999993</c:v>
                </c:pt>
                <c:pt idx="353">
                  <c:v>8.1999999999999993</c:v>
                </c:pt>
                <c:pt idx="354">
                  <c:v>8.1999999999999993</c:v>
                </c:pt>
                <c:pt idx="355">
                  <c:v>8.1999999999999993</c:v>
                </c:pt>
                <c:pt idx="356">
                  <c:v>8.1999999999999993</c:v>
                </c:pt>
                <c:pt idx="357">
                  <c:v>8.1999999999999993</c:v>
                </c:pt>
                <c:pt idx="358">
                  <c:v>8.1999999999999993</c:v>
                </c:pt>
                <c:pt idx="359">
                  <c:v>8.1999999999999993</c:v>
                </c:pt>
                <c:pt idx="360">
                  <c:v>8.1999999999999993</c:v>
                </c:pt>
                <c:pt idx="361">
                  <c:v>8.1999999999999993</c:v>
                </c:pt>
                <c:pt idx="362">
                  <c:v>8.1999999999999993</c:v>
                </c:pt>
                <c:pt idx="363">
                  <c:v>8.1999999999999993</c:v>
                </c:pt>
                <c:pt idx="364">
                  <c:v>8.1999999999999993</c:v>
                </c:pt>
                <c:pt idx="365">
                  <c:v>8.1999999999999993</c:v>
                </c:pt>
                <c:pt idx="366">
                  <c:v>8.1999999999999993</c:v>
                </c:pt>
                <c:pt idx="367">
                  <c:v>8.1999999999999993</c:v>
                </c:pt>
                <c:pt idx="368">
                  <c:v>8.1999999999999993</c:v>
                </c:pt>
                <c:pt idx="369">
                  <c:v>8.1999999999999993</c:v>
                </c:pt>
                <c:pt idx="370">
                  <c:v>8.1999999999999993</c:v>
                </c:pt>
                <c:pt idx="371">
                  <c:v>8.1999999999999993</c:v>
                </c:pt>
                <c:pt idx="372">
                  <c:v>8.1999999999999993</c:v>
                </c:pt>
                <c:pt idx="373">
                  <c:v>8.1999999999999993</c:v>
                </c:pt>
                <c:pt idx="374">
                  <c:v>8.1999999999999993</c:v>
                </c:pt>
                <c:pt idx="375">
                  <c:v>8.1999999999999993</c:v>
                </c:pt>
                <c:pt idx="376">
                  <c:v>8.1999999999999993</c:v>
                </c:pt>
                <c:pt idx="377">
                  <c:v>8.1999999999999993</c:v>
                </c:pt>
                <c:pt idx="378">
                  <c:v>8.1999999999999993</c:v>
                </c:pt>
                <c:pt idx="379">
                  <c:v>8.1999999999999993</c:v>
                </c:pt>
                <c:pt idx="380">
                  <c:v>8.1999999999999993</c:v>
                </c:pt>
                <c:pt idx="381">
                  <c:v>8.1999999999999993</c:v>
                </c:pt>
                <c:pt idx="382">
                  <c:v>8.1999999999999993</c:v>
                </c:pt>
                <c:pt idx="383">
                  <c:v>8.1999999999999993</c:v>
                </c:pt>
                <c:pt idx="384">
                  <c:v>8.1999999999999993</c:v>
                </c:pt>
                <c:pt idx="385">
                  <c:v>8.1999999999999993</c:v>
                </c:pt>
                <c:pt idx="386">
                  <c:v>8.1999999999999993</c:v>
                </c:pt>
                <c:pt idx="387">
                  <c:v>8.1999999999999993</c:v>
                </c:pt>
                <c:pt idx="388">
                  <c:v>8.1999999999999993</c:v>
                </c:pt>
                <c:pt idx="389">
                  <c:v>8.1999999999999993</c:v>
                </c:pt>
                <c:pt idx="390">
                  <c:v>8.1999999999999993</c:v>
                </c:pt>
                <c:pt idx="391">
                  <c:v>8.1999999999999993</c:v>
                </c:pt>
                <c:pt idx="392">
                  <c:v>8.1999999999999993</c:v>
                </c:pt>
                <c:pt idx="393">
                  <c:v>8.1999999999999993</c:v>
                </c:pt>
                <c:pt idx="394">
                  <c:v>8.1999999999999993</c:v>
                </c:pt>
                <c:pt idx="395">
                  <c:v>8.1999999999999993</c:v>
                </c:pt>
                <c:pt idx="396">
                  <c:v>8.1999999999999993</c:v>
                </c:pt>
                <c:pt idx="397">
                  <c:v>8.1999999999999993</c:v>
                </c:pt>
                <c:pt idx="398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3D-4F3E-9197-220D3C1CDDBD}"/>
            </c:ext>
          </c:extLst>
        </c:ser>
        <c:ser>
          <c:idx val="0"/>
          <c:order val="1"/>
          <c:tx>
            <c:strRef>
              <c:f>'CL - Unemp'!$D$3</c:f>
              <c:strCache>
                <c:ptCount val="1"/>
                <c:pt idx="0">
                  <c:v>Unemployment SA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'CL - Unemp'!$C$4:$C$415</c:f>
              <c:numCache>
                <c:formatCode>d\-mmm\-yy</c:formatCode>
                <c:ptCount val="412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  <c:pt idx="360">
                  <c:v>43831</c:v>
                </c:pt>
                <c:pt idx="361">
                  <c:v>43862</c:v>
                </c:pt>
                <c:pt idx="362">
                  <c:v>43891</c:v>
                </c:pt>
                <c:pt idx="363">
                  <c:v>43922</c:v>
                </c:pt>
                <c:pt idx="364">
                  <c:v>43952</c:v>
                </c:pt>
                <c:pt idx="365">
                  <c:v>43983</c:v>
                </c:pt>
                <c:pt idx="366">
                  <c:v>44013</c:v>
                </c:pt>
                <c:pt idx="367">
                  <c:v>44044</c:v>
                </c:pt>
                <c:pt idx="368">
                  <c:v>44075</c:v>
                </c:pt>
                <c:pt idx="369">
                  <c:v>44105</c:v>
                </c:pt>
                <c:pt idx="370">
                  <c:v>44136</c:v>
                </c:pt>
                <c:pt idx="371">
                  <c:v>44166</c:v>
                </c:pt>
                <c:pt idx="372">
                  <c:v>44197</c:v>
                </c:pt>
                <c:pt idx="373">
                  <c:v>44228</c:v>
                </c:pt>
                <c:pt idx="374">
                  <c:v>44256</c:v>
                </c:pt>
                <c:pt idx="375">
                  <c:v>44287</c:v>
                </c:pt>
                <c:pt idx="376">
                  <c:v>44317</c:v>
                </c:pt>
                <c:pt idx="377">
                  <c:v>44348</c:v>
                </c:pt>
                <c:pt idx="378">
                  <c:v>44378</c:v>
                </c:pt>
                <c:pt idx="379">
                  <c:v>44409</c:v>
                </c:pt>
                <c:pt idx="380">
                  <c:v>44440</c:v>
                </c:pt>
                <c:pt idx="381">
                  <c:v>44470</c:v>
                </c:pt>
                <c:pt idx="382">
                  <c:v>44501</c:v>
                </c:pt>
                <c:pt idx="383">
                  <c:v>44531</c:v>
                </c:pt>
                <c:pt idx="384">
                  <c:v>44562</c:v>
                </c:pt>
                <c:pt idx="385">
                  <c:v>44593</c:v>
                </c:pt>
                <c:pt idx="386">
                  <c:v>44621</c:v>
                </c:pt>
                <c:pt idx="387">
                  <c:v>44652</c:v>
                </c:pt>
                <c:pt idx="388">
                  <c:v>44682</c:v>
                </c:pt>
                <c:pt idx="389">
                  <c:v>44713</c:v>
                </c:pt>
                <c:pt idx="390">
                  <c:v>44743</c:v>
                </c:pt>
                <c:pt idx="391">
                  <c:v>44774</c:v>
                </c:pt>
                <c:pt idx="392">
                  <c:v>44805</c:v>
                </c:pt>
                <c:pt idx="393">
                  <c:v>44835</c:v>
                </c:pt>
                <c:pt idx="394">
                  <c:v>44866</c:v>
                </c:pt>
                <c:pt idx="395">
                  <c:v>44896</c:v>
                </c:pt>
                <c:pt idx="396">
                  <c:v>44927</c:v>
                </c:pt>
                <c:pt idx="397">
                  <c:v>44958</c:v>
                </c:pt>
                <c:pt idx="398">
                  <c:v>44986</c:v>
                </c:pt>
              </c:numCache>
            </c:numRef>
          </c:cat>
          <c:val>
            <c:numRef>
              <c:f>'CL - Unemp'!$D$4:$D$415</c:f>
              <c:numCache>
                <c:formatCode>#,##0.00</c:formatCode>
                <c:ptCount val="412"/>
                <c:pt idx="0">
                  <c:v>9.7798065498547899</c:v>
                </c:pt>
                <c:pt idx="1">
                  <c:v>9.6815896598049296</c:v>
                </c:pt>
                <c:pt idx="2">
                  <c:v>9.5963007978150401</c:v>
                </c:pt>
                <c:pt idx="3">
                  <c:v>9.8191676207612204</c:v>
                </c:pt>
                <c:pt idx="4">
                  <c:v>9.9959558902086201</c:v>
                </c:pt>
                <c:pt idx="5">
                  <c:v>9.973544875941311</c:v>
                </c:pt>
                <c:pt idx="6">
                  <c:v>10.022594187026</c:v>
                </c:pt>
                <c:pt idx="7">
                  <c:v>9.9746312756039597</c:v>
                </c:pt>
                <c:pt idx="8">
                  <c:v>9.9486384385509599</c:v>
                </c:pt>
                <c:pt idx="9">
                  <c:v>9.9880305432320693</c:v>
                </c:pt>
                <c:pt idx="10">
                  <c:v>10.172425940046899</c:v>
                </c:pt>
                <c:pt idx="11">
                  <c:v>10.1676339913469</c:v>
                </c:pt>
                <c:pt idx="12">
                  <c:v>10.2057824350461</c:v>
                </c:pt>
                <c:pt idx="13">
                  <c:v>10.2334525894018</c:v>
                </c:pt>
                <c:pt idx="14">
                  <c:v>10.3559400597851</c:v>
                </c:pt>
                <c:pt idx="15">
                  <c:v>10.3314898915215</c:v>
                </c:pt>
                <c:pt idx="16">
                  <c:v>10.338946283700199</c:v>
                </c:pt>
                <c:pt idx="17">
                  <c:v>10.1759283861408</c:v>
                </c:pt>
                <c:pt idx="18">
                  <c:v>10.5811410993044</c:v>
                </c:pt>
                <c:pt idx="19">
                  <c:v>10.585794167084101</c:v>
                </c:pt>
                <c:pt idx="20">
                  <c:v>10.7665668810772</c:v>
                </c:pt>
                <c:pt idx="21">
                  <c:v>10.4753579347678</c:v>
                </c:pt>
                <c:pt idx="22">
                  <c:v>10.1727493997276</c:v>
                </c:pt>
                <c:pt idx="23">
                  <c:v>9.7340601612684186</c:v>
                </c:pt>
                <c:pt idx="24">
                  <c:v>9.4846027489543694</c:v>
                </c:pt>
                <c:pt idx="25">
                  <c:v>9.3418867569635395</c:v>
                </c:pt>
                <c:pt idx="26">
                  <c:v>9.13534091145719</c:v>
                </c:pt>
                <c:pt idx="27">
                  <c:v>8.8339006445990886</c:v>
                </c:pt>
                <c:pt idx="28">
                  <c:v>8.5912914058158698</c:v>
                </c:pt>
                <c:pt idx="29">
                  <c:v>8.575704296892809</c:v>
                </c:pt>
                <c:pt idx="30">
                  <c:v>8.5814577775811909</c:v>
                </c:pt>
                <c:pt idx="31">
                  <c:v>8.6143978716908904</c:v>
                </c:pt>
                <c:pt idx="32">
                  <c:v>8.662446819594031</c:v>
                </c:pt>
                <c:pt idx="33">
                  <c:v>8.6026771218467406</c:v>
                </c:pt>
                <c:pt idx="34">
                  <c:v>8.5707939043955204</c:v>
                </c:pt>
                <c:pt idx="35">
                  <c:v>8.6748488582628411</c:v>
                </c:pt>
                <c:pt idx="36">
                  <c:v>8.751743336442031</c:v>
                </c:pt>
                <c:pt idx="37">
                  <c:v>8.7069453240893395</c:v>
                </c:pt>
                <c:pt idx="38">
                  <c:v>8.6218653932212987</c:v>
                </c:pt>
                <c:pt idx="39">
                  <c:v>8.612981360129961</c:v>
                </c:pt>
                <c:pt idx="40">
                  <c:v>8.5173876708875085</c:v>
                </c:pt>
                <c:pt idx="41">
                  <c:v>8.3585047650918209</c:v>
                </c:pt>
                <c:pt idx="42">
                  <c:v>8.3345094013726104</c:v>
                </c:pt>
                <c:pt idx="43">
                  <c:v>8.3754480134930098</c:v>
                </c:pt>
                <c:pt idx="44">
                  <c:v>8.43906596528298</c:v>
                </c:pt>
                <c:pt idx="45">
                  <c:v>8.3866022819946586</c:v>
                </c:pt>
                <c:pt idx="46">
                  <c:v>8.2149239091780899</c:v>
                </c:pt>
                <c:pt idx="47">
                  <c:v>8.7506804248606205</c:v>
                </c:pt>
                <c:pt idx="48">
                  <c:v>9.2154314072372401</c:v>
                </c:pt>
                <c:pt idx="49">
                  <c:v>9.5232169621052609</c:v>
                </c:pt>
                <c:pt idx="50">
                  <c:v>9.2807947340761903</c:v>
                </c:pt>
                <c:pt idx="51">
                  <c:v>9.5236414174885002</c:v>
                </c:pt>
                <c:pt idx="52">
                  <c:v>9.6184033587787496</c:v>
                </c:pt>
                <c:pt idx="53">
                  <c:v>9.7112911913516609</c:v>
                </c:pt>
                <c:pt idx="54">
                  <c:v>9.6972341624394396</c:v>
                </c:pt>
                <c:pt idx="55">
                  <c:v>9.6211477224756798</c:v>
                </c:pt>
                <c:pt idx="56">
                  <c:v>9.868653530322689</c:v>
                </c:pt>
                <c:pt idx="57">
                  <c:v>10.170411471633701</c:v>
                </c:pt>
                <c:pt idx="58">
                  <c:v>10.2160140230395</c:v>
                </c:pt>
                <c:pt idx="59">
                  <c:v>10.119405578072101</c:v>
                </c:pt>
                <c:pt idx="60">
                  <c:v>9.9149308319132405</c:v>
                </c:pt>
                <c:pt idx="61">
                  <c:v>9.7443905557830295</c:v>
                </c:pt>
                <c:pt idx="62">
                  <c:v>9.5758687489443606</c:v>
                </c:pt>
                <c:pt idx="63">
                  <c:v>9.4623083416422507</c:v>
                </c:pt>
                <c:pt idx="64">
                  <c:v>9.4934794610981914</c:v>
                </c:pt>
                <c:pt idx="65">
                  <c:v>9.4259628352755005</c:v>
                </c:pt>
                <c:pt idx="66">
                  <c:v>9.3110511766678794</c:v>
                </c:pt>
                <c:pt idx="67">
                  <c:v>9.1313467786550202</c:v>
                </c:pt>
                <c:pt idx="68">
                  <c:v>8.9906063141430597</c:v>
                </c:pt>
                <c:pt idx="69">
                  <c:v>8.9033782783198312</c:v>
                </c:pt>
                <c:pt idx="70">
                  <c:v>8.7018087943199998</c:v>
                </c:pt>
                <c:pt idx="71">
                  <c:v>8.9605952176910897</c:v>
                </c:pt>
                <c:pt idx="72">
                  <c:v>9.3782333930204604</c:v>
                </c:pt>
                <c:pt idx="73">
                  <c:v>9.4798654427616</c:v>
                </c:pt>
                <c:pt idx="74">
                  <c:v>8.8022545710943696</c:v>
                </c:pt>
                <c:pt idx="75">
                  <c:v>8.4538137859057692</c:v>
                </c:pt>
                <c:pt idx="76">
                  <c:v>8.2731253168536298</c:v>
                </c:pt>
                <c:pt idx="77">
                  <c:v>8.2597908652476999</c:v>
                </c:pt>
                <c:pt idx="78">
                  <c:v>8.4055325967781798</c:v>
                </c:pt>
                <c:pt idx="79">
                  <c:v>8.3264066395644907</c:v>
                </c:pt>
                <c:pt idx="80">
                  <c:v>8.1831869199990699</c:v>
                </c:pt>
                <c:pt idx="81">
                  <c:v>7.9098661831194406</c:v>
                </c:pt>
                <c:pt idx="82">
                  <c:v>7.7981080117484796</c:v>
                </c:pt>
                <c:pt idx="83">
                  <c:v>7.7852036190385405</c:v>
                </c:pt>
                <c:pt idx="84">
                  <c:v>7.8330204621270605</c:v>
                </c:pt>
                <c:pt idx="85">
                  <c:v>7.9516267886194703</c:v>
                </c:pt>
                <c:pt idx="86">
                  <c:v>8.10346417583483</c:v>
                </c:pt>
                <c:pt idx="87">
                  <c:v>8.2866964078415908</c:v>
                </c:pt>
                <c:pt idx="88">
                  <c:v>8.2940850723313595</c:v>
                </c:pt>
                <c:pt idx="89">
                  <c:v>8.1970482573712111</c:v>
                </c:pt>
                <c:pt idx="90">
                  <c:v>8.0253183952359901</c:v>
                </c:pt>
                <c:pt idx="91">
                  <c:v>7.9081919440810005</c:v>
                </c:pt>
                <c:pt idx="92">
                  <c:v>7.9938609492001103</c:v>
                </c:pt>
                <c:pt idx="93">
                  <c:v>7.9979433109328495</c:v>
                </c:pt>
                <c:pt idx="94">
                  <c:v>7.8548880358092505</c:v>
                </c:pt>
                <c:pt idx="95">
                  <c:v>7.75091325511106</c:v>
                </c:pt>
                <c:pt idx="96">
                  <c:v>7.65994061885565</c:v>
                </c:pt>
                <c:pt idx="97">
                  <c:v>7.6610466147712994</c:v>
                </c:pt>
                <c:pt idx="98">
                  <c:v>7.58875330308235</c:v>
                </c:pt>
                <c:pt idx="99">
                  <c:v>7.5727053292981408</c:v>
                </c:pt>
                <c:pt idx="100">
                  <c:v>7.5827595857204804</c:v>
                </c:pt>
                <c:pt idx="101">
                  <c:v>7.6817853140281906</c:v>
                </c:pt>
                <c:pt idx="102">
                  <c:v>7.7737450820130007</c:v>
                </c:pt>
                <c:pt idx="103">
                  <c:v>7.9793333058605906</c:v>
                </c:pt>
                <c:pt idx="104">
                  <c:v>8.0763931546208205</c:v>
                </c:pt>
                <c:pt idx="105">
                  <c:v>8.45079771004702</c:v>
                </c:pt>
                <c:pt idx="106">
                  <c:v>9.0538919776957609</c:v>
                </c:pt>
                <c:pt idx="107">
                  <c:v>9.8082938925323901</c:v>
                </c:pt>
                <c:pt idx="108">
                  <c:v>10.1666576760956</c:v>
                </c:pt>
                <c:pt idx="109">
                  <c:v>10.4291454162548</c:v>
                </c:pt>
                <c:pt idx="110">
                  <c:v>10.8062192955949</c:v>
                </c:pt>
                <c:pt idx="111">
                  <c:v>11.2516525726395</c:v>
                </c:pt>
                <c:pt idx="112">
                  <c:v>11.853868835296801</c:v>
                </c:pt>
                <c:pt idx="113">
                  <c:v>12.305714763554301</c:v>
                </c:pt>
                <c:pt idx="114">
                  <c:v>12.316833495875599</c:v>
                </c:pt>
                <c:pt idx="115">
                  <c:v>12.3989651161121</c:v>
                </c:pt>
                <c:pt idx="116">
                  <c:v>12.4222991691547</c:v>
                </c:pt>
                <c:pt idx="117">
                  <c:v>12.446817603683</c:v>
                </c:pt>
                <c:pt idx="118">
                  <c:v>12.114810500044999</c:v>
                </c:pt>
                <c:pt idx="119">
                  <c:v>11.948921149066399</c:v>
                </c:pt>
                <c:pt idx="120">
                  <c:v>11.440290820086101</c:v>
                </c:pt>
                <c:pt idx="121">
                  <c:v>11.178258150470601</c:v>
                </c:pt>
                <c:pt idx="122">
                  <c:v>10.995146508233899</c:v>
                </c:pt>
                <c:pt idx="123">
                  <c:v>11.114099460107001</c:v>
                </c:pt>
                <c:pt idx="124">
                  <c:v>11.0123066099266</c:v>
                </c:pt>
                <c:pt idx="125">
                  <c:v>11.0874914127944</c:v>
                </c:pt>
                <c:pt idx="126">
                  <c:v>11.5574322511894</c:v>
                </c:pt>
                <c:pt idx="127">
                  <c:v>11.727028821922399</c:v>
                </c:pt>
                <c:pt idx="128">
                  <c:v>11.9521820757759</c:v>
                </c:pt>
                <c:pt idx="129">
                  <c:v>11.6379200980956</c:v>
                </c:pt>
                <c:pt idx="130">
                  <c:v>11.769763010718099</c:v>
                </c:pt>
                <c:pt idx="131">
                  <c:v>11.659276287620001</c:v>
                </c:pt>
                <c:pt idx="132">
                  <c:v>11.7761479872294</c:v>
                </c:pt>
                <c:pt idx="133">
                  <c:v>11.8010871842933</c:v>
                </c:pt>
                <c:pt idx="134">
                  <c:v>11.877265035523701</c:v>
                </c:pt>
                <c:pt idx="135">
                  <c:v>11.811982128811099</c:v>
                </c:pt>
                <c:pt idx="136">
                  <c:v>11.863227124019101</c:v>
                </c:pt>
                <c:pt idx="137">
                  <c:v>11.569284266458899</c:v>
                </c:pt>
                <c:pt idx="138">
                  <c:v>11.4410439452496</c:v>
                </c:pt>
                <c:pt idx="139">
                  <c:v>11.191605290257101</c:v>
                </c:pt>
                <c:pt idx="140">
                  <c:v>11.497665434116</c:v>
                </c:pt>
                <c:pt idx="141">
                  <c:v>11.4392159377909</c:v>
                </c:pt>
                <c:pt idx="142">
                  <c:v>11.398190141224299</c:v>
                </c:pt>
                <c:pt idx="143">
                  <c:v>11.4264482581397</c:v>
                </c:pt>
                <c:pt idx="144">
                  <c:v>11.6202783007703</c:v>
                </c:pt>
                <c:pt idx="145">
                  <c:v>11.774028150075399</c:v>
                </c:pt>
                <c:pt idx="146">
                  <c:v>11.861009030362499</c:v>
                </c:pt>
                <c:pt idx="147">
                  <c:v>11.546600836876699</c:v>
                </c:pt>
                <c:pt idx="148">
                  <c:v>11.443301272067099</c:v>
                </c:pt>
                <c:pt idx="149">
                  <c:v>11.411505445515301</c:v>
                </c:pt>
                <c:pt idx="150">
                  <c:v>11.241154193297501</c:v>
                </c:pt>
                <c:pt idx="151">
                  <c:v>11.2363174490122</c:v>
                </c:pt>
                <c:pt idx="152">
                  <c:v>11.297688485824201</c:v>
                </c:pt>
                <c:pt idx="153">
                  <c:v>11.538762532466301</c:v>
                </c:pt>
                <c:pt idx="154">
                  <c:v>11.5784369094326</c:v>
                </c:pt>
                <c:pt idx="155">
                  <c:v>11.477997454829501</c:v>
                </c:pt>
                <c:pt idx="156">
                  <c:v>11.362936002839801</c:v>
                </c:pt>
                <c:pt idx="157">
                  <c:v>11.364271821593599</c:v>
                </c:pt>
                <c:pt idx="158">
                  <c:v>11.3642432143006</c:v>
                </c:pt>
                <c:pt idx="159">
                  <c:v>11.337855156006899</c:v>
                </c:pt>
                <c:pt idx="160">
                  <c:v>11.1841971717792</c:v>
                </c:pt>
                <c:pt idx="161">
                  <c:v>11.070481142445001</c:v>
                </c:pt>
                <c:pt idx="162">
                  <c:v>11.0541349034596</c:v>
                </c:pt>
                <c:pt idx="163">
                  <c:v>11.1297787509363</c:v>
                </c:pt>
                <c:pt idx="164">
                  <c:v>11.121774694735</c:v>
                </c:pt>
                <c:pt idx="165">
                  <c:v>10.975362311691001</c:v>
                </c:pt>
                <c:pt idx="166">
                  <c:v>10.987134494961701</c:v>
                </c:pt>
                <c:pt idx="167">
                  <c:v>11.136173440206599</c:v>
                </c:pt>
                <c:pt idx="168">
                  <c:v>11.196056085674901</c:v>
                </c:pt>
                <c:pt idx="169">
                  <c:v>10.936514274684999</c:v>
                </c:pt>
                <c:pt idx="170">
                  <c:v>11.269248902591899</c:v>
                </c:pt>
                <c:pt idx="171">
                  <c:v>11.535881216383299</c:v>
                </c:pt>
                <c:pt idx="172">
                  <c:v>11.992434470756599</c:v>
                </c:pt>
                <c:pt idx="173">
                  <c:v>11.737059486083599</c:v>
                </c:pt>
                <c:pt idx="174">
                  <c:v>11.774966117245199</c:v>
                </c:pt>
                <c:pt idx="175">
                  <c:v>11.7988155168471</c:v>
                </c:pt>
                <c:pt idx="176">
                  <c:v>11.7896432996375</c:v>
                </c:pt>
                <c:pt idx="177">
                  <c:v>11.8359122977027</c:v>
                </c:pt>
                <c:pt idx="178">
                  <c:v>11.6216643232822</c:v>
                </c:pt>
                <c:pt idx="179">
                  <c:v>11.494078078524</c:v>
                </c:pt>
                <c:pt idx="180">
                  <c:v>11.345295986633399</c:v>
                </c:pt>
                <c:pt idx="181">
                  <c:v>11.2005943383279</c:v>
                </c:pt>
                <c:pt idx="182">
                  <c:v>11.0147469465527</c:v>
                </c:pt>
                <c:pt idx="183">
                  <c:v>10.914524879467399</c:v>
                </c:pt>
                <c:pt idx="184">
                  <c:v>10.8668784792967</c:v>
                </c:pt>
                <c:pt idx="185">
                  <c:v>10.9194737006842</c:v>
                </c:pt>
                <c:pt idx="186">
                  <c:v>10.828877552457799</c:v>
                </c:pt>
                <c:pt idx="187">
                  <c:v>10.7334775916217</c:v>
                </c:pt>
                <c:pt idx="188">
                  <c:v>10.703879111069799</c:v>
                </c:pt>
                <c:pt idx="189">
                  <c:v>10.6321142558043</c:v>
                </c:pt>
                <c:pt idx="190">
                  <c:v>10.657441626874</c:v>
                </c:pt>
                <c:pt idx="191">
                  <c:v>10.413905501238201</c:v>
                </c:pt>
                <c:pt idx="192">
                  <c:v>10.2596258868163</c:v>
                </c:pt>
                <c:pt idx="193">
                  <c:v>10.043643792513999</c:v>
                </c:pt>
                <c:pt idx="194">
                  <c:v>10.1462089180999</c:v>
                </c:pt>
                <c:pt idx="195">
                  <c:v>10.0766776861248</c:v>
                </c:pt>
                <c:pt idx="196">
                  <c:v>10.0122792365759</c:v>
                </c:pt>
                <c:pt idx="197">
                  <c:v>9.8814003982459102</c:v>
                </c:pt>
                <c:pt idx="198">
                  <c:v>9.7020923985310805</c:v>
                </c:pt>
                <c:pt idx="199">
                  <c:v>9.3906905616118905</c:v>
                </c:pt>
                <c:pt idx="200">
                  <c:v>9.0547414478576105</c:v>
                </c:pt>
                <c:pt idx="201">
                  <c:v>8.7668747766691393</c:v>
                </c:pt>
                <c:pt idx="202">
                  <c:v>8.5486301906190896</c:v>
                </c:pt>
                <c:pt idx="203">
                  <c:v>8.2639898640385301</c:v>
                </c:pt>
                <c:pt idx="204">
                  <c:v>8.3517368304849597</c:v>
                </c:pt>
                <c:pt idx="205">
                  <c:v>8.3957531856271093</c:v>
                </c:pt>
                <c:pt idx="206">
                  <c:v>8.39479162253593</c:v>
                </c:pt>
                <c:pt idx="207">
                  <c:v>8.3249591086058192</c:v>
                </c:pt>
                <c:pt idx="208">
                  <c:v>8.0501941590633397</c:v>
                </c:pt>
                <c:pt idx="209">
                  <c:v>8.0223274548355601</c:v>
                </c:pt>
                <c:pt idx="210">
                  <c:v>8.1207452560387701</c:v>
                </c:pt>
                <c:pt idx="211">
                  <c:v>8.6040709634914787</c:v>
                </c:pt>
                <c:pt idx="212">
                  <c:v>8.9179401844007113</c:v>
                </c:pt>
                <c:pt idx="213">
                  <c:v>9.1958334027139905</c:v>
                </c:pt>
                <c:pt idx="214">
                  <c:v>9.2264254436302906</c:v>
                </c:pt>
                <c:pt idx="215">
                  <c:v>9.3870725280683196</c:v>
                </c:pt>
                <c:pt idx="216">
                  <c:v>9.3166743044119098</c:v>
                </c:pt>
                <c:pt idx="217">
                  <c:v>9.2561552791909509</c:v>
                </c:pt>
                <c:pt idx="218">
                  <c:v>9.0970412694567298</c:v>
                </c:pt>
                <c:pt idx="219">
                  <c:v>9.0891195739176798</c:v>
                </c:pt>
                <c:pt idx="220">
                  <c:v>9.1273666244648908</c:v>
                </c:pt>
                <c:pt idx="221">
                  <c:v>9.4598815282699107</c:v>
                </c:pt>
                <c:pt idx="222">
                  <c:v>9.3348201553654793</c:v>
                </c:pt>
                <c:pt idx="223">
                  <c:v>9.1380710200801705</c:v>
                </c:pt>
                <c:pt idx="224">
                  <c:v>8.9934659649678892</c:v>
                </c:pt>
                <c:pt idx="225">
                  <c:v>9.0281006006630395</c:v>
                </c:pt>
                <c:pt idx="226">
                  <c:v>9.3469511496658804</c:v>
                </c:pt>
                <c:pt idx="227">
                  <c:v>9.5290869880469007</c:v>
                </c:pt>
                <c:pt idx="228">
                  <c:v>9.94390696176694</c:v>
                </c:pt>
                <c:pt idx="229">
                  <c:v>10.3706695880498</c:v>
                </c:pt>
                <c:pt idx="230">
                  <c:v>10.6401506400339</c:v>
                </c:pt>
                <c:pt idx="231">
                  <c:v>10.914085786772</c:v>
                </c:pt>
                <c:pt idx="232">
                  <c:v>11.0368312737337</c:v>
                </c:pt>
                <c:pt idx="233">
                  <c:v>11.1300923033898</c:v>
                </c:pt>
                <c:pt idx="234">
                  <c:v>11.0999050978402</c:v>
                </c:pt>
                <c:pt idx="235">
                  <c:v>11.115535013626801</c:v>
                </c:pt>
                <c:pt idx="236">
                  <c:v>10.9561980148872</c:v>
                </c:pt>
                <c:pt idx="237">
                  <c:v>10.730816653201201</c:v>
                </c:pt>
                <c:pt idx="238">
                  <c:v>10.785856104547099</c:v>
                </c:pt>
                <c:pt idx="239">
                  <c:v>10.5472387480885</c:v>
                </c:pt>
                <c:pt idx="240">
                  <c:v>10.0637869335626</c:v>
                </c:pt>
                <c:pt idx="241">
                  <c:v>9.4989858100995903</c:v>
                </c:pt>
                <c:pt idx="242">
                  <c:v>9.1316496091426291</c:v>
                </c:pt>
                <c:pt idx="243">
                  <c:v>8.8843409521565704</c:v>
                </c:pt>
                <c:pt idx="244">
                  <c:v>8.8087880372300909</c:v>
                </c:pt>
                <c:pt idx="245">
                  <c:v>8.5837299955725808</c:v>
                </c:pt>
                <c:pt idx="246">
                  <c:v>8.3367459560365909</c:v>
                </c:pt>
                <c:pt idx="247">
                  <c:v>8.3331028949419892</c:v>
                </c:pt>
                <c:pt idx="248">
                  <c:v>7.9259530977814796</c:v>
                </c:pt>
                <c:pt idx="249">
                  <c:v>7.7078569047944097</c:v>
                </c:pt>
                <c:pt idx="250">
                  <c:v>7.4217949368113896</c:v>
                </c:pt>
                <c:pt idx="251">
                  <c:v>7.5300670574337492</c:v>
                </c:pt>
                <c:pt idx="252">
                  <c:v>7.6585664202229298</c:v>
                </c:pt>
                <c:pt idx="253">
                  <c:v>7.5958511577972097</c:v>
                </c:pt>
                <c:pt idx="254">
                  <c:v>7.4661279729361905</c:v>
                </c:pt>
                <c:pt idx="255">
                  <c:v>7.2516061632490709</c:v>
                </c:pt>
                <c:pt idx="256">
                  <c:v>7.0843144162087004</c:v>
                </c:pt>
                <c:pt idx="257">
                  <c:v>7.1501478478871698</c:v>
                </c:pt>
                <c:pt idx="258">
                  <c:v>7.4304615011646602</c:v>
                </c:pt>
                <c:pt idx="259">
                  <c:v>7.435261243690559</c:v>
                </c:pt>
                <c:pt idx="260">
                  <c:v>7.45266430621363</c:v>
                </c:pt>
                <c:pt idx="261">
                  <c:v>7.3406511838757291</c:v>
                </c:pt>
                <c:pt idx="262">
                  <c:v>7.5424407667059796</c:v>
                </c:pt>
                <c:pt idx="263">
                  <c:v>7.1122136855099303</c:v>
                </c:pt>
                <c:pt idx="264">
                  <c:v>7.0503022165872302</c:v>
                </c:pt>
                <c:pt idx="265">
                  <c:v>6.6543684029660692</c:v>
                </c:pt>
                <c:pt idx="266">
                  <c:v>6.72460999498057</c:v>
                </c:pt>
                <c:pt idx="267">
                  <c:v>6.8012816808094287</c:v>
                </c:pt>
                <c:pt idx="268">
                  <c:v>6.7208558982702904</c:v>
                </c:pt>
                <c:pt idx="269">
                  <c:v>6.6883444785784896</c:v>
                </c:pt>
                <c:pt idx="270">
                  <c:v>6.5366924919011806</c:v>
                </c:pt>
                <c:pt idx="271">
                  <c:v>6.4528300397491991</c:v>
                </c:pt>
                <c:pt idx="272">
                  <c:v>6.428335068069881</c:v>
                </c:pt>
                <c:pt idx="273">
                  <c:v>6.6074563139742404</c:v>
                </c:pt>
                <c:pt idx="274">
                  <c:v>6.5499076228450495</c:v>
                </c:pt>
                <c:pt idx="275">
                  <c:v>6.5142893607782302</c:v>
                </c:pt>
                <c:pt idx="276">
                  <c:v>6.2838111777529999</c:v>
                </c:pt>
                <c:pt idx="277">
                  <c:v>6.497306512978521</c:v>
                </c:pt>
                <c:pt idx="278">
                  <c:v>6.3846270508897396</c:v>
                </c:pt>
                <c:pt idx="279">
                  <c:v>6.5715650449668903</c:v>
                </c:pt>
                <c:pt idx="280">
                  <c:v>6.3307153721804204</c:v>
                </c:pt>
                <c:pt idx="281">
                  <c:v>6.1460323046979601</c:v>
                </c:pt>
                <c:pt idx="282">
                  <c:v>5.7391782649197296</c:v>
                </c:pt>
                <c:pt idx="283">
                  <c:v>5.74613359778043</c:v>
                </c:pt>
                <c:pt idx="284">
                  <c:v>5.7107997246246702</c:v>
                </c:pt>
                <c:pt idx="285">
                  <c:v>5.8819990282280203</c:v>
                </c:pt>
                <c:pt idx="286">
                  <c:v>6.0512508327861703</c:v>
                </c:pt>
                <c:pt idx="287">
                  <c:v>6.0634070054418201</c:v>
                </c:pt>
                <c:pt idx="288">
                  <c:v>6.4164586045024103</c:v>
                </c:pt>
                <c:pt idx="289">
                  <c:v>6.3402645882979201</c:v>
                </c:pt>
                <c:pt idx="290">
                  <c:v>6.4875471739867301</c:v>
                </c:pt>
                <c:pt idx="291">
                  <c:v>6.1768132606881796</c:v>
                </c:pt>
                <c:pt idx="292">
                  <c:v>6.1084092651892803</c:v>
                </c:pt>
                <c:pt idx="293">
                  <c:v>6.3501455075533899</c:v>
                </c:pt>
                <c:pt idx="294">
                  <c:v>6.3866200679033893</c:v>
                </c:pt>
                <c:pt idx="295">
                  <c:v>6.6802609400389787</c:v>
                </c:pt>
                <c:pt idx="296">
                  <c:v>6.5840337093294492</c:v>
                </c:pt>
                <c:pt idx="297">
                  <c:v>6.4975393623827493</c:v>
                </c:pt>
                <c:pt idx="298">
                  <c:v>6.4262456224773796</c:v>
                </c:pt>
                <c:pt idx="299">
                  <c:v>6.5629930823668001</c:v>
                </c:pt>
                <c:pt idx="300">
                  <c:v>6.4722457288516999</c:v>
                </c:pt>
                <c:pt idx="301">
                  <c:v>6.4200203180205788</c:v>
                </c:pt>
                <c:pt idx="302">
                  <c:v>6.2131028222832496</c:v>
                </c:pt>
                <c:pt idx="303">
                  <c:v>6.3739429873047611</c:v>
                </c:pt>
                <c:pt idx="304">
                  <c:v>6.4911938422380802</c:v>
                </c:pt>
                <c:pt idx="305">
                  <c:v>6.46449865300099</c:v>
                </c:pt>
                <c:pt idx="306">
                  <c:v>6.4374203669423089</c:v>
                </c:pt>
                <c:pt idx="307">
                  <c:v>6.3959794486539403</c:v>
                </c:pt>
                <c:pt idx="308">
                  <c:v>6.3668621562617291</c:v>
                </c:pt>
                <c:pt idx="309">
                  <c:v>6.4168024220604902</c:v>
                </c:pt>
                <c:pt idx="310">
                  <c:v>6.4101318945893295</c:v>
                </c:pt>
                <c:pt idx="311">
                  <c:v>6.2400104741682796</c:v>
                </c:pt>
                <c:pt idx="312">
                  <c:v>6.1765761625020801</c:v>
                </c:pt>
                <c:pt idx="313">
                  <c:v>6.2517437564654612</c:v>
                </c:pt>
                <c:pt idx="314">
                  <c:v>6.4723451913486203</c:v>
                </c:pt>
                <c:pt idx="315">
                  <c:v>6.6245829048532503</c:v>
                </c:pt>
                <c:pt idx="316">
                  <c:v>6.7640564207712899</c:v>
                </c:pt>
                <c:pt idx="317">
                  <c:v>6.7804744659375302</c:v>
                </c:pt>
                <c:pt idx="318">
                  <c:v>6.9452775229913808</c:v>
                </c:pt>
                <c:pt idx="319">
                  <c:v>6.8875896886540309</c:v>
                </c:pt>
                <c:pt idx="320">
                  <c:v>6.8518893879203597</c:v>
                </c:pt>
                <c:pt idx="321">
                  <c:v>6.6984099312241101</c:v>
                </c:pt>
                <c:pt idx="322">
                  <c:v>6.6750897871269297</c:v>
                </c:pt>
                <c:pt idx="323">
                  <c:v>6.6222689095308196</c:v>
                </c:pt>
                <c:pt idx="324">
                  <c:v>6.6628644744037402</c:v>
                </c:pt>
                <c:pt idx="325">
                  <c:v>6.97427234772164</c:v>
                </c:pt>
                <c:pt idx="326">
                  <c:v>6.9829158066201602</c:v>
                </c:pt>
                <c:pt idx="327">
                  <c:v>7.0931412692550602</c:v>
                </c:pt>
                <c:pt idx="328">
                  <c:v>7.0487315566811208</c:v>
                </c:pt>
                <c:pt idx="329">
                  <c:v>7.0748752761569804</c:v>
                </c:pt>
                <c:pt idx="330">
                  <c:v>6.8790629644020997</c:v>
                </c:pt>
                <c:pt idx="331">
                  <c:v>6.71833485200328</c:v>
                </c:pt>
                <c:pt idx="332">
                  <c:v>6.8381998736372793</c:v>
                </c:pt>
                <c:pt idx="333">
                  <c:v>7.0647019810641103</c:v>
                </c:pt>
                <c:pt idx="334">
                  <c:v>7.0131129332540203</c:v>
                </c:pt>
                <c:pt idx="335">
                  <c:v>6.9567194643961088</c:v>
                </c:pt>
                <c:pt idx="336">
                  <c:v>7.0893559293534496</c:v>
                </c:pt>
                <c:pt idx="337">
                  <c:v>7.180473803465941</c:v>
                </c:pt>
                <c:pt idx="338">
                  <c:v>7.2639085806911003</c:v>
                </c:pt>
                <c:pt idx="339">
                  <c:v>6.976973901782479</c:v>
                </c:pt>
                <c:pt idx="340">
                  <c:v>7.1093541874803696</c:v>
                </c:pt>
                <c:pt idx="341">
                  <c:v>7.2841712175721902</c:v>
                </c:pt>
                <c:pt idx="342">
                  <c:v>7.4907700900961398</c:v>
                </c:pt>
                <c:pt idx="343">
                  <c:v>7.5214943979325</c:v>
                </c:pt>
                <c:pt idx="344">
                  <c:v>7.3205217717673801</c:v>
                </c:pt>
                <c:pt idx="345">
                  <c:v>7.5090420477567799</c:v>
                </c:pt>
                <c:pt idx="346">
                  <c:v>7.6604066244750202</c:v>
                </c:pt>
                <c:pt idx="347">
                  <c:v>7.6564542103052498</c:v>
                </c:pt>
                <c:pt idx="348">
                  <c:v>7.4068445850925801</c:v>
                </c:pt>
                <c:pt idx="349">
                  <c:v>7.1541751924949608</c:v>
                </c:pt>
                <c:pt idx="350">
                  <c:v>7.1021230805946303</c:v>
                </c:pt>
                <c:pt idx="351">
                  <c:v>7.0591286616925704</c:v>
                </c:pt>
                <c:pt idx="352">
                  <c:v>6.9795187904146596</c:v>
                </c:pt>
                <c:pt idx="353">
                  <c:v>7.0498886178848696</c:v>
                </c:pt>
                <c:pt idx="354">
                  <c:v>7.2205266814994413</c:v>
                </c:pt>
                <c:pt idx="355">
                  <c:v>7.3727449466963604</c:v>
                </c:pt>
                <c:pt idx="356">
                  <c:v>7.2237864442466897</c:v>
                </c:pt>
                <c:pt idx="357">
                  <c:v>7.2542794990035606</c:v>
                </c:pt>
                <c:pt idx="358">
                  <c:v>7.3126958542316096</c:v>
                </c:pt>
                <c:pt idx="359">
                  <c:v>7.5430019978229499</c:v>
                </c:pt>
                <c:pt idx="360">
                  <c:v>7.6850814761588797</c:v>
                </c:pt>
                <c:pt idx="361">
                  <c:v>7.9112668309494598</c:v>
                </c:pt>
                <c:pt idx="362">
                  <c:v>8.0466135502638192</c:v>
                </c:pt>
                <c:pt idx="363">
                  <c:v>8.9337837840706804</c:v>
                </c:pt>
                <c:pt idx="364">
                  <c:v>10.860264350522099</c:v>
                </c:pt>
                <c:pt idx="365">
                  <c:v>11.8928780988249</c:v>
                </c:pt>
                <c:pt idx="366">
                  <c:v>12.548618519473298</c:v>
                </c:pt>
                <c:pt idx="367">
                  <c:v>12.514217377649301</c:v>
                </c:pt>
                <c:pt idx="368">
                  <c:v>12.104656381126</c:v>
                </c:pt>
                <c:pt idx="369">
                  <c:v>11.6722464282208</c:v>
                </c:pt>
                <c:pt idx="370">
                  <c:v>11.276746018802999</c:v>
                </c:pt>
                <c:pt idx="371">
                  <c:v>10.9913738939208</c:v>
                </c:pt>
                <c:pt idx="372">
                  <c:v>10.659367085812599</c:v>
                </c:pt>
                <c:pt idx="373">
                  <c:v>10.4642994393586</c:v>
                </c:pt>
                <c:pt idx="374">
                  <c:v>10.159650671973999</c:v>
                </c:pt>
                <c:pt idx="375">
                  <c:v>10.150140622800899</c:v>
                </c:pt>
                <c:pt idx="376">
                  <c:v>9.7196024118385402</c:v>
                </c:pt>
                <c:pt idx="377">
                  <c:v>9.2629691788980804</c:v>
                </c:pt>
                <c:pt idx="378">
                  <c:v>8.5823610827048604</c:v>
                </c:pt>
                <c:pt idx="379">
                  <c:v>8.2989576820788695</c:v>
                </c:pt>
                <c:pt idx="380">
                  <c:v>8.2614085249555895</c:v>
                </c:pt>
                <c:pt idx="381">
                  <c:v>8.1554156941426399</c:v>
                </c:pt>
                <c:pt idx="382">
                  <c:v>7.9136806191966098</c:v>
                </c:pt>
                <c:pt idx="383">
                  <c:v>7.7280044578793801</c:v>
                </c:pt>
                <c:pt idx="384">
                  <c:v>7.578761456209369</c:v>
                </c:pt>
                <c:pt idx="385">
                  <c:v>7.6147912338316539</c:v>
                </c:pt>
                <c:pt idx="386">
                  <c:v>7.6516363224979704</c:v>
                </c:pt>
                <c:pt idx="387">
                  <c:v>7.6762326441283442</c:v>
                </c:pt>
                <c:pt idx="388">
                  <c:v>7.5569694549305044</c:v>
                </c:pt>
                <c:pt idx="389">
                  <c:v>7.6193892878601162</c:v>
                </c:pt>
                <c:pt idx="390">
                  <c:v>7.6077353460682486</c:v>
                </c:pt>
                <c:pt idx="391">
                  <c:v>7.6987709457677527</c:v>
                </c:pt>
                <c:pt idx="392">
                  <c:v>7.902093607072084</c:v>
                </c:pt>
                <c:pt idx="393">
                  <c:v>8.046139726276488</c:v>
                </c:pt>
                <c:pt idx="394">
                  <c:v>8.3564532740069364</c:v>
                </c:pt>
                <c:pt idx="395">
                  <c:v>8.4512181517149827</c:v>
                </c:pt>
                <c:pt idx="396">
                  <c:v>8.3769032574641606</c:v>
                </c:pt>
                <c:pt idx="397">
                  <c:v>8.4973861638041317</c:v>
                </c:pt>
                <c:pt idx="398">
                  <c:v>8.6432984635579793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3D-4F3E-9197-220D3C1CD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55576"/>
        <c:axId val="894952336"/>
      </c:lineChart>
      <c:dateAx>
        <c:axId val="89495557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2336"/>
        <c:crosses val="autoZero"/>
        <c:auto val="1"/>
        <c:lblOffset val="100"/>
        <c:baseTimeUnit val="months"/>
        <c:majorUnit val="24"/>
        <c:majorTimeUnit val="months"/>
      </c:dateAx>
      <c:valAx>
        <c:axId val="894952336"/>
        <c:scaling>
          <c:orientation val="minMax"/>
          <c:min val="4.5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55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7.4216097987751514E-2"/>
          <c:y val="0.67238298337707791"/>
          <c:w val="0.33288831753173709"/>
          <c:h val="0.13153111017801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7856258341442E-2"/>
          <c:y val="0.13930516431924883"/>
          <c:w val="0.90696349578780555"/>
          <c:h val="0.69127352038741641"/>
        </c:manualLayout>
      </c:layout>
      <c:lineChart>
        <c:grouping val="standard"/>
        <c:varyColors val="0"/>
        <c:ser>
          <c:idx val="0"/>
          <c:order val="0"/>
          <c:tx>
            <c:strRef>
              <c:f>'CL - Unemp'!$H$3</c:f>
              <c:strCache>
                <c:ptCount val="1"/>
                <c:pt idx="0">
                  <c:v>Unemp. Gap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name>3ma</c:nam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'CL - Unemp'!$C$4:$C$415</c:f>
              <c:numCache>
                <c:formatCode>d\-mmm\-yy</c:formatCode>
                <c:ptCount val="412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  <c:pt idx="360">
                  <c:v>43831</c:v>
                </c:pt>
                <c:pt idx="361">
                  <c:v>43862</c:v>
                </c:pt>
                <c:pt idx="362">
                  <c:v>43891</c:v>
                </c:pt>
                <c:pt idx="363">
                  <c:v>43922</c:v>
                </c:pt>
                <c:pt idx="364">
                  <c:v>43952</c:v>
                </c:pt>
                <c:pt idx="365">
                  <c:v>43983</c:v>
                </c:pt>
                <c:pt idx="366">
                  <c:v>44013</c:v>
                </c:pt>
                <c:pt idx="367">
                  <c:v>44044</c:v>
                </c:pt>
                <c:pt idx="368">
                  <c:v>44075</c:v>
                </c:pt>
                <c:pt idx="369">
                  <c:v>44105</c:v>
                </c:pt>
                <c:pt idx="370">
                  <c:v>44136</c:v>
                </c:pt>
                <c:pt idx="371">
                  <c:v>44166</c:v>
                </c:pt>
                <c:pt idx="372">
                  <c:v>44197</c:v>
                </c:pt>
                <c:pt idx="373">
                  <c:v>44228</c:v>
                </c:pt>
                <c:pt idx="374">
                  <c:v>44256</c:v>
                </c:pt>
                <c:pt idx="375">
                  <c:v>44287</c:v>
                </c:pt>
                <c:pt idx="376">
                  <c:v>44317</c:v>
                </c:pt>
                <c:pt idx="377">
                  <c:v>44348</c:v>
                </c:pt>
                <c:pt idx="378">
                  <c:v>44378</c:v>
                </c:pt>
                <c:pt idx="379">
                  <c:v>44409</c:v>
                </c:pt>
                <c:pt idx="380">
                  <c:v>44440</c:v>
                </c:pt>
                <c:pt idx="381">
                  <c:v>44470</c:v>
                </c:pt>
                <c:pt idx="382">
                  <c:v>44501</c:v>
                </c:pt>
                <c:pt idx="383">
                  <c:v>44531</c:v>
                </c:pt>
                <c:pt idx="384">
                  <c:v>44562</c:v>
                </c:pt>
                <c:pt idx="385">
                  <c:v>44593</c:v>
                </c:pt>
                <c:pt idx="386">
                  <c:v>44621</c:v>
                </c:pt>
                <c:pt idx="387">
                  <c:v>44652</c:v>
                </c:pt>
                <c:pt idx="388">
                  <c:v>44682</c:v>
                </c:pt>
                <c:pt idx="389">
                  <c:v>44713</c:v>
                </c:pt>
                <c:pt idx="390">
                  <c:v>44743</c:v>
                </c:pt>
                <c:pt idx="391">
                  <c:v>44774</c:v>
                </c:pt>
                <c:pt idx="392">
                  <c:v>44805</c:v>
                </c:pt>
                <c:pt idx="393">
                  <c:v>44835</c:v>
                </c:pt>
                <c:pt idx="394">
                  <c:v>44866</c:v>
                </c:pt>
                <c:pt idx="395">
                  <c:v>44896</c:v>
                </c:pt>
                <c:pt idx="396">
                  <c:v>44927</c:v>
                </c:pt>
                <c:pt idx="397">
                  <c:v>44958</c:v>
                </c:pt>
                <c:pt idx="398">
                  <c:v>44986</c:v>
                </c:pt>
              </c:numCache>
            </c:numRef>
          </c:cat>
          <c:val>
            <c:numRef>
              <c:f>'CL - Unemp'!$H$4:$H$415</c:f>
              <c:numCache>
                <c:formatCode>#,##0.00</c:formatCode>
                <c:ptCount val="412"/>
                <c:pt idx="0">
                  <c:v>1.5798065498547906</c:v>
                </c:pt>
                <c:pt idx="1">
                  <c:v>1.4815896598049303</c:v>
                </c:pt>
                <c:pt idx="2">
                  <c:v>1.3963007978150408</c:v>
                </c:pt>
                <c:pt idx="3">
                  <c:v>1.6191676207612211</c:v>
                </c:pt>
                <c:pt idx="4">
                  <c:v>1.7959558902086208</c:v>
                </c:pt>
                <c:pt idx="5">
                  <c:v>1.7735448759413117</c:v>
                </c:pt>
                <c:pt idx="6">
                  <c:v>1.8225941870260005</c:v>
                </c:pt>
                <c:pt idx="7">
                  <c:v>1.7746312756039604</c:v>
                </c:pt>
                <c:pt idx="8">
                  <c:v>1.7486384385509606</c:v>
                </c:pt>
                <c:pt idx="9">
                  <c:v>1.78803054323207</c:v>
                </c:pt>
                <c:pt idx="10">
                  <c:v>1.9724259400469002</c:v>
                </c:pt>
                <c:pt idx="11">
                  <c:v>1.9676339913469008</c:v>
                </c:pt>
                <c:pt idx="12">
                  <c:v>2.0057824350461004</c:v>
                </c:pt>
                <c:pt idx="13">
                  <c:v>2.0334525894018007</c:v>
                </c:pt>
                <c:pt idx="14">
                  <c:v>2.1559400597851006</c:v>
                </c:pt>
                <c:pt idx="15">
                  <c:v>2.1314898915215004</c:v>
                </c:pt>
                <c:pt idx="16">
                  <c:v>2.1389462837002</c:v>
                </c:pt>
                <c:pt idx="17">
                  <c:v>1.9759283861408008</c:v>
                </c:pt>
                <c:pt idx="18">
                  <c:v>2.3811410993044007</c:v>
                </c:pt>
                <c:pt idx="19">
                  <c:v>2.3857941670841019</c:v>
                </c:pt>
                <c:pt idx="20">
                  <c:v>2.5665668810772004</c:v>
                </c:pt>
                <c:pt idx="21">
                  <c:v>2.2753579347678006</c:v>
                </c:pt>
                <c:pt idx="22">
                  <c:v>1.9727493997276007</c:v>
                </c:pt>
                <c:pt idx="23">
                  <c:v>1.5340601612684193</c:v>
                </c:pt>
                <c:pt idx="24">
                  <c:v>1.2846027489543701</c:v>
                </c:pt>
                <c:pt idx="25">
                  <c:v>1.1418867569635403</c:v>
                </c:pt>
                <c:pt idx="26">
                  <c:v>0.93534091145719067</c:v>
                </c:pt>
                <c:pt idx="27">
                  <c:v>0.63390064459908935</c:v>
                </c:pt>
                <c:pt idx="28">
                  <c:v>0.39129140581587052</c:v>
                </c:pt>
                <c:pt idx="29">
                  <c:v>0.37570429689280971</c:v>
                </c:pt>
                <c:pt idx="30">
                  <c:v>0.38145777758119159</c:v>
                </c:pt>
                <c:pt idx="31">
                  <c:v>0.41439787169089115</c:v>
                </c:pt>
                <c:pt idx="32">
                  <c:v>0.46244681959403167</c:v>
                </c:pt>
                <c:pt idx="33">
                  <c:v>0.40267712184674131</c:v>
                </c:pt>
                <c:pt idx="34">
                  <c:v>0.37079390439552107</c:v>
                </c:pt>
                <c:pt idx="35">
                  <c:v>0.47484885826284184</c:v>
                </c:pt>
                <c:pt idx="36">
                  <c:v>0.55174333644203166</c:v>
                </c:pt>
                <c:pt idx="37">
                  <c:v>0.50694532408934023</c:v>
                </c:pt>
                <c:pt idx="38">
                  <c:v>0.42186539322129946</c:v>
                </c:pt>
                <c:pt idx="39">
                  <c:v>0.41298136012996167</c:v>
                </c:pt>
                <c:pt idx="40">
                  <c:v>0.31738767088750919</c:v>
                </c:pt>
                <c:pt idx="41">
                  <c:v>0.15850476509182165</c:v>
                </c:pt>
                <c:pt idx="42">
                  <c:v>0.13450940137261114</c:v>
                </c:pt>
                <c:pt idx="43">
                  <c:v>0.17544801349301054</c:v>
                </c:pt>
                <c:pt idx="44">
                  <c:v>0.23906596528298074</c:v>
                </c:pt>
                <c:pt idx="45">
                  <c:v>0.18660228199465934</c:v>
                </c:pt>
                <c:pt idx="46">
                  <c:v>1.4923909178090611E-2</c:v>
                </c:pt>
                <c:pt idx="47">
                  <c:v>0.55068042486062119</c:v>
                </c:pt>
                <c:pt idx="48">
                  <c:v>1.0154314072372408</c:v>
                </c:pt>
                <c:pt idx="49">
                  <c:v>1.3232169621052616</c:v>
                </c:pt>
                <c:pt idx="50">
                  <c:v>1.080794734076191</c:v>
                </c:pt>
                <c:pt idx="51">
                  <c:v>1.3236414174885009</c:v>
                </c:pt>
                <c:pt idx="52">
                  <c:v>1.4184033587787503</c:v>
                </c:pt>
                <c:pt idx="53">
                  <c:v>1.5112911913516616</c:v>
                </c:pt>
                <c:pt idx="54">
                  <c:v>1.4972341624394403</c:v>
                </c:pt>
                <c:pt idx="55">
                  <c:v>1.4211477224756806</c:v>
                </c:pt>
                <c:pt idx="56">
                  <c:v>1.6686535303226897</c:v>
                </c:pt>
                <c:pt idx="57">
                  <c:v>1.9704114716337013</c:v>
                </c:pt>
                <c:pt idx="58">
                  <c:v>2.0160140230395012</c:v>
                </c:pt>
                <c:pt idx="59">
                  <c:v>1.9194055780721015</c:v>
                </c:pt>
                <c:pt idx="60">
                  <c:v>1.7149308319132412</c:v>
                </c:pt>
                <c:pt idx="61">
                  <c:v>1.5443905557830302</c:v>
                </c:pt>
                <c:pt idx="62">
                  <c:v>1.3758687489443613</c:v>
                </c:pt>
                <c:pt idx="63">
                  <c:v>1.2623083416422514</c:v>
                </c:pt>
                <c:pt idx="64">
                  <c:v>1.2934794610981921</c:v>
                </c:pt>
                <c:pt idx="65">
                  <c:v>1.2259628352755012</c:v>
                </c:pt>
                <c:pt idx="66">
                  <c:v>1.1110511766678801</c:v>
                </c:pt>
                <c:pt idx="67">
                  <c:v>0.93134677865502091</c:v>
                </c:pt>
                <c:pt idx="68">
                  <c:v>0.79060631414306037</c:v>
                </c:pt>
                <c:pt idx="69">
                  <c:v>0.70337827831983191</c:v>
                </c:pt>
                <c:pt idx="70">
                  <c:v>0.50180879432000047</c:v>
                </c:pt>
                <c:pt idx="71">
                  <c:v>0.7605952176910904</c:v>
                </c:pt>
                <c:pt idx="72">
                  <c:v>1.1782333930204612</c:v>
                </c:pt>
                <c:pt idx="73">
                  <c:v>1.2798654427616007</c:v>
                </c:pt>
                <c:pt idx="74">
                  <c:v>0.60225457109437031</c:v>
                </c:pt>
                <c:pt idx="75">
                  <c:v>0.25381378590576986</c:v>
                </c:pt>
                <c:pt idx="76">
                  <c:v>7.3125316853630551E-2</c:v>
                </c:pt>
                <c:pt idx="77">
                  <c:v>5.9790865247700609E-2</c:v>
                </c:pt>
                <c:pt idx="78">
                  <c:v>0.20553259677818048</c:v>
                </c:pt>
                <c:pt idx="79">
                  <c:v>0.12640663956449139</c:v>
                </c:pt>
                <c:pt idx="80">
                  <c:v>-1.6813080000929403E-2</c:v>
                </c:pt>
                <c:pt idx="81">
                  <c:v>-0.29013381688055873</c:v>
                </c:pt>
                <c:pt idx="82">
                  <c:v>-0.40189198825151973</c:v>
                </c:pt>
                <c:pt idx="83">
                  <c:v>-0.41479638096145877</c:v>
                </c:pt>
                <c:pt idx="84">
                  <c:v>-0.3669795378729388</c:v>
                </c:pt>
                <c:pt idx="85">
                  <c:v>-0.24837321138052904</c:v>
                </c:pt>
                <c:pt idx="86">
                  <c:v>-9.6535824165169259E-2</c:v>
                </c:pt>
                <c:pt idx="87">
                  <c:v>8.6696407841591494E-2</c:v>
                </c:pt>
                <c:pt idx="88">
                  <c:v>9.4085072331360209E-2</c:v>
                </c:pt>
                <c:pt idx="89">
                  <c:v>-2.9517426287881676E-3</c:v>
                </c:pt>
                <c:pt idx="90">
                  <c:v>-0.17468160476400918</c:v>
                </c:pt>
                <c:pt idx="91">
                  <c:v>-0.29180805591899883</c:v>
                </c:pt>
                <c:pt idx="92">
                  <c:v>-0.20613905079988903</c:v>
                </c:pt>
                <c:pt idx="93">
                  <c:v>-0.2020566890671498</c:v>
                </c:pt>
                <c:pt idx="94">
                  <c:v>-0.34511196419074874</c:v>
                </c:pt>
                <c:pt idx="95">
                  <c:v>-0.44908674488893929</c:v>
                </c:pt>
                <c:pt idx="96">
                  <c:v>-0.54005938114434926</c:v>
                </c:pt>
                <c:pt idx="97">
                  <c:v>-0.53895338522869984</c:v>
                </c:pt>
                <c:pt idx="98">
                  <c:v>-0.61124669691764932</c:v>
                </c:pt>
                <c:pt idx="99">
                  <c:v>-0.62729467070185851</c:v>
                </c:pt>
                <c:pt idx="100">
                  <c:v>-0.61724041427951892</c:v>
                </c:pt>
                <c:pt idx="101">
                  <c:v>-0.51821468597180864</c:v>
                </c:pt>
                <c:pt idx="102">
                  <c:v>-0.42625491798699855</c:v>
                </c:pt>
                <c:pt idx="103">
                  <c:v>-0.22066669413940865</c:v>
                </c:pt>
                <c:pt idx="104">
                  <c:v>-0.12360684537917876</c:v>
                </c:pt>
                <c:pt idx="105">
                  <c:v>0.25079771004702067</c:v>
                </c:pt>
                <c:pt idx="106">
                  <c:v>0.85389197769576164</c:v>
                </c:pt>
                <c:pt idx="107">
                  <c:v>1.6082938925323909</c:v>
                </c:pt>
                <c:pt idx="108">
                  <c:v>1.9666576760956005</c:v>
                </c:pt>
                <c:pt idx="109">
                  <c:v>2.2291454162548003</c:v>
                </c:pt>
                <c:pt idx="110">
                  <c:v>2.6062192955949008</c:v>
                </c:pt>
                <c:pt idx="111">
                  <c:v>3.051652572639501</c:v>
                </c:pt>
                <c:pt idx="112">
                  <c:v>3.6538688352968016</c:v>
                </c:pt>
                <c:pt idx="113">
                  <c:v>4.1057147635543014</c:v>
                </c:pt>
                <c:pt idx="114">
                  <c:v>4.1168334958755999</c:v>
                </c:pt>
                <c:pt idx="115">
                  <c:v>4.1989651161121007</c:v>
                </c:pt>
                <c:pt idx="116">
                  <c:v>4.2222991691547005</c:v>
                </c:pt>
                <c:pt idx="117">
                  <c:v>4.2468176036830005</c:v>
                </c:pt>
                <c:pt idx="118">
                  <c:v>3.9148105000450002</c:v>
                </c:pt>
                <c:pt idx="119">
                  <c:v>3.7489211490663994</c:v>
                </c:pt>
                <c:pt idx="120">
                  <c:v>3.240290820086102</c:v>
                </c:pt>
                <c:pt idx="121">
                  <c:v>2.9782581504706016</c:v>
                </c:pt>
                <c:pt idx="122">
                  <c:v>2.7951465082339002</c:v>
                </c:pt>
                <c:pt idx="123">
                  <c:v>2.9140994601070016</c:v>
                </c:pt>
                <c:pt idx="124">
                  <c:v>2.8123066099266012</c:v>
                </c:pt>
                <c:pt idx="125">
                  <c:v>2.8874914127944002</c:v>
                </c:pt>
                <c:pt idx="126">
                  <c:v>3.357432251189401</c:v>
                </c:pt>
                <c:pt idx="127">
                  <c:v>3.5270288219224</c:v>
                </c:pt>
                <c:pt idx="128">
                  <c:v>3.7521820757759006</c:v>
                </c:pt>
                <c:pt idx="129">
                  <c:v>3.4379200980956011</c:v>
                </c:pt>
                <c:pt idx="130">
                  <c:v>3.5697630107181002</c:v>
                </c:pt>
                <c:pt idx="131">
                  <c:v>3.4592762876200016</c:v>
                </c:pt>
                <c:pt idx="132">
                  <c:v>3.5761479872294011</c:v>
                </c:pt>
                <c:pt idx="133">
                  <c:v>3.6010871842933003</c:v>
                </c:pt>
                <c:pt idx="134">
                  <c:v>3.6772650355237015</c:v>
                </c:pt>
                <c:pt idx="135">
                  <c:v>3.6119821288110998</c:v>
                </c:pt>
                <c:pt idx="136">
                  <c:v>3.6632271240191017</c:v>
                </c:pt>
                <c:pt idx="137">
                  <c:v>3.3692842664588998</c:v>
                </c:pt>
                <c:pt idx="138">
                  <c:v>3.2410439452496007</c:v>
                </c:pt>
                <c:pt idx="139">
                  <c:v>2.9916052902571018</c:v>
                </c:pt>
                <c:pt idx="140">
                  <c:v>3.2976654341160003</c:v>
                </c:pt>
                <c:pt idx="141">
                  <c:v>3.2392159377909007</c:v>
                </c:pt>
                <c:pt idx="142">
                  <c:v>3.1981901412243001</c:v>
                </c:pt>
                <c:pt idx="143">
                  <c:v>3.2264482581397012</c:v>
                </c:pt>
                <c:pt idx="144">
                  <c:v>3.4202783007703008</c:v>
                </c:pt>
                <c:pt idx="145">
                  <c:v>3.5740281500753994</c:v>
                </c:pt>
                <c:pt idx="146">
                  <c:v>3.6610090303625</c:v>
                </c:pt>
                <c:pt idx="147">
                  <c:v>3.3466008368767</c:v>
                </c:pt>
                <c:pt idx="148">
                  <c:v>3.2433012720671002</c:v>
                </c:pt>
                <c:pt idx="149">
                  <c:v>3.2115054455153018</c:v>
                </c:pt>
                <c:pt idx="150">
                  <c:v>3.0411541932975013</c:v>
                </c:pt>
                <c:pt idx="151">
                  <c:v>3.0363174490122002</c:v>
                </c:pt>
                <c:pt idx="152">
                  <c:v>3.097688485824202</c:v>
                </c:pt>
                <c:pt idx="153">
                  <c:v>3.3387625324663013</c:v>
                </c:pt>
                <c:pt idx="154">
                  <c:v>3.378436909432601</c:v>
                </c:pt>
                <c:pt idx="155">
                  <c:v>3.2779974548295012</c:v>
                </c:pt>
                <c:pt idx="156">
                  <c:v>3.1629360028398015</c:v>
                </c:pt>
                <c:pt idx="157">
                  <c:v>3.1642718215935997</c:v>
                </c:pt>
                <c:pt idx="158">
                  <c:v>3.1642432143006012</c:v>
                </c:pt>
                <c:pt idx="159">
                  <c:v>3.1378551560068999</c:v>
                </c:pt>
                <c:pt idx="160">
                  <c:v>2.9841971717792006</c:v>
                </c:pt>
                <c:pt idx="161">
                  <c:v>2.8704811424450014</c:v>
                </c:pt>
                <c:pt idx="162">
                  <c:v>2.8541349034596006</c:v>
                </c:pt>
                <c:pt idx="163">
                  <c:v>2.9297787509363005</c:v>
                </c:pt>
                <c:pt idx="164">
                  <c:v>2.9217746947350012</c:v>
                </c:pt>
                <c:pt idx="165">
                  <c:v>2.7753623116910013</c:v>
                </c:pt>
                <c:pt idx="166">
                  <c:v>2.7871344949617018</c:v>
                </c:pt>
                <c:pt idx="167">
                  <c:v>2.9361734402066002</c:v>
                </c:pt>
                <c:pt idx="168">
                  <c:v>2.9960560856749012</c:v>
                </c:pt>
                <c:pt idx="169">
                  <c:v>2.7365142746849997</c:v>
                </c:pt>
                <c:pt idx="170">
                  <c:v>3.0692489025918999</c:v>
                </c:pt>
                <c:pt idx="171">
                  <c:v>3.3358812163832994</c:v>
                </c:pt>
                <c:pt idx="172">
                  <c:v>3.7924344707566</c:v>
                </c:pt>
                <c:pt idx="173">
                  <c:v>3.5370594860835993</c:v>
                </c:pt>
                <c:pt idx="174">
                  <c:v>3.5749661172452001</c:v>
                </c:pt>
                <c:pt idx="175">
                  <c:v>3.5988155168471003</c:v>
                </c:pt>
                <c:pt idx="176">
                  <c:v>3.5896432996375012</c:v>
                </c:pt>
                <c:pt idx="177">
                  <c:v>3.635912297702701</c:v>
                </c:pt>
                <c:pt idx="178">
                  <c:v>3.4216643232822008</c:v>
                </c:pt>
                <c:pt idx="179">
                  <c:v>3.2940780785240005</c:v>
                </c:pt>
                <c:pt idx="180">
                  <c:v>3.1452959866333998</c:v>
                </c:pt>
                <c:pt idx="181">
                  <c:v>3.0005943383279003</c:v>
                </c:pt>
                <c:pt idx="182">
                  <c:v>2.8147469465527006</c:v>
                </c:pt>
                <c:pt idx="183">
                  <c:v>2.7145248794673993</c:v>
                </c:pt>
                <c:pt idx="184">
                  <c:v>2.6668784792967006</c:v>
                </c:pt>
                <c:pt idx="185">
                  <c:v>2.7194737006842011</c:v>
                </c:pt>
                <c:pt idx="186">
                  <c:v>2.6288775524577996</c:v>
                </c:pt>
                <c:pt idx="187">
                  <c:v>2.5334775916217005</c:v>
                </c:pt>
                <c:pt idx="188">
                  <c:v>2.5038791110698</c:v>
                </c:pt>
                <c:pt idx="189">
                  <c:v>2.4321142558043007</c:v>
                </c:pt>
                <c:pt idx="190">
                  <c:v>2.4574416268740009</c:v>
                </c:pt>
                <c:pt idx="191">
                  <c:v>2.2139055012382016</c:v>
                </c:pt>
                <c:pt idx="192">
                  <c:v>2.0596258868163009</c:v>
                </c:pt>
                <c:pt idx="193">
                  <c:v>1.8436437925139995</c:v>
                </c:pt>
                <c:pt idx="194">
                  <c:v>1.9462089180999005</c:v>
                </c:pt>
                <c:pt idx="195">
                  <c:v>1.8766776861248005</c:v>
                </c:pt>
                <c:pt idx="196">
                  <c:v>1.8122792365759004</c:v>
                </c:pt>
                <c:pt idx="197">
                  <c:v>1.6814003982459109</c:v>
                </c:pt>
                <c:pt idx="198">
                  <c:v>1.5020923985310812</c:v>
                </c:pt>
                <c:pt idx="199">
                  <c:v>1.1906905616118912</c:v>
                </c:pt>
                <c:pt idx="200">
                  <c:v>0.85474144785761119</c:v>
                </c:pt>
                <c:pt idx="201">
                  <c:v>0.56687477666913999</c:v>
                </c:pt>
                <c:pt idx="202">
                  <c:v>0.34863019061909029</c:v>
                </c:pt>
                <c:pt idx="203">
                  <c:v>6.3989864038530797E-2</c:v>
                </c:pt>
                <c:pt idx="204">
                  <c:v>0.15173683048496045</c:v>
                </c:pt>
                <c:pt idx="205">
                  <c:v>0.19575318562710997</c:v>
                </c:pt>
                <c:pt idx="206">
                  <c:v>0.19479162253593074</c:v>
                </c:pt>
                <c:pt idx="207">
                  <c:v>0.12495910860581994</c:v>
                </c:pt>
                <c:pt idx="208">
                  <c:v>-0.14980584093665961</c:v>
                </c:pt>
                <c:pt idx="209">
                  <c:v>-0.1776725451644392</c:v>
                </c:pt>
                <c:pt idx="210">
                  <c:v>-7.9254743961229224E-2</c:v>
                </c:pt>
                <c:pt idx="211">
                  <c:v>0.40407096349147942</c:v>
                </c:pt>
                <c:pt idx="212">
                  <c:v>0.71794018440071206</c:v>
                </c:pt>
                <c:pt idx="213">
                  <c:v>0.99583340271399123</c:v>
                </c:pt>
                <c:pt idx="214">
                  <c:v>1.0264254436302913</c:v>
                </c:pt>
                <c:pt idx="215">
                  <c:v>1.1870725280683203</c:v>
                </c:pt>
                <c:pt idx="216">
                  <c:v>1.1166743044119105</c:v>
                </c:pt>
                <c:pt idx="217">
                  <c:v>1.0561552791909516</c:v>
                </c:pt>
                <c:pt idx="218">
                  <c:v>0.89704126945673046</c:v>
                </c:pt>
                <c:pt idx="219">
                  <c:v>0.88911957391768048</c:v>
                </c:pt>
                <c:pt idx="220">
                  <c:v>0.92736662446489149</c:v>
                </c:pt>
                <c:pt idx="221">
                  <c:v>1.2598815282699114</c:v>
                </c:pt>
                <c:pt idx="222">
                  <c:v>1.13482015536548</c:v>
                </c:pt>
                <c:pt idx="223">
                  <c:v>0.93807102008017118</c:v>
                </c:pt>
                <c:pt idx="224">
                  <c:v>0.7934659649678899</c:v>
                </c:pt>
                <c:pt idx="225">
                  <c:v>0.82810060066304025</c:v>
                </c:pt>
                <c:pt idx="226">
                  <c:v>1.1469511496658811</c:v>
                </c:pt>
                <c:pt idx="227">
                  <c:v>1.3290869880469014</c:v>
                </c:pt>
                <c:pt idx="228">
                  <c:v>1.7439069617669407</c:v>
                </c:pt>
                <c:pt idx="229">
                  <c:v>2.170669588049801</c:v>
                </c:pt>
                <c:pt idx="230">
                  <c:v>2.4401506400339006</c:v>
                </c:pt>
                <c:pt idx="231">
                  <c:v>2.7140857867720012</c:v>
                </c:pt>
                <c:pt idx="232">
                  <c:v>2.8368312737337007</c:v>
                </c:pt>
                <c:pt idx="233">
                  <c:v>2.9300923033898005</c:v>
                </c:pt>
                <c:pt idx="234">
                  <c:v>2.8999050978402003</c:v>
                </c:pt>
                <c:pt idx="235">
                  <c:v>2.9155350136268012</c:v>
                </c:pt>
                <c:pt idx="236">
                  <c:v>2.7561980148872003</c:v>
                </c:pt>
                <c:pt idx="237">
                  <c:v>2.5308166532012013</c:v>
                </c:pt>
                <c:pt idx="238">
                  <c:v>2.5858561045470996</c:v>
                </c:pt>
                <c:pt idx="239">
                  <c:v>2.3472387480885004</c:v>
                </c:pt>
                <c:pt idx="240">
                  <c:v>1.8637869335626007</c:v>
                </c:pt>
                <c:pt idx="241">
                  <c:v>1.298985810099591</c:v>
                </c:pt>
                <c:pt idx="242">
                  <c:v>0.93164960914262984</c:v>
                </c:pt>
                <c:pt idx="243">
                  <c:v>0.68434095215657109</c:v>
                </c:pt>
                <c:pt idx="244">
                  <c:v>0.60878803723009156</c:v>
                </c:pt>
                <c:pt idx="245">
                  <c:v>0.38372999557258147</c:v>
                </c:pt>
                <c:pt idx="246">
                  <c:v>0.13674595603659156</c:v>
                </c:pt>
                <c:pt idx="247">
                  <c:v>0.1331028949419899</c:v>
                </c:pt>
                <c:pt idx="248">
                  <c:v>-0.27404690221851968</c:v>
                </c:pt>
                <c:pt idx="249">
                  <c:v>-0.49214309520558963</c:v>
                </c:pt>
                <c:pt idx="250">
                  <c:v>-0.77820506318860971</c:v>
                </c:pt>
                <c:pt idx="251">
                  <c:v>-0.66993294256625013</c:v>
                </c:pt>
                <c:pt idx="252">
                  <c:v>-0.54143357977706952</c:v>
                </c:pt>
                <c:pt idx="253">
                  <c:v>-0.60414884220278964</c:v>
                </c:pt>
                <c:pt idx="254">
                  <c:v>-0.73387202706380883</c:v>
                </c:pt>
                <c:pt idx="255">
                  <c:v>-0.94839383675092837</c:v>
                </c:pt>
                <c:pt idx="256">
                  <c:v>-1.1156855837912989</c:v>
                </c:pt>
                <c:pt idx="257">
                  <c:v>-1.0498521521128295</c:v>
                </c:pt>
                <c:pt idx="258">
                  <c:v>-0.76953849883533909</c:v>
                </c:pt>
                <c:pt idx="259">
                  <c:v>-0.76473875630944033</c:v>
                </c:pt>
                <c:pt idx="260">
                  <c:v>-0.74733569378636933</c:v>
                </c:pt>
                <c:pt idx="261">
                  <c:v>-0.85934881612427017</c:v>
                </c:pt>
                <c:pt idx="262">
                  <c:v>-0.65755923329401966</c:v>
                </c:pt>
                <c:pt idx="263">
                  <c:v>-1.087786314490069</c:v>
                </c:pt>
                <c:pt idx="264">
                  <c:v>-1.1496977834127691</c:v>
                </c:pt>
                <c:pt idx="265">
                  <c:v>-1.54563159703393</c:v>
                </c:pt>
                <c:pt idx="266">
                  <c:v>-1.4753900050194293</c:v>
                </c:pt>
                <c:pt idx="267">
                  <c:v>-1.3987183191905705</c:v>
                </c:pt>
                <c:pt idx="268">
                  <c:v>-1.4791441017297089</c:v>
                </c:pt>
                <c:pt idx="269">
                  <c:v>-1.5116555214215097</c:v>
                </c:pt>
                <c:pt idx="270">
                  <c:v>-1.6633075080988187</c:v>
                </c:pt>
                <c:pt idx="271">
                  <c:v>-1.7471699602508002</c:v>
                </c:pt>
                <c:pt idx="272">
                  <c:v>-1.7716649319301183</c:v>
                </c:pt>
                <c:pt idx="273">
                  <c:v>-1.5925436860257589</c:v>
                </c:pt>
                <c:pt idx="274">
                  <c:v>-1.6500923771549498</c:v>
                </c:pt>
                <c:pt idx="275">
                  <c:v>-1.6857106392217691</c:v>
                </c:pt>
                <c:pt idx="276">
                  <c:v>-1.9161888222469994</c:v>
                </c:pt>
                <c:pt idx="277">
                  <c:v>-1.7026934870214783</c:v>
                </c:pt>
                <c:pt idx="278">
                  <c:v>-1.8153729491102597</c:v>
                </c:pt>
                <c:pt idx="279">
                  <c:v>-1.628434955033109</c:v>
                </c:pt>
                <c:pt idx="280">
                  <c:v>-1.8692846278195789</c:v>
                </c:pt>
                <c:pt idx="281">
                  <c:v>-2.0539676953020392</c:v>
                </c:pt>
                <c:pt idx="282">
                  <c:v>-2.4608217350802697</c:v>
                </c:pt>
                <c:pt idx="283">
                  <c:v>-2.4538664022195693</c:v>
                </c:pt>
                <c:pt idx="284">
                  <c:v>-2.4892002753753291</c:v>
                </c:pt>
                <c:pt idx="285">
                  <c:v>-2.3180009717719789</c:v>
                </c:pt>
                <c:pt idx="286">
                  <c:v>-2.148749167213829</c:v>
                </c:pt>
                <c:pt idx="287">
                  <c:v>-2.1365929945581792</c:v>
                </c:pt>
                <c:pt idx="288">
                  <c:v>-1.7835413954975889</c:v>
                </c:pt>
                <c:pt idx="289">
                  <c:v>-1.8597354117020792</c:v>
                </c:pt>
                <c:pt idx="290">
                  <c:v>-1.7124528260132692</c:v>
                </c:pt>
                <c:pt idx="291">
                  <c:v>-2.0231867393118197</c:v>
                </c:pt>
                <c:pt idx="292">
                  <c:v>-2.091590734810719</c:v>
                </c:pt>
                <c:pt idx="293">
                  <c:v>-1.8498544924466094</c:v>
                </c:pt>
                <c:pt idx="294">
                  <c:v>-1.81337993209661</c:v>
                </c:pt>
                <c:pt idx="295">
                  <c:v>-1.5197390599610205</c:v>
                </c:pt>
                <c:pt idx="296">
                  <c:v>-1.6159662906705501</c:v>
                </c:pt>
                <c:pt idx="297">
                  <c:v>-1.70246063761725</c:v>
                </c:pt>
                <c:pt idx="298">
                  <c:v>-1.7737543775226197</c:v>
                </c:pt>
                <c:pt idx="299">
                  <c:v>-1.6370069176331992</c:v>
                </c:pt>
                <c:pt idx="300">
                  <c:v>-1.7277542711482994</c:v>
                </c:pt>
                <c:pt idx="301">
                  <c:v>-1.7799796819794205</c:v>
                </c:pt>
                <c:pt idx="302">
                  <c:v>-1.9868971777167497</c:v>
                </c:pt>
                <c:pt idx="303">
                  <c:v>-1.8260570126952382</c:v>
                </c:pt>
                <c:pt idx="304">
                  <c:v>-1.7088061577619191</c:v>
                </c:pt>
                <c:pt idx="305">
                  <c:v>-1.7355013469990093</c:v>
                </c:pt>
                <c:pt idx="306">
                  <c:v>-1.7625796330576904</c:v>
                </c:pt>
                <c:pt idx="307">
                  <c:v>-1.804020551346059</c:v>
                </c:pt>
                <c:pt idx="308">
                  <c:v>-1.8331378437382702</c:v>
                </c:pt>
                <c:pt idx="309">
                  <c:v>-1.7831975779395091</c:v>
                </c:pt>
                <c:pt idx="310">
                  <c:v>-1.7898681054106698</c:v>
                </c:pt>
                <c:pt idx="311">
                  <c:v>-1.9599895258317197</c:v>
                </c:pt>
                <c:pt idx="312">
                  <c:v>-2.0234238374979192</c:v>
                </c:pt>
                <c:pt idx="313">
                  <c:v>-1.9482562435345381</c:v>
                </c:pt>
                <c:pt idx="314">
                  <c:v>-1.727654808651379</c:v>
                </c:pt>
                <c:pt idx="315">
                  <c:v>-1.575417095146749</c:v>
                </c:pt>
                <c:pt idx="316">
                  <c:v>-1.4359435792287094</c:v>
                </c:pt>
                <c:pt idx="317">
                  <c:v>-1.4195255340624691</c:v>
                </c:pt>
                <c:pt idx="318">
                  <c:v>-1.2547224770086185</c:v>
                </c:pt>
                <c:pt idx="319">
                  <c:v>-1.3124103113459684</c:v>
                </c:pt>
                <c:pt idx="320">
                  <c:v>-1.3481106120796396</c:v>
                </c:pt>
                <c:pt idx="321">
                  <c:v>-1.5015900687758892</c:v>
                </c:pt>
                <c:pt idx="322">
                  <c:v>-1.5249102128730696</c:v>
                </c:pt>
                <c:pt idx="323">
                  <c:v>-1.5777310904691797</c:v>
                </c:pt>
                <c:pt idx="324">
                  <c:v>-1.5371355255962591</c:v>
                </c:pt>
                <c:pt idx="325">
                  <c:v>-1.2257276522783593</c:v>
                </c:pt>
                <c:pt idx="326">
                  <c:v>-1.2170841933798391</c:v>
                </c:pt>
                <c:pt idx="327">
                  <c:v>-1.1068587307449391</c:v>
                </c:pt>
                <c:pt idx="328">
                  <c:v>-1.1512684433188785</c:v>
                </c:pt>
                <c:pt idx="329">
                  <c:v>-1.1251247238430189</c:v>
                </c:pt>
                <c:pt idx="330">
                  <c:v>-1.3209370355978995</c:v>
                </c:pt>
                <c:pt idx="331">
                  <c:v>-1.4816651479967193</c:v>
                </c:pt>
                <c:pt idx="332">
                  <c:v>-1.36180012636272</c:v>
                </c:pt>
                <c:pt idx="333">
                  <c:v>-1.135298018935889</c:v>
                </c:pt>
                <c:pt idx="334">
                  <c:v>-1.186887066745979</c:v>
                </c:pt>
                <c:pt idx="335">
                  <c:v>-1.2432805356038905</c:v>
                </c:pt>
                <c:pt idx="336">
                  <c:v>-1.1106440706465497</c:v>
                </c:pt>
                <c:pt idx="337">
                  <c:v>-1.0195261965340583</c:v>
                </c:pt>
                <c:pt idx="338">
                  <c:v>-0.93609141930889894</c:v>
                </c:pt>
                <c:pt idx="339">
                  <c:v>-1.2230260982175203</c:v>
                </c:pt>
                <c:pt idx="340">
                  <c:v>-1.0906458125196297</c:v>
                </c:pt>
                <c:pt idx="341">
                  <c:v>-0.91582878242780907</c:v>
                </c:pt>
                <c:pt idx="342">
                  <c:v>-0.70922990990385948</c:v>
                </c:pt>
                <c:pt idx="343">
                  <c:v>-0.67850560206749932</c:v>
                </c:pt>
                <c:pt idx="344">
                  <c:v>-0.87947822823261923</c:v>
                </c:pt>
                <c:pt idx="345">
                  <c:v>-0.69095795224321943</c:v>
                </c:pt>
                <c:pt idx="346">
                  <c:v>-0.5395933755249791</c:v>
                </c:pt>
                <c:pt idx="347">
                  <c:v>-0.54354578969474954</c:v>
                </c:pt>
                <c:pt idx="348">
                  <c:v>-0.79315541490741914</c:v>
                </c:pt>
                <c:pt idx="349">
                  <c:v>-1.0458248075050385</c:v>
                </c:pt>
                <c:pt idx="350">
                  <c:v>-1.097876919405369</c:v>
                </c:pt>
                <c:pt idx="351">
                  <c:v>-1.1408713383074289</c:v>
                </c:pt>
                <c:pt idx="352">
                  <c:v>-1.2204812095853397</c:v>
                </c:pt>
                <c:pt idx="353">
                  <c:v>-1.1501113821151296</c:v>
                </c:pt>
                <c:pt idx="354">
                  <c:v>-0.97947331850055797</c:v>
                </c:pt>
                <c:pt idx="355">
                  <c:v>-0.82725505330363891</c:v>
                </c:pt>
                <c:pt idx="356">
                  <c:v>-0.97621355575330959</c:v>
                </c:pt>
                <c:pt idx="357">
                  <c:v>-0.94572050099643867</c:v>
                </c:pt>
                <c:pt idx="358">
                  <c:v>-0.88730414576838967</c:v>
                </c:pt>
                <c:pt idx="359">
                  <c:v>-0.6569980021770494</c:v>
                </c:pt>
                <c:pt idx="360">
                  <c:v>-0.51491852384111958</c:v>
                </c:pt>
                <c:pt idx="361">
                  <c:v>-0.28873316905053947</c:v>
                </c:pt>
                <c:pt idx="362">
                  <c:v>-0.1533864497361801</c:v>
                </c:pt>
                <c:pt idx="363">
                  <c:v>0.73378378407068112</c:v>
                </c:pt>
                <c:pt idx="364">
                  <c:v>2.6602643505221</c:v>
                </c:pt>
                <c:pt idx="365">
                  <c:v>3.6928780988249006</c:v>
                </c:pt>
                <c:pt idx="366">
                  <c:v>4.3486185194732982</c:v>
                </c:pt>
                <c:pt idx="367">
                  <c:v>4.3142173776493014</c:v>
                </c:pt>
                <c:pt idx="368">
                  <c:v>3.9046563811260011</c:v>
                </c:pt>
                <c:pt idx="369">
                  <c:v>3.4722464282208012</c:v>
                </c:pt>
                <c:pt idx="370">
                  <c:v>3.076746018803</c:v>
                </c:pt>
                <c:pt idx="371">
                  <c:v>2.7913738939208006</c:v>
                </c:pt>
                <c:pt idx="372">
                  <c:v>2.4593670858126</c:v>
                </c:pt>
                <c:pt idx="373">
                  <c:v>2.2642994393586005</c:v>
                </c:pt>
                <c:pt idx="374">
                  <c:v>1.9596506719739999</c:v>
                </c:pt>
                <c:pt idx="375">
                  <c:v>1.9501406228008999</c:v>
                </c:pt>
                <c:pt idx="376">
                  <c:v>1.5196024118385409</c:v>
                </c:pt>
                <c:pt idx="377">
                  <c:v>1.0629691788980811</c:v>
                </c:pt>
                <c:pt idx="378">
                  <c:v>0.38236108270486113</c:v>
                </c:pt>
                <c:pt idx="379">
                  <c:v>9.8957682078870235E-2</c:v>
                </c:pt>
                <c:pt idx="380">
                  <c:v>6.1408524955590238E-2</c:v>
                </c:pt>
                <c:pt idx="381">
                  <c:v>-4.4584305857359396E-2</c:v>
                </c:pt>
                <c:pt idx="382">
                  <c:v>-0.28631938080338948</c:v>
                </c:pt>
                <c:pt idx="383">
                  <c:v>-0.47199554212061923</c:v>
                </c:pt>
                <c:pt idx="384">
                  <c:v>-0.62123854379063026</c:v>
                </c:pt>
                <c:pt idx="385">
                  <c:v>-0.58520876616834538</c:v>
                </c:pt>
                <c:pt idx="386">
                  <c:v>-0.54836367750202886</c:v>
                </c:pt>
                <c:pt idx="387">
                  <c:v>-0.52376735587165513</c:v>
                </c:pt>
                <c:pt idx="388">
                  <c:v>-0.64303054506949486</c:v>
                </c:pt>
                <c:pt idx="389">
                  <c:v>-0.58061071213988313</c:v>
                </c:pt>
                <c:pt idx="390">
                  <c:v>-0.59226465393175065</c:v>
                </c:pt>
                <c:pt idx="391">
                  <c:v>-0.50122905423224662</c:v>
                </c:pt>
                <c:pt idx="392">
                  <c:v>-0.29790639292791532</c:v>
                </c:pt>
                <c:pt idx="393">
                  <c:v>-0.1538602737235113</c:v>
                </c:pt>
                <c:pt idx="394">
                  <c:v>0.15645327400693709</c:v>
                </c:pt>
                <c:pt idx="395">
                  <c:v>0.25121815171498341</c:v>
                </c:pt>
                <c:pt idx="396">
                  <c:v>0.17690325746416136</c:v>
                </c:pt>
                <c:pt idx="397">
                  <c:v>0.29738616380413241</c:v>
                </c:pt>
                <c:pt idx="398">
                  <c:v>0.44329846355797997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46-4780-B88F-C94DC49C5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55576"/>
        <c:axId val="894952336"/>
      </c:lineChart>
      <c:dateAx>
        <c:axId val="89495557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2336"/>
        <c:crosses val="autoZero"/>
        <c:auto val="1"/>
        <c:lblOffset val="100"/>
        <c:baseTimeUnit val="months"/>
        <c:majorUnit val="24"/>
        <c:majorTimeUnit val="months"/>
      </c:dateAx>
      <c:valAx>
        <c:axId val="89495233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55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9.0182852143482095E-2"/>
          <c:y val="0.65139581510644506"/>
          <c:w val="0.2453046806649169"/>
          <c:h val="0.14976961213181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Implied</a:t>
            </a:r>
            <a:r>
              <a:rPr lang="en-US" baseline="0"/>
              <a:t> QoQ Growth</a:t>
            </a:r>
            <a:endParaRPr lang="en-US"/>
          </a:p>
        </c:rich>
      </c:tx>
      <c:layout>
        <c:manualLayout>
          <c:xMode val="edge"/>
          <c:yMode val="edge"/>
          <c:x val="0.36387660675345346"/>
          <c:y val="2.5259355906313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0848424543569972"/>
          <c:w val="0.88890507436570432"/>
          <c:h val="0.766175932408350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 - Output Gap'!$T$6</c:f>
              <c:strCache>
                <c:ptCount val="1"/>
                <c:pt idx="0">
                  <c:v>Implied QoQ Growth in Banrep Forecasts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 - Output Gap'!$B$72:$B$80</c:f>
              <c:strCache>
                <c:ptCount val="9"/>
                <c:pt idx="0">
                  <c:v>1Q 2023</c:v>
                </c:pt>
                <c:pt idx="1">
                  <c:v>2Q 2023</c:v>
                </c:pt>
                <c:pt idx="2">
                  <c:v>3Q 2023</c:v>
                </c:pt>
                <c:pt idx="3">
                  <c:v>4Q 2023</c:v>
                </c:pt>
                <c:pt idx="4">
                  <c:v>1Q 2024</c:v>
                </c:pt>
                <c:pt idx="5">
                  <c:v>2Q 2024</c:v>
                </c:pt>
                <c:pt idx="6">
                  <c:v>3Q 2024</c:v>
                </c:pt>
                <c:pt idx="7">
                  <c:v>4Q 2024</c:v>
                </c:pt>
                <c:pt idx="8">
                  <c:v>1Q 2025</c:v>
                </c:pt>
              </c:strCache>
            </c:strRef>
          </c:cat>
          <c:val>
            <c:numRef>
              <c:f>'CO - Output Gap'!$T$72:$T$80</c:f>
              <c:numCache>
                <c:formatCode>#,##0.0</c:formatCode>
                <c:ptCount val="9"/>
                <c:pt idx="0">
                  <c:v>0.69379662533013686</c:v>
                </c:pt>
                <c:pt idx="1">
                  <c:v>-0.5276366617034256</c:v>
                </c:pt>
                <c:pt idx="2">
                  <c:v>-0.4275011264495987</c:v>
                </c:pt>
                <c:pt idx="3">
                  <c:v>-0.5357268335943246</c:v>
                </c:pt>
                <c:pt idx="4">
                  <c:v>0.59229078195781426</c:v>
                </c:pt>
                <c:pt idx="5">
                  <c:v>0.77724802386455849</c:v>
                </c:pt>
                <c:pt idx="6">
                  <c:v>0.76260842183984323</c:v>
                </c:pt>
                <c:pt idx="7">
                  <c:v>0.83484385964356989</c:v>
                </c:pt>
                <c:pt idx="8">
                  <c:v>0.98294045489744519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2-402C-8AC7-135C89C156F5}"/>
            </c:ext>
          </c:extLst>
        </c:ser>
        <c:ser>
          <c:idx val="1"/>
          <c:order val="1"/>
          <c:tx>
            <c:strRef>
              <c:f>'CO - Output Gap'!$AA$6</c:f>
              <c:strCache>
                <c:ptCount val="1"/>
                <c:pt idx="0">
                  <c:v>Altermative Calculation with constant g_Ypot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 - Output Gap'!$B$72:$B$80</c:f>
              <c:strCache>
                <c:ptCount val="9"/>
                <c:pt idx="0">
                  <c:v>1Q 2023</c:v>
                </c:pt>
                <c:pt idx="1">
                  <c:v>2Q 2023</c:v>
                </c:pt>
                <c:pt idx="2">
                  <c:v>3Q 2023</c:v>
                </c:pt>
                <c:pt idx="3">
                  <c:v>4Q 2023</c:v>
                </c:pt>
                <c:pt idx="4">
                  <c:v>1Q 2024</c:v>
                </c:pt>
                <c:pt idx="5">
                  <c:v>2Q 2024</c:v>
                </c:pt>
                <c:pt idx="6">
                  <c:v>3Q 2024</c:v>
                </c:pt>
                <c:pt idx="7">
                  <c:v>4Q 2024</c:v>
                </c:pt>
                <c:pt idx="8">
                  <c:v>1Q 2025</c:v>
                </c:pt>
              </c:strCache>
            </c:strRef>
          </c:cat>
          <c:val>
            <c:numRef>
              <c:f>'CO - Output Gap'!$AE$72:$AE$80</c:f>
              <c:numCache>
                <c:formatCode>#,##0.0</c:formatCode>
                <c:ptCount val="9"/>
                <c:pt idx="0">
                  <c:v>0.39999999999999991</c:v>
                </c:pt>
                <c:pt idx="1">
                  <c:v>0.10000000000000009</c:v>
                </c:pt>
                <c:pt idx="2">
                  <c:v>-0.19999999999999996</c:v>
                </c:pt>
                <c:pt idx="3">
                  <c:v>-0.39999999999999991</c:v>
                </c:pt>
                <c:pt idx="4">
                  <c:v>-0.30000000000000004</c:v>
                </c:pt>
                <c:pt idx="5">
                  <c:v>-0.10000000000000009</c:v>
                </c:pt>
                <c:pt idx="6">
                  <c:v>0.30000000000000004</c:v>
                </c:pt>
                <c:pt idx="7">
                  <c:v>0.5</c:v>
                </c:pt>
                <c:pt idx="8">
                  <c:v>0.60000000000000009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2-402C-8AC7-135C89C15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809934600"/>
        <c:axId val="809927760"/>
      </c:barChart>
      <c:catAx>
        <c:axId val="80993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27760"/>
        <c:crosses val="autoZero"/>
        <c:auto val="1"/>
        <c:lblAlgn val="ctr"/>
        <c:lblOffset val="100"/>
        <c:noMultiLvlLbl val="0"/>
      </c:catAx>
      <c:valAx>
        <c:axId val="809927760"/>
        <c:scaling>
          <c:orientation val="minMax"/>
        </c:scaling>
        <c:delete val="0"/>
        <c:axPos val="l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34600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0398404627549762"/>
          <c:y val="0.12598537059935991"/>
          <c:w val="0.45196860162139635"/>
          <c:h val="0.122241644239162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QoQ</a:t>
            </a:r>
            <a:r>
              <a:rPr lang="en-US" baseline="0"/>
              <a:t> GDP Growth</a:t>
            </a:r>
            <a:endParaRPr lang="en-US"/>
          </a:p>
        </c:rich>
      </c:tx>
      <c:layout>
        <c:manualLayout>
          <c:xMode val="edge"/>
          <c:yMode val="edge"/>
          <c:x val="0.36387660675345346"/>
          <c:y val="2.5259355906313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0848424543569972"/>
          <c:w val="0.88890507436570432"/>
          <c:h val="0.766175932408350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 - Output Gap'!$AI$7</c:f>
              <c:strCache>
                <c:ptCount val="1"/>
                <c:pt idx="0">
                  <c:v>Benrep: Last Report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 - Output Gap'!$B$72:$B$80</c:f>
              <c:strCache>
                <c:ptCount val="9"/>
                <c:pt idx="0">
                  <c:v>1Q 2023</c:v>
                </c:pt>
                <c:pt idx="1">
                  <c:v>2Q 2023</c:v>
                </c:pt>
                <c:pt idx="2">
                  <c:v>3Q 2023</c:v>
                </c:pt>
                <c:pt idx="3">
                  <c:v>4Q 2023</c:v>
                </c:pt>
                <c:pt idx="4">
                  <c:v>1Q 2024</c:v>
                </c:pt>
                <c:pt idx="5">
                  <c:v>2Q 2024</c:v>
                </c:pt>
                <c:pt idx="6">
                  <c:v>3Q 2024</c:v>
                </c:pt>
                <c:pt idx="7">
                  <c:v>4Q 2024</c:v>
                </c:pt>
                <c:pt idx="8">
                  <c:v>1Q 2025</c:v>
                </c:pt>
              </c:strCache>
            </c:strRef>
          </c:cat>
          <c:val>
            <c:numRef>
              <c:f>'CO - Output Gap'!$AI$72:$AI$80</c:f>
              <c:numCache>
                <c:formatCode>#,##0.0</c:formatCode>
                <c:ptCount val="9"/>
                <c:pt idx="0">
                  <c:v>0.69379662533013686</c:v>
                </c:pt>
                <c:pt idx="1">
                  <c:v>-0.5276366617034256</c:v>
                </c:pt>
                <c:pt idx="2">
                  <c:v>-0.4275011264495987</c:v>
                </c:pt>
                <c:pt idx="3">
                  <c:v>-0.5357268335943246</c:v>
                </c:pt>
                <c:pt idx="4">
                  <c:v>0.59229078195781426</c:v>
                </c:pt>
                <c:pt idx="5">
                  <c:v>0.77724802386455849</c:v>
                </c:pt>
                <c:pt idx="6">
                  <c:v>0.76260842183984323</c:v>
                </c:pt>
                <c:pt idx="7">
                  <c:v>0.83484385964356989</c:v>
                </c:pt>
                <c:pt idx="8">
                  <c:v>0.98294045489744519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D-4235-979B-379A7BBE0A23}"/>
            </c:ext>
          </c:extLst>
        </c:ser>
        <c:ser>
          <c:idx val="1"/>
          <c:order val="1"/>
          <c:tx>
            <c:strRef>
              <c:f>'CO - Output Gap'!$AJ$7</c:f>
              <c:strCache>
                <c:ptCount val="1"/>
                <c:pt idx="0">
                  <c:v>Expected Revision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 - Output Gap'!$B$72:$B$80</c:f>
              <c:strCache>
                <c:ptCount val="9"/>
                <c:pt idx="0">
                  <c:v>1Q 2023</c:v>
                </c:pt>
                <c:pt idx="1">
                  <c:v>2Q 2023</c:v>
                </c:pt>
                <c:pt idx="2">
                  <c:v>3Q 2023</c:v>
                </c:pt>
                <c:pt idx="3">
                  <c:v>4Q 2023</c:v>
                </c:pt>
                <c:pt idx="4">
                  <c:v>1Q 2024</c:v>
                </c:pt>
                <c:pt idx="5">
                  <c:v>2Q 2024</c:v>
                </c:pt>
                <c:pt idx="6">
                  <c:v>3Q 2024</c:v>
                </c:pt>
                <c:pt idx="7">
                  <c:v>4Q 2024</c:v>
                </c:pt>
                <c:pt idx="8">
                  <c:v>1Q 2025</c:v>
                </c:pt>
              </c:strCache>
            </c:strRef>
          </c:cat>
          <c:val>
            <c:numRef>
              <c:f>'CO - Output Gap'!$AJ$72:$AJ$80</c:f>
              <c:numCache>
                <c:formatCode>#,##0.0</c:formatCode>
                <c:ptCount val="9"/>
                <c:pt idx="0">
                  <c:v>1</c:v>
                </c:pt>
                <c:pt idx="1">
                  <c:v>0.2</c:v>
                </c:pt>
                <c:pt idx="2">
                  <c:v>-0.5</c:v>
                </c:pt>
                <c:pt idx="3">
                  <c:v>-0.5</c:v>
                </c:pt>
                <c:pt idx="4">
                  <c:v>0.3</c:v>
                </c:pt>
                <c:pt idx="5">
                  <c:v>0.5</c:v>
                </c:pt>
                <c:pt idx="6">
                  <c:v>0.5</c:v>
                </c:pt>
                <c:pt idx="7">
                  <c:v>0.83484385964356989</c:v>
                </c:pt>
                <c:pt idx="8">
                  <c:v>0.98294045489744519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D-4235-979B-379A7BBE0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809934600"/>
        <c:axId val="809927760"/>
      </c:barChart>
      <c:catAx>
        <c:axId val="80993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27760"/>
        <c:crosses val="autoZero"/>
        <c:auto val="1"/>
        <c:lblAlgn val="ctr"/>
        <c:lblOffset val="100"/>
        <c:noMultiLvlLbl val="0"/>
      </c:catAx>
      <c:valAx>
        <c:axId val="809927760"/>
        <c:scaling>
          <c:orientation val="minMax"/>
        </c:scaling>
        <c:delete val="0"/>
        <c:axPos val="l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34600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62065069991251098"/>
          <c:y val="0.67691127150772823"/>
          <c:w val="0.30196850393700786"/>
          <c:h val="0.1500193205016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Banrep Ouput</a:t>
            </a:r>
            <a:r>
              <a:rPr lang="en-US" baseline="0"/>
              <a:t> Gap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7856258341442E-2"/>
          <c:y val="0.13930516431924883"/>
          <c:w val="0.90696349578780555"/>
          <c:h val="0.75145888013998252"/>
        </c:manualLayout>
      </c:layout>
      <c:lineChart>
        <c:grouping val="standard"/>
        <c:varyColors val="0"/>
        <c:ser>
          <c:idx val="1"/>
          <c:order val="0"/>
          <c:tx>
            <c:strRef>
              <c:f>'CO - Output Gap'!$AL$7</c:f>
              <c:strCache>
                <c:ptCount val="1"/>
                <c:pt idx="0">
                  <c:v>Expected Revision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 - Output Gap'!$B$48:$B$86</c:f>
              <c:strCache>
                <c:ptCount val="33"/>
                <c:pt idx="0">
                  <c:v>1Q 2017</c:v>
                </c:pt>
                <c:pt idx="1">
                  <c:v>2Q 2017</c:v>
                </c:pt>
                <c:pt idx="2">
                  <c:v>3Q 2017</c:v>
                </c:pt>
                <c:pt idx="3">
                  <c:v>4Q 2017</c:v>
                </c:pt>
                <c:pt idx="4">
                  <c:v>1Q 2018</c:v>
                </c:pt>
                <c:pt idx="5">
                  <c:v>2Q 2018</c:v>
                </c:pt>
                <c:pt idx="6">
                  <c:v>3Q 2018</c:v>
                </c:pt>
                <c:pt idx="7">
                  <c:v>4Q 2018</c:v>
                </c:pt>
                <c:pt idx="8">
                  <c:v>1Q 2019</c:v>
                </c:pt>
                <c:pt idx="9">
                  <c:v>2Q 2019</c:v>
                </c:pt>
                <c:pt idx="10">
                  <c:v>3Q 2019</c:v>
                </c:pt>
                <c:pt idx="11">
                  <c:v>4Q 2019</c:v>
                </c:pt>
                <c:pt idx="12">
                  <c:v>1Q 2020</c:v>
                </c:pt>
                <c:pt idx="13">
                  <c:v>2Q 2020</c:v>
                </c:pt>
                <c:pt idx="14">
                  <c:v>3Q 2020</c:v>
                </c:pt>
                <c:pt idx="15">
                  <c:v>4Q 2020</c:v>
                </c:pt>
                <c:pt idx="16">
                  <c:v>1Q 2021</c:v>
                </c:pt>
                <c:pt idx="17">
                  <c:v>2Q 2021</c:v>
                </c:pt>
                <c:pt idx="18">
                  <c:v>3Q 2021</c:v>
                </c:pt>
                <c:pt idx="19">
                  <c:v>4Q 2021</c:v>
                </c:pt>
                <c:pt idx="20">
                  <c:v>1Q 2022</c:v>
                </c:pt>
                <c:pt idx="21">
                  <c:v>2Q 2022</c:v>
                </c:pt>
                <c:pt idx="22">
                  <c:v>3Q 2022</c:v>
                </c:pt>
                <c:pt idx="23">
                  <c:v>4Q 2022</c:v>
                </c:pt>
                <c:pt idx="24">
                  <c:v>1Q 2023</c:v>
                </c:pt>
                <c:pt idx="25">
                  <c:v>2Q 2023</c:v>
                </c:pt>
                <c:pt idx="26">
                  <c:v>3Q 2023</c:v>
                </c:pt>
                <c:pt idx="27">
                  <c:v>4Q 2023</c:v>
                </c:pt>
                <c:pt idx="28">
                  <c:v>1Q 2024</c:v>
                </c:pt>
                <c:pt idx="29">
                  <c:v>2Q 2024</c:v>
                </c:pt>
                <c:pt idx="30">
                  <c:v>3Q 2024</c:v>
                </c:pt>
                <c:pt idx="31">
                  <c:v>4Q 2024</c:v>
                </c:pt>
                <c:pt idx="32">
                  <c:v>1Q 2025</c:v>
                </c:pt>
              </c:strCache>
            </c:strRef>
          </c:cat>
          <c:val>
            <c:numRef>
              <c:f>'CO - Output Gap'!$AL$48:$AL$86</c:f>
              <c:numCache>
                <c:formatCode>#,##0.0</c:formatCode>
                <c:ptCount val="39"/>
                <c:pt idx="0">
                  <c:v>0.2</c:v>
                </c:pt>
                <c:pt idx="1">
                  <c:v>0</c:v>
                </c:pt>
                <c:pt idx="2">
                  <c:v>-0.3</c:v>
                </c:pt>
                <c:pt idx="3">
                  <c:v>-0.6</c:v>
                </c:pt>
                <c:pt idx="4">
                  <c:v>-0.6</c:v>
                </c:pt>
                <c:pt idx="5">
                  <c:v>-0.6</c:v>
                </c:pt>
                <c:pt idx="6">
                  <c:v>-0.5</c:v>
                </c:pt>
                <c:pt idx="7">
                  <c:v>-0.4</c:v>
                </c:pt>
                <c:pt idx="8">
                  <c:v>-0.2</c:v>
                </c:pt>
                <c:pt idx="9">
                  <c:v>0</c:v>
                </c:pt>
                <c:pt idx="10">
                  <c:v>0.2</c:v>
                </c:pt>
                <c:pt idx="11">
                  <c:v>0.3</c:v>
                </c:pt>
                <c:pt idx="12">
                  <c:v>-0.4</c:v>
                </c:pt>
                <c:pt idx="13">
                  <c:v>-3.9</c:v>
                </c:pt>
                <c:pt idx="14">
                  <c:v>-6.2</c:v>
                </c:pt>
                <c:pt idx="15">
                  <c:v>-7.3</c:v>
                </c:pt>
                <c:pt idx="16">
                  <c:v>-7.1</c:v>
                </c:pt>
                <c:pt idx="17">
                  <c:v>-4.5</c:v>
                </c:pt>
                <c:pt idx="18">
                  <c:v>-2.7</c:v>
                </c:pt>
                <c:pt idx="19">
                  <c:v>-0.9</c:v>
                </c:pt>
                <c:pt idx="20">
                  <c:v>0</c:v>
                </c:pt>
                <c:pt idx="21">
                  <c:v>1.5</c:v>
                </c:pt>
                <c:pt idx="22">
                  <c:v>2.6</c:v>
                </c:pt>
                <c:pt idx="23">
                  <c:v>2.4</c:v>
                </c:pt>
                <c:pt idx="24">
                  <c:v>2.606203374669863</c:v>
                </c:pt>
                <c:pt idx="25">
                  <c:v>2.9338400363732884</c:v>
                </c:pt>
                <c:pt idx="26">
                  <c:v>2.1613411628228874</c:v>
                </c:pt>
                <c:pt idx="27">
                  <c:v>1.297067996417212</c:v>
                </c:pt>
                <c:pt idx="28">
                  <c:v>0.20477721445939778</c:v>
                </c:pt>
                <c:pt idx="29">
                  <c:v>-0.6724708094051608</c:v>
                </c:pt>
                <c:pt idx="30">
                  <c:v>-1.135079231245004</c:v>
                </c:pt>
                <c:pt idx="31">
                  <c:v>-1.135079231245004</c:v>
                </c:pt>
                <c:pt idx="32">
                  <c:v>-1.0350792312450039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1-44D5-A13A-ABEA124D3E2F}"/>
            </c:ext>
          </c:extLst>
        </c:ser>
        <c:ser>
          <c:idx val="0"/>
          <c:order val="1"/>
          <c:tx>
            <c:strRef>
              <c:f>'CO - Output Gap'!$E$7</c:f>
              <c:strCache>
                <c:ptCount val="1"/>
                <c:pt idx="0">
                  <c:v>Banrep: Current Report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'CO - Output Gap'!$B$48:$B$86</c:f>
              <c:strCache>
                <c:ptCount val="33"/>
                <c:pt idx="0">
                  <c:v>1Q 2017</c:v>
                </c:pt>
                <c:pt idx="1">
                  <c:v>2Q 2017</c:v>
                </c:pt>
                <c:pt idx="2">
                  <c:v>3Q 2017</c:v>
                </c:pt>
                <c:pt idx="3">
                  <c:v>4Q 2017</c:v>
                </c:pt>
                <c:pt idx="4">
                  <c:v>1Q 2018</c:v>
                </c:pt>
                <c:pt idx="5">
                  <c:v>2Q 2018</c:v>
                </c:pt>
                <c:pt idx="6">
                  <c:v>3Q 2018</c:v>
                </c:pt>
                <c:pt idx="7">
                  <c:v>4Q 2018</c:v>
                </c:pt>
                <c:pt idx="8">
                  <c:v>1Q 2019</c:v>
                </c:pt>
                <c:pt idx="9">
                  <c:v>2Q 2019</c:v>
                </c:pt>
                <c:pt idx="10">
                  <c:v>3Q 2019</c:v>
                </c:pt>
                <c:pt idx="11">
                  <c:v>4Q 2019</c:v>
                </c:pt>
                <c:pt idx="12">
                  <c:v>1Q 2020</c:v>
                </c:pt>
                <c:pt idx="13">
                  <c:v>2Q 2020</c:v>
                </c:pt>
                <c:pt idx="14">
                  <c:v>3Q 2020</c:v>
                </c:pt>
                <c:pt idx="15">
                  <c:v>4Q 2020</c:v>
                </c:pt>
                <c:pt idx="16">
                  <c:v>1Q 2021</c:v>
                </c:pt>
                <c:pt idx="17">
                  <c:v>2Q 2021</c:v>
                </c:pt>
                <c:pt idx="18">
                  <c:v>3Q 2021</c:v>
                </c:pt>
                <c:pt idx="19">
                  <c:v>4Q 2021</c:v>
                </c:pt>
                <c:pt idx="20">
                  <c:v>1Q 2022</c:v>
                </c:pt>
                <c:pt idx="21">
                  <c:v>2Q 2022</c:v>
                </c:pt>
                <c:pt idx="22">
                  <c:v>3Q 2022</c:v>
                </c:pt>
                <c:pt idx="23">
                  <c:v>4Q 2022</c:v>
                </c:pt>
                <c:pt idx="24">
                  <c:v>1Q 2023</c:v>
                </c:pt>
                <c:pt idx="25">
                  <c:v>2Q 2023</c:v>
                </c:pt>
                <c:pt idx="26">
                  <c:v>3Q 2023</c:v>
                </c:pt>
                <c:pt idx="27">
                  <c:v>4Q 2023</c:v>
                </c:pt>
                <c:pt idx="28">
                  <c:v>1Q 2024</c:v>
                </c:pt>
                <c:pt idx="29">
                  <c:v>2Q 2024</c:v>
                </c:pt>
                <c:pt idx="30">
                  <c:v>3Q 2024</c:v>
                </c:pt>
                <c:pt idx="31">
                  <c:v>4Q 2024</c:v>
                </c:pt>
                <c:pt idx="32">
                  <c:v>1Q 2025</c:v>
                </c:pt>
              </c:strCache>
            </c:strRef>
          </c:cat>
          <c:val>
            <c:numRef>
              <c:f>'CO - Output Gap'!$E$48:$E$86</c:f>
              <c:numCache>
                <c:formatCode>#,##0.0</c:formatCode>
                <c:ptCount val="39"/>
                <c:pt idx="0">
                  <c:v>0.2</c:v>
                </c:pt>
                <c:pt idx="1">
                  <c:v>0</c:v>
                </c:pt>
                <c:pt idx="2">
                  <c:v>-0.3</c:v>
                </c:pt>
                <c:pt idx="3">
                  <c:v>-0.6</c:v>
                </c:pt>
                <c:pt idx="4">
                  <c:v>-0.6</c:v>
                </c:pt>
                <c:pt idx="5">
                  <c:v>-0.6</c:v>
                </c:pt>
                <c:pt idx="6">
                  <c:v>-0.5</c:v>
                </c:pt>
                <c:pt idx="7">
                  <c:v>-0.4</c:v>
                </c:pt>
                <c:pt idx="8">
                  <c:v>-0.2</c:v>
                </c:pt>
                <c:pt idx="9">
                  <c:v>0</c:v>
                </c:pt>
                <c:pt idx="10">
                  <c:v>0.2</c:v>
                </c:pt>
                <c:pt idx="11">
                  <c:v>0.3</c:v>
                </c:pt>
                <c:pt idx="12">
                  <c:v>-0.4</c:v>
                </c:pt>
                <c:pt idx="13">
                  <c:v>-3.9</c:v>
                </c:pt>
                <c:pt idx="14">
                  <c:v>-6.2</c:v>
                </c:pt>
                <c:pt idx="15">
                  <c:v>-7.3</c:v>
                </c:pt>
                <c:pt idx="16">
                  <c:v>-7.1</c:v>
                </c:pt>
                <c:pt idx="17">
                  <c:v>-4.5</c:v>
                </c:pt>
                <c:pt idx="18">
                  <c:v>-2.7</c:v>
                </c:pt>
                <c:pt idx="19">
                  <c:v>-0.9</c:v>
                </c:pt>
                <c:pt idx="20">
                  <c:v>0</c:v>
                </c:pt>
                <c:pt idx="21">
                  <c:v>1.5</c:v>
                </c:pt>
                <c:pt idx="22">
                  <c:v>2.6</c:v>
                </c:pt>
                <c:pt idx="23">
                  <c:v>2.4</c:v>
                </c:pt>
                <c:pt idx="24">
                  <c:v>2.2999999999999998</c:v>
                </c:pt>
                <c:pt idx="25">
                  <c:v>1.9</c:v>
                </c:pt>
                <c:pt idx="26">
                  <c:v>1.2</c:v>
                </c:pt>
                <c:pt idx="27">
                  <c:v>0.3</c:v>
                </c:pt>
                <c:pt idx="28">
                  <c:v>-0.5</c:v>
                </c:pt>
                <c:pt idx="29">
                  <c:v>-1.1000000000000001</c:v>
                </c:pt>
                <c:pt idx="30">
                  <c:v>-1.3</c:v>
                </c:pt>
                <c:pt idx="31">
                  <c:v>-1.3</c:v>
                </c:pt>
                <c:pt idx="32">
                  <c:v>-1.2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1-44D5-A13A-ABEA124D3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55576"/>
        <c:axId val="894952336"/>
      </c:lineChart>
      <c:catAx>
        <c:axId val="89495557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233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894952336"/>
        <c:scaling>
          <c:orientation val="minMax"/>
          <c:max val="4"/>
          <c:min val="-8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55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6.9418345178762761E-2"/>
          <c:y val="0.17888570419563862"/>
          <c:w val="0.37930854148849374"/>
          <c:h val="0.12733170027789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Banrep Output Gap</a:t>
            </a:r>
            <a:r>
              <a:rPr lang="en-US" baseline="0"/>
              <a:t> Revision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7856258341442E-2"/>
          <c:y val="0.13930516431924883"/>
          <c:w val="0.90696349578780555"/>
          <c:h val="0.75145888013998252"/>
        </c:manualLayout>
      </c:layout>
      <c:lineChart>
        <c:grouping val="standard"/>
        <c:varyColors val="0"/>
        <c:ser>
          <c:idx val="1"/>
          <c:order val="0"/>
          <c:tx>
            <c:strRef>
              <c:f>'CO - Output Gap'!$F$7</c:f>
              <c:strCache>
                <c:ptCount val="1"/>
                <c:pt idx="0">
                  <c:v>Previous Report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 - Output Gap'!$B$44:$B$83</c:f>
              <c:strCache>
                <c:ptCount val="37"/>
                <c:pt idx="0">
                  <c:v>1Q 2016</c:v>
                </c:pt>
                <c:pt idx="1">
                  <c:v>2Q 2016</c:v>
                </c:pt>
                <c:pt idx="2">
                  <c:v>3Q 2016</c:v>
                </c:pt>
                <c:pt idx="3">
                  <c:v>4Q 2016</c:v>
                </c:pt>
                <c:pt idx="4">
                  <c:v>1Q 2017</c:v>
                </c:pt>
                <c:pt idx="5">
                  <c:v>2Q 2017</c:v>
                </c:pt>
                <c:pt idx="6">
                  <c:v>3Q 2017</c:v>
                </c:pt>
                <c:pt idx="7">
                  <c:v>4Q 2017</c:v>
                </c:pt>
                <c:pt idx="8">
                  <c:v>1Q 2018</c:v>
                </c:pt>
                <c:pt idx="9">
                  <c:v>2Q 2018</c:v>
                </c:pt>
                <c:pt idx="10">
                  <c:v>3Q 2018</c:v>
                </c:pt>
                <c:pt idx="11">
                  <c:v>4Q 2018</c:v>
                </c:pt>
                <c:pt idx="12">
                  <c:v>1Q 2019</c:v>
                </c:pt>
                <c:pt idx="13">
                  <c:v>2Q 2019</c:v>
                </c:pt>
                <c:pt idx="14">
                  <c:v>3Q 2019</c:v>
                </c:pt>
                <c:pt idx="15">
                  <c:v>4Q 2019</c:v>
                </c:pt>
                <c:pt idx="16">
                  <c:v>1Q 2020</c:v>
                </c:pt>
                <c:pt idx="17">
                  <c:v>2Q 2020</c:v>
                </c:pt>
                <c:pt idx="18">
                  <c:v>3Q 2020</c:v>
                </c:pt>
                <c:pt idx="19">
                  <c:v>4Q 2020</c:v>
                </c:pt>
                <c:pt idx="20">
                  <c:v>1Q 2021</c:v>
                </c:pt>
                <c:pt idx="21">
                  <c:v>2Q 2021</c:v>
                </c:pt>
                <c:pt idx="22">
                  <c:v>3Q 2021</c:v>
                </c:pt>
                <c:pt idx="23">
                  <c:v>4Q 2021</c:v>
                </c:pt>
                <c:pt idx="24">
                  <c:v>1Q 2022</c:v>
                </c:pt>
                <c:pt idx="25">
                  <c:v>2Q 2022</c:v>
                </c:pt>
                <c:pt idx="26">
                  <c:v>3Q 2022</c:v>
                </c:pt>
                <c:pt idx="27">
                  <c:v>4Q 2022</c:v>
                </c:pt>
                <c:pt idx="28">
                  <c:v>1Q 2023</c:v>
                </c:pt>
                <c:pt idx="29">
                  <c:v>2Q 2023</c:v>
                </c:pt>
                <c:pt idx="30">
                  <c:v>3Q 2023</c:v>
                </c:pt>
                <c:pt idx="31">
                  <c:v>4Q 2023</c:v>
                </c:pt>
                <c:pt idx="32">
                  <c:v>1Q 2024</c:v>
                </c:pt>
                <c:pt idx="33">
                  <c:v>2Q 2024</c:v>
                </c:pt>
                <c:pt idx="34">
                  <c:v>3Q 2024</c:v>
                </c:pt>
                <c:pt idx="35">
                  <c:v>4Q 2024</c:v>
                </c:pt>
                <c:pt idx="36">
                  <c:v>1Q 2025</c:v>
                </c:pt>
              </c:strCache>
            </c:strRef>
          </c:cat>
          <c:val>
            <c:numRef>
              <c:f>'CO - Output Gap'!$F$44:$F$83</c:f>
              <c:numCache>
                <c:formatCode>#,##0.0</c:formatCode>
                <c:ptCount val="40"/>
                <c:pt idx="0">
                  <c:v>0.9</c:v>
                </c:pt>
                <c:pt idx="1">
                  <c:v>0.7</c:v>
                </c:pt>
                <c:pt idx="2">
                  <c:v>0.4</c:v>
                </c:pt>
                <c:pt idx="3">
                  <c:v>0.4</c:v>
                </c:pt>
                <c:pt idx="4">
                  <c:v>0.2</c:v>
                </c:pt>
                <c:pt idx="5">
                  <c:v>-0.1</c:v>
                </c:pt>
                <c:pt idx="6">
                  <c:v>-0.3</c:v>
                </c:pt>
                <c:pt idx="7">
                  <c:v>-0.6</c:v>
                </c:pt>
                <c:pt idx="8">
                  <c:v>-0.7</c:v>
                </c:pt>
                <c:pt idx="9">
                  <c:v>-0.7</c:v>
                </c:pt>
                <c:pt idx="10">
                  <c:v>-0.5</c:v>
                </c:pt>
                <c:pt idx="11">
                  <c:v>-0.4</c:v>
                </c:pt>
                <c:pt idx="12">
                  <c:v>-0.2</c:v>
                </c:pt>
                <c:pt idx="13">
                  <c:v>0</c:v>
                </c:pt>
                <c:pt idx="14">
                  <c:v>0.2</c:v>
                </c:pt>
                <c:pt idx="15">
                  <c:v>0.3</c:v>
                </c:pt>
                <c:pt idx="16">
                  <c:v>-0.3</c:v>
                </c:pt>
                <c:pt idx="17">
                  <c:v>-3.7</c:v>
                </c:pt>
                <c:pt idx="18">
                  <c:v>-5.9</c:v>
                </c:pt>
                <c:pt idx="19">
                  <c:v>-7.1</c:v>
                </c:pt>
                <c:pt idx="20">
                  <c:v>-7</c:v>
                </c:pt>
                <c:pt idx="21">
                  <c:v>-4.5</c:v>
                </c:pt>
                <c:pt idx="22">
                  <c:v>-2.5</c:v>
                </c:pt>
                <c:pt idx="23">
                  <c:v>-1.1000000000000001</c:v>
                </c:pt>
                <c:pt idx="24">
                  <c:v>-0.1</c:v>
                </c:pt>
                <c:pt idx="25">
                  <c:v>1.4</c:v>
                </c:pt>
                <c:pt idx="26">
                  <c:v>2.2999999999999998</c:v>
                </c:pt>
                <c:pt idx="27">
                  <c:v>2.5</c:v>
                </c:pt>
                <c:pt idx="28">
                  <c:v>2.2000000000000002</c:v>
                </c:pt>
                <c:pt idx="29">
                  <c:v>1.6</c:v>
                </c:pt>
                <c:pt idx="30">
                  <c:v>0.7</c:v>
                </c:pt>
                <c:pt idx="31">
                  <c:v>-0.1</c:v>
                </c:pt>
                <c:pt idx="32">
                  <c:v>-0.5</c:v>
                </c:pt>
                <c:pt idx="33">
                  <c:v>-0.9</c:v>
                </c:pt>
                <c:pt idx="34">
                  <c:v>-1.1000000000000001</c:v>
                </c:pt>
                <c:pt idx="35">
                  <c:v>-1.4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C4-46A6-AB45-DDD8C0CDAC0F}"/>
            </c:ext>
          </c:extLst>
        </c:ser>
        <c:ser>
          <c:idx val="0"/>
          <c:order val="1"/>
          <c:tx>
            <c:strRef>
              <c:f>'CO - Output Gap'!$E$7</c:f>
              <c:strCache>
                <c:ptCount val="1"/>
                <c:pt idx="0">
                  <c:v>Banrep: Current Report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'CO - Output Gap'!$B$44:$B$83</c:f>
              <c:strCache>
                <c:ptCount val="37"/>
                <c:pt idx="0">
                  <c:v>1Q 2016</c:v>
                </c:pt>
                <c:pt idx="1">
                  <c:v>2Q 2016</c:v>
                </c:pt>
                <c:pt idx="2">
                  <c:v>3Q 2016</c:v>
                </c:pt>
                <c:pt idx="3">
                  <c:v>4Q 2016</c:v>
                </c:pt>
                <c:pt idx="4">
                  <c:v>1Q 2017</c:v>
                </c:pt>
                <c:pt idx="5">
                  <c:v>2Q 2017</c:v>
                </c:pt>
                <c:pt idx="6">
                  <c:v>3Q 2017</c:v>
                </c:pt>
                <c:pt idx="7">
                  <c:v>4Q 2017</c:v>
                </c:pt>
                <c:pt idx="8">
                  <c:v>1Q 2018</c:v>
                </c:pt>
                <c:pt idx="9">
                  <c:v>2Q 2018</c:v>
                </c:pt>
                <c:pt idx="10">
                  <c:v>3Q 2018</c:v>
                </c:pt>
                <c:pt idx="11">
                  <c:v>4Q 2018</c:v>
                </c:pt>
                <c:pt idx="12">
                  <c:v>1Q 2019</c:v>
                </c:pt>
                <c:pt idx="13">
                  <c:v>2Q 2019</c:v>
                </c:pt>
                <c:pt idx="14">
                  <c:v>3Q 2019</c:v>
                </c:pt>
                <c:pt idx="15">
                  <c:v>4Q 2019</c:v>
                </c:pt>
                <c:pt idx="16">
                  <c:v>1Q 2020</c:v>
                </c:pt>
                <c:pt idx="17">
                  <c:v>2Q 2020</c:v>
                </c:pt>
                <c:pt idx="18">
                  <c:v>3Q 2020</c:v>
                </c:pt>
                <c:pt idx="19">
                  <c:v>4Q 2020</c:v>
                </c:pt>
                <c:pt idx="20">
                  <c:v>1Q 2021</c:v>
                </c:pt>
                <c:pt idx="21">
                  <c:v>2Q 2021</c:v>
                </c:pt>
                <c:pt idx="22">
                  <c:v>3Q 2021</c:v>
                </c:pt>
                <c:pt idx="23">
                  <c:v>4Q 2021</c:v>
                </c:pt>
                <c:pt idx="24">
                  <c:v>1Q 2022</c:v>
                </c:pt>
                <c:pt idx="25">
                  <c:v>2Q 2022</c:v>
                </c:pt>
                <c:pt idx="26">
                  <c:v>3Q 2022</c:v>
                </c:pt>
                <c:pt idx="27">
                  <c:v>4Q 2022</c:v>
                </c:pt>
                <c:pt idx="28">
                  <c:v>1Q 2023</c:v>
                </c:pt>
                <c:pt idx="29">
                  <c:v>2Q 2023</c:v>
                </c:pt>
                <c:pt idx="30">
                  <c:v>3Q 2023</c:v>
                </c:pt>
                <c:pt idx="31">
                  <c:v>4Q 2023</c:v>
                </c:pt>
                <c:pt idx="32">
                  <c:v>1Q 2024</c:v>
                </c:pt>
                <c:pt idx="33">
                  <c:v>2Q 2024</c:v>
                </c:pt>
                <c:pt idx="34">
                  <c:v>3Q 2024</c:v>
                </c:pt>
                <c:pt idx="35">
                  <c:v>4Q 2024</c:v>
                </c:pt>
                <c:pt idx="36">
                  <c:v>1Q 2025</c:v>
                </c:pt>
              </c:strCache>
            </c:strRef>
          </c:cat>
          <c:val>
            <c:numRef>
              <c:f>'CO - Output Gap'!$E$44:$E$83</c:f>
              <c:numCache>
                <c:formatCode>#,##0.0</c:formatCode>
                <c:ptCount val="40"/>
                <c:pt idx="0">
                  <c:v>0.9</c:v>
                </c:pt>
                <c:pt idx="1">
                  <c:v>0.7</c:v>
                </c:pt>
                <c:pt idx="2">
                  <c:v>0.5</c:v>
                </c:pt>
                <c:pt idx="3">
                  <c:v>0.4</c:v>
                </c:pt>
                <c:pt idx="4">
                  <c:v>0.2</c:v>
                </c:pt>
                <c:pt idx="5">
                  <c:v>0</c:v>
                </c:pt>
                <c:pt idx="6">
                  <c:v>-0.3</c:v>
                </c:pt>
                <c:pt idx="7">
                  <c:v>-0.6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-0.2</c:v>
                </c:pt>
                <c:pt idx="13">
                  <c:v>0</c:v>
                </c:pt>
                <c:pt idx="14">
                  <c:v>0.2</c:v>
                </c:pt>
                <c:pt idx="15">
                  <c:v>0.3</c:v>
                </c:pt>
                <c:pt idx="16">
                  <c:v>-0.4</c:v>
                </c:pt>
                <c:pt idx="17">
                  <c:v>-3.9</c:v>
                </c:pt>
                <c:pt idx="18">
                  <c:v>-6.2</c:v>
                </c:pt>
                <c:pt idx="19">
                  <c:v>-7.3</c:v>
                </c:pt>
                <c:pt idx="20">
                  <c:v>-7.1</c:v>
                </c:pt>
                <c:pt idx="21">
                  <c:v>-4.5</c:v>
                </c:pt>
                <c:pt idx="22">
                  <c:v>-2.7</c:v>
                </c:pt>
                <c:pt idx="23">
                  <c:v>-0.9</c:v>
                </c:pt>
                <c:pt idx="24">
                  <c:v>0</c:v>
                </c:pt>
                <c:pt idx="25">
                  <c:v>1.5</c:v>
                </c:pt>
                <c:pt idx="26">
                  <c:v>2.6</c:v>
                </c:pt>
                <c:pt idx="27">
                  <c:v>2.4</c:v>
                </c:pt>
                <c:pt idx="28">
                  <c:v>2.2999999999999998</c:v>
                </c:pt>
                <c:pt idx="29">
                  <c:v>1.9</c:v>
                </c:pt>
                <c:pt idx="30">
                  <c:v>1.2</c:v>
                </c:pt>
                <c:pt idx="31">
                  <c:v>0.3</c:v>
                </c:pt>
                <c:pt idx="32">
                  <c:v>-0.5</c:v>
                </c:pt>
                <c:pt idx="33">
                  <c:v>-1.1000000000000001</c:v>
                </c:pt>
                <c:pt idx="34">
                  <c:v>-1.3</c:v>
                </c:pt>
                <c:pt idx="35">
                  <c:v>-1.3</c:v>
                </c:pt>
                <c:pt idx="36">
                  <c:v>-1.2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C4-46A6-AB45-DDD8C0CDA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55576"/>
        <c:axId val="894952336"/>
      </c:lineChart>
      <c:catAx>
        <c:axId val="89495557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2336"/>
        <c:crosses val="autoZero"/>
        <c:auto val="1"/>
        <c:lblAlgn val="ctr"/>
        <c:lblOffset val="100"/>
        <c:tickLblSkip val="12"/>
        <c:tickMarkSkip val="4"/>
        <c:noMultiLvlLbl val="0"/>
      </c:catAx>
      <c:valAx>
        <c:axId val="894952336"/>
        <c:scaling>
          <c:orientation val="minMax"/>
          <c:max val="7"/>
          <c:min val="-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5576"/>
        <c:crosses val="autoZero"/>
        <c:crossBetween val="between"/>
        <c:majorUnit val="2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0996150481189852"/>
          <c:y val="0.20160360163312918"/>
          <c:w val="0.42631233595800527"/>
          <c:h val="0.13153111017801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Banrep:</a:t>
            </a:r>
            <a:r>
              <a:rPr lang="en-US" baseline="0"/>
              <a:t> </a:t>
            </a:r>
            <a:r>
              <a:rPr lang="en-US"/>
              <a:t>Unemployment vs NAIRU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7856258341442E-2"/>
          <c:y val="0.13930516431924883"/>
          <c:w val="0.90696349578780555"/>
          <c:h val="0.69127352038741641"/>
        </c:manualLayout>
      </c:layout>
      <c:lineChart>
        <c:grouping val="standard"/>
        <c:varyColors val="0"/>
        <c:ser>
          <c:idx val="1"/>
          <c:order val="0"/>
          <c:tx>
            <c:strRef>
              <c:f>'CO - Unemp.'!$J$5</c:f>
              <c:strCache>
                <c:ptCount val="1"/>
                <c:pt idx="0">
                  <c:v>NAIRU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 - Unemp.'!$B$7:$B$282</c:f>
              <c:numCache>
                <c:formatCode>d\-mmm\-yy</c:formatCode>
                <c:ptCount val="276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  <c:pt idx="257">
                  <c:v>44713</c:v>
                </c:pt>
                <c:pt idx="258">
                  <c:v>44743</c:v>
                </c:pt>
                <c:pt idx="259">
                  <c:v>44774</c:v>
                </c:pt>
                <c:pt idx="260">
                  <c:v>44805</c:v>
                </c:pt>
                <c:pt idx="261">
                  <c:v>44835</c:v>
                </c:pt>
                <c:pt idx="262">
                  <c:v>44866</c:v>
                </c:pt>
                <c:pt idx="263">
                  <c:v>44896</c:v>
                </c:pt>
                <c:pt idx="264">
                  <c:v>44927</c:v>
                </c:pt>
                <c:pt idx="265">
                  <c:v>44958</c:v>
                </c:pt>
                <c:pt idx="266">
                  <c:v>44986</c:v>
                </c:pt>
                <c:pt idx="267">
                  <c:v>45017</c:v>
                </c:pt>
                <c:pt idx="268">
                  <c:v>45047</c:v>
                </c:pt>
                <c:pt idx="269">
                  <c:v>45078</c:v>
                </c:pt>
                <c:pt idx="270">
                  <c:v>45108</c:v>
                </c:pt>
                <c:pt idx="271">
                  <c:v>45139</c:v>
                </c:pt>
                <c:pt idx="272">
                  <c:v>45170</c:v>
                </c:pt>
                <c:pt idx="273">
                  <c:v>45200</c:v>
                </c:pt>
                <c:pt idx="274">
                  <c:v>45231</c:v>
                </c:pt>
                <c:pt idx="275">
                  <c:v>45261</c:v>
                </c:pt>
              </c:numCache>
            </c:numRef>
          </c:cat>
          <c:val>
            <c:numRef>
              <c:f>'CO - Unemp.'!$J$7:$J$282</c:f>
              <c:numCache>
                <c:formatCode>#,##0.00</c:formatCode>
                <c:ptCount val="276"/>
                <c:pt idx="0">
                  <c:v>15.750000000000068</c:v>
                </c:pt>
                <c:pt idx="1">
                  <c:v>15.700000000000067</c:v>
                </c:pt>
                <c:pt idx="2">
                  <c:v>15.650000000000066</c:v>
                </c:pt>
                <c:pt idx="3">
                  <c:v>15.600000000000065</c:v>
                </c:pt>
                <c:pt idx="4">
                  <c:v>15.550000000000065</c:v>
                </c:pt>
                <c:pt idx="5">
                  <c:v>15.500000000000064</c:v>
                </c:pt>
                <c:pt idx="6">
                  <c:v>15.450000000000063</c:v>
                </c:pt>
                <c:pt idx="7">
                  <c:v>15.400000000000063</c:v>
                </c:pt>
                <c:pt idx="8">
                  <c:v>15.350000000000062</c:v>
                </c:pt>
                <c:pt idx="9">
                  <c:v>15.300000000000061</c:v>
                </c:pt>
                <c:pt idx="10">
                  <c:v>15.25000000000006</c:v>
                </c:pt>
                <c:pt idx="11">
                  <c:v>15.20000000000006</c:v>
                </c:pt>
                <c:pt idx="12">
                  <c:v>15.150000000000059</c:v>
                </c:pt>
                <c:pt idx="13">
                  <c:v>15.100000000000058</c:v>
                </c:pt>
                <c:pt idx="14">
                  <c:v>15.050000000000058</c:v>
                </c:pt>
                <c:pt idx="15">
                  <c:v>15.000000000000057</c:v>
                </c:pt>
                <c:pt idx="16">
                  <c:v>14.950000000000056</c:v>
                </c:pt>
                <c:pt idx="17">
                  <c:v>14.900000000000055</c:v>
                </c:pt>
                <c:pt idx="18">
                  <c:v>14.850000000000055</c:v>
                </c:pt>
                <c:pt idx="19">
                  <c:v>14.800000000000054</c:v>
                </c:pt>
                <c:pt idx="20">
                  <c:v>14.750000000000053</c:v>
                </c:pt>
                <c:pt idx="21">
                  <c:v>14.700000000000053</c:v>
                </c:pt>
                <c:pt idx="22">
                  <c:v>14.650000000000052</c:v>
                </c:pt>
                <c:pt idx="23">
                  <c:v>14.600000000000051</c:v>
                </c:pt>
                <c:pt idx="24">
                  <c:v>14.55000000000005</c:v>
                </c:pt>
                <c:pt idx="25">
                  <c:v>14.50000000000005</c:v>
                </c:pt>
                <c:pt idx="26">
                  <c:v>14.450000000000049</c:v>
                </c:pt>
                <c:pt idx="27">
                  <c:v>14.400000000000048</c:v>
                </c:pt>
                <c:pt idx="28">
                  <c:v>14.350000000000048</c:v>
                </c:pt>
                <c:pt idx="29">
                  <c:v>14.300000000000047</c:v>
                </c:pt>
                <c:pt idx="30">
                  <c:v>14.250000000000046</c:v>
                </c:pt>
                <c:pt idx="31">
                  <c:v>14.200000000000045</c:v>
                </c:pt>
                <c:pt idx="32">
                  <c:v>14.150000000000045</c:v>
                </c:pt>
                <c:pt idx="33">
                  <c:v>14.100000000000044</c:v>
                </c:pt>
                <c:pt idx="34">
                  <c:v>14.050000000000043</c:v>
                </c:pt>
                <c:pt idx="35">
                  <c:v>14.000000000000043</c:v>
                </c:pt>
                <c:pt idx="36">
                  <c:v>13.950000000000042</c:v>
                </c:pt>
                <c:pt idx="37">
                  <c:v>13.900000000000041</c:v>
                </c:pt>
                <c:pt idx="38">
                  <c:v>13.850000000000041</c:v>
                </c:pt>
                <c:pt idx="39">
                  <c:v>13.80000000000004</c:v>
                </c:pt>
                <c:pt idx="40">
                  <c:v>13.750000000000039</c:v>
                </c:pt>
                <c:pt idx="41">
                  <c:v>13.700000000000038</c:v>
                </c:pt>
                <c:pt idx="42">
                  <c:v>13.650000000000038</c:v>
                </c:pt>
                <c:pt idx="43">
                  <c:v>13.600000000000037</c:v>
                </c:pt>
                <c:pt idx="44">
                  <c:v>13.550000000000036</c:v>
                </c:pt>
                <c:pt idx="45">
                  <c:v>13.500000000000036</c:v>
                </c:pt>
                <c:pt idx="46">
                  <c:v>13.450000000000035</c:v>
                </c:pt>
                <c:pt idx="47">
                  <c:v>13.400000000000034</c:v>
                </c:pt>
                <c:pt idx="48">
                  <c:v>13.350000000000033</c:v>
                </c:pt>
                <c:pt idx="49">
                  <c:v>13.300000000000033</c:v>
                </c:pt>
                <c:pt idx="50">
                  <c:v>13.250000000000032</c:v>
                </c:pt>
                <c:pt idx="51">
                  <c:v>13.200000000000031</c:v>
                </c:pt>
                <c:pt idx="52">
                  <c:v>13.150000000000031</c:v>
                </c:pt>
                <c:pt idx="53">
                  <c:v>13.10000000000003</c:v>
                </c:pt>
                <c:pt idx="54">
                  <c:v>13.050000000000029</c:v>
                </c:pt>
                <c:pt idx="55">
                  <c:v>13.000000000000028</c:v>
                </c:pt>
                <c:pt idx="56">
                  <c:v>12.950000000000028</c:v>
                </c:pt>
                <c:pt idx="57">
                  <c:v>12.900000000000027</c:v>
                </c:pt>
                <c:pt idx="58">
                  <c:v>12.850000000000026</c:v>
                </c:pt>
                <c:pt idx="59">
                  <c:v>12.800000000000026</c:v>
                </c:pt>
                <c:pt idx="60">
                  <c:v>12.750000000000025</c:v>
                </c:pt>
                <c:pt idx="61">
                  <c:v>12.700000000000024</c:v>
                </c:pt>
                <c:pt idx="62">
                  <c:v>12.650000000000023</c:v>
                </c:pt>
                <c:pt idx="63">
                  <c:v>12.600000000000023</c:v>
                </c:pt>
                <c:pt idx="64">
                  <c:v>12.550000000000022</c:v>
                </c:pt>
                <c:pt idx="65">
                  <c:v>12.500000000000021</c:v>
                </c:pt>
                <c:pt idx="66">
                  <c:v>12.450000000000021</c:v>
                </c:pt>
                <c:pt idx="67">
                  <c:v>12.40000000000002</c:v>
                </c:pt>
                <c:pt idx="68">
                  <c:v>12.350000000000019</c:v>
                </c:pt>
                <c:pt idx="69">
                  <c:v>12.300000000000018</c:v>
                </c:pt>
                <c:pt idx="70">
                  <c:v>12.250000000000018</c:v>
                </c:pt>
                <c:pt idx="71">
                  <c:v>12.200000000000017</c:v>
                </c:pt>
                <c:pt idx="72">
                  <c:v>12.150000000000016</c:v>
                </c:pt>
                <c:pt idx="73">
                  <c:v>12.100000000000016</c:v>
                </c:pt>
                <c:pt idx="74">
                  <c:v>12.050000000000015</c:v>
                </c:pt>
                <c:pt idx="75">
                  <c:v>12.000000000000014</c:v>
                </c:pt>
                <c:pt idx="76">
                  <c:v>11.950000000000014</c:v>
                </c:pt>
                <c:pt idx="77">
                  <c:v>11.900000000000013</c:v>
                </c:pt>
                <c:pt idx="78">
                  <c:v>11.850000000000012</c:v>
                </c:pt>
                <c:pt idx="79">
                  <c:v>11.800000000000011</c:v>
                </c:pt>
                <c:pt idx="80">
                  <c:v>11.750000000000011</c:v>
                </c:pt>
                <c:pt idx="81">
                  <c:v>11.70000000000001</c:v>
                </c:pt>
                <c:pt idx="82">
                  <c:v>11.650000000000009</c:v>
                </c:pt>
                <c:pt idx="83">
                  <c:v>11.600000000000009</c:v>
                </c:pt>
                <c:pt idx="84">
                  <c:v>11.550000000000008</c:v>
                </c:pt>
                <c:pt idx="85">
                  <c:v>11.500000000000007</c:v>
                </c:pt>
                <c:pt idx="86">
                  <c:v>11.450000000000006</c:v>
                </c:pt>
                <c:pt idx="87">
                  <c:v>11.400000000000006</c:v>
                </c:pt>
                <c:pt idx="88">
                  <c:v>11.350000000000005</c:v>
                </c:pt>
                <c:pt idx="89">
                  <c:v>11.300000000000004</c:v>
                </c:pt>
                <c:pt idx="90">
                  <c:v>11.250000000000004</c:v>
                </c:pt>
                <c:pt idx="91">
                  <c:v>11.200000000000003</c:v>
                </c:pt>
                <c:pt idx="92">
                  <c:v>11.150000000000002</c:v>
                </c:pt>
                <c:pt idx="93">
                  <c:v>11.100000000000001</c:v>
                </c:pt>
                <c:pt idx="94">
                  <c:v>11.05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11.1</c:v>
                </c:pt>
                <c:pt idx="103">
                  <c:v>11.1</c:v>
                </c:pt>
                <c:pt idx="104">
                  <c:v>11.1</c:v>
                </c:pt>
                <c:pt idx="105">
                  <c:v>11.1</c:v>
                </c:pt>
                <c:pt idx="106">
                  <c:v>11.1</c:v>
                </c:pt>
                <c:pt idx="107">
                  <c:v>11.1</c:v>
                </c:pt>
                <c:pt idx="108">
                  <c:v>11</c:v>
                </c:pt>
                <c:pt idx="109">
                  <c:v>10.9</c:v>
                </c:pt>
                <c:pt idx="110">
                  <c:v>10.9</c:v>
                </c:pt>
                <c:pt idx="111">
                  <c:v>10.9</c:v>
                </c:pt>
                <c:pt idx="112">
                  <c:v>10.9</c:v>
                </c:pt>
                <c:pt idx="113">
                  <c:v>10.9</c:v>
                </c:pt>
                <c:pt idx="114">
                  <c:v>10.9</c:v>
                </c:pt>
                <c:pt idx="115">
                  <c:v>10.9</c:v>
                </c:pt>
                <c:pt idx="116">
                  <c:v>10.9</c:v>
                </c:pt>
                <c:pt idx="117">
                  <c:v>10.9</c:v>
                </c:pt>
                <c:pt idx="118">
                  <c:v>10.9</c:v>
                </c:pt>
                <c:pt idx="119">
                  <c:v>10.9</c:v>
                </c:pt>
                <c:pt idx="120">
                  <c:v>10.8</c:v>
                </c:pt>
                <c:pt idx="121">
                  <c:v>10.8</c:v>
                </c:pt>
                <c:pt idx="122">
                  <c:v>10.8</c:v>
                </c:pt>
                <c:pt idx="123">
                  <c:v>10.8</c:v>
                </c:pt>
                <c:pt idx="124">
                  <c:v>10.8</c:v>
                </c:pt>
                <c:pt idx="125">
                  <c:v>10.8</c:v>
                </c:pt>
                <c:pt idx="126">
                  <c:v>10.6</c:v>
                </c:pt>
                <c:pt idx="127">
                  <c:v>10.6</c:v>
                </c:pt>
                <c:pt idx="128">
                  <c:v>10.6</c:v>
                </c:pt>
                <c:pt idx="129">
                  <c:v>10.6</c:v>
                </c:pt>
                <c:pt idx="130">
                  <c:v>10.6</c:v>
                </c:pt>
                <c:pt idx="131">
                  <c:v>10.5</c:v>
                </c:pt>
                <c:pt idx="132">
                  <c:v>10.5</c:v>
                </c:pt>
                <c:pt idx="133">
                  <c:v>10.5</c:v>
                </c:pt>
                <c:pt idx="134">
                  <c:v>10.5</c:v>
                </c:pt>
                <c:pt idx="135">
                  <c:v>10.5</c:v>
                </c:pt>
                <c:pt idx="136">
                  <c:v>10.5</c:v>
                </c:pt>
                <c:pt idx="137">
                  <c:v>10.4</c:v>
                </c:pt>
                <c:pt idx="138">
                  <c:v>10.4</c:v>
                </c:pt>
                <c:pt idx="139">
                  <c:v>10.4</c:v>
                </c:pt>
                <c:pt idx="140">
                  <c:v>10.4</c:v>
                </c:pt>
                <c:pt idx="141">
                  <c:v>10.3</c:v>
                </c:pt>
                <c:pt idx="142">
                  <c:v>10.3</c:v>
                </c:pt>
                <c:pt idx="143">
                  <c:v>10.3</c:v>
                </c:pt>
                <c:pt idx="144">
                  <c:v>10.3</c:v>
                </c:pt>
                <c:pt idx="145">
                  <c:v>10.199999999999999</c:v>
                </c:pt>
                <c:pt idx="146">
                  <c:v>10.199999999999999</c:v>
                </c:pt>
                <c:pt idx="147">
                  <c:v>10.199999999999999</c:v>
                </c:pt>
                <c:pt idx="148">
                  <c:v>10.199999999999999</c:v>
                </c:pt>
                <c:pt idx="149">
                  <c:v>10.199999999999999</c:v>
                </c:pt>
                <c:pt idx="150">
                  <c:v>10.199999999999999</c:v>
                </c:pt>
                <c:pt idx="151">
                  <c:v>10.1</c:v>
                </c:pt>
                <c:pt idx="152">
                  <c:v>10.1</c:v>
                </c:pt>
                <c:pt idx="153">
                  <c:v>10.1</c:v>
                </c:pt>
                <c:pt idx="154">
                  <c:v>10.1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9.9</c:v>
                </c:pt>
                <c:pt idx="164">
                  <c:v>9.9</c:v>
                </c:pt>
                <c:pt idx="165">
                  <c:v>9.9</c:v>
                </c:pt>
                <c:pt idx="166">
                  <c:v>9.9</c:v>
                </c:pt>
                <c:pt idx="167">
                  <c:v>9.9</c:v>
                </c:pt>
                <c:pt idx="168">
                  <c:v>9.9</c:v>
                </c:pt>
                <c:pt idx="169">
                  <c:v>9.9</c:v>
                </c:pt>
                <c:pt idx="170">
                  <c:v>9.9</c:v>
                </c:pt>
                <c:pt idx="171">
                  <c:v>9.9</c:v>
                </c:pt>
                <c:pt idx="172">
                  <c:v>9.9</c:v>
                </c:pt>
                <c:pt idx="173">
                  <c:v>9.9</c:v>
                </c:pt>
                <c:pt idx="174">
                  <c:v>9.9</c:v>
                </c:pt>
                <c:pt idx="175">
                  <c:v>9.9</c:v>
                </c:pt>
                <c:pt idx="176">
                  <c:v>9.9</c:v>
                </c:pt>
                <c:pt idx="177">
                  <c:v>9.9</c:v>
                </c:pt>
                <c:pt idx="178">
                  <c:v>10</c:v>
                </c:pt>
                <c:pt idx="179">
                  <c:v>10.1</c:v>
                </c:pt>
                <c:pt idx="180">
                  <c:v>10.1</c:v>
                </c:pt>
                <c:pt idx="181">
                  <c:v>10.1</c:v>
                </c:pt>
                <c:pt idx="182">
                  <c:v>10.1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9.9</c:v>
                </c:pt>
                <c:pt idx="191">
                  <c:v>9.9</c:v>
                </c:pt>
                <c:pt idx="192">
                  <c:v>9.9</c:v>
                </c:pt>
                <c:pt idx="193">
                  <c:v>9.9</c:v>
                </c:pt>
                <c:pt idx="194">
                  <c:v>9.9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10.1</c:v>
                </c:pt>
                <c:pt idx="199">
                  <c:v>10.1</c:v>
                </c:pt>
                <c:pt idx="200">
                  <c:v>10.1</c:v>
                </c:pt>
                <c:pt idx="201">
                  <c:v>10.1</c:v>
                </c:pt>
                <c:pt idx="202">
                  <c:v>10.1</c:v>
                </c:pt>
                <c:pt idx="203">
                  <c:v>10.1</c:v>
                </c:pt>
                <c:pt idx="204">
                  <c:v>10.15</c:v>
                </c:pt>
                <c:pt idx="205">
                  <c:v>10.15</c:v>
                </c:pt>
                <c:pt idx="206">
                  <c:v>10.15</c:v>
                </c:pt>
                <c:pt idx="207">
                  <c:v>10.15</c:v>
                </c:pt>
                <c:pt idx="208">
                  <c:v>10.15</c:v>
                </c:pt>
                <c:pt idx="209">
                  <c:v>10.15</c:v>
                </c:pt>
                <c:pt idx="210">
                  <c:v>10.15</c:v>
                </c:pt>
                <c:pt idx="211">
                  <c:v>10.15</c:v>
                </c:pt>
                <c:pt idx="212">
                  <c:v>10.15</c:v>
                </c:pt>
                <c:pt idx="213">
                  <c:v>10.15</c:v>
                </c:pt>
                <c:pt idx="214">
                  <c:v>10.15</c:v>
                </c:pt>
                <c:pt idx="215">
                  <c:v>10.3</c:v>
                </c:pt>
                <c:pt idx="216">
                  <c:v>10.3</c:v>
                </c:pt>
                <c:pt idx="217">
                  <c:v>10.3</c:v>
                </c:pt>
                <c:pt idx="218">
                  <c:v>10.4</c:v>
                </c:pt>
                <c:pt idx="219">
                  <c:v>10.4</c:v>
                </c:pt>
                <c:pt idx="220">
                  <c:v>10.5</c:v>
                </c:pt>
                <c:pt idx="221">
                  <c:v>10.5</c:v>
                </c:pt>
                <c:pt idx="222">
                  <c:v>10.6</c:v>
                </c:pt>
                <c:pt idx="223">
                  <c:v>10.6</c:v>
                </c:pt>
                <c:pt idx="224">
                  <c:v>10.6</c:v>
                </c:pt>
                <c:pt idx="225">
                  <c:v>10.6</c:v>
                </c:pt>
                <c:pt idx="226">
                  <c:v>10.6</c:v>
                </c:pt>
                <c:pt idx="227">
                  <c:v>10.6</c:v>
                </c:pt>
                <c:pt idx="228">
                  <c:v>10.7</c:v>
                </c:pt>
                <c:pt idx="229">
                  <c:v>10.7</c:v>
                </c:pt>
                <c:pt idx="230">
                  <c:v>10.7</c:v>
                </c:pt>
                <c:pt idx="231">
                  <c:v>11.5</c:v>
                </c:pt>
                <c:pt idx="232">
                  <c:v>12.5</c:v>
                </c:pt>
                <c:pt idx="233">
                  <c:v>14</c:v>
                </c:pt>
                <c:pt idx="234">
                  <c:v>13.9</c:v>
                </c:pt>
                <c:pt idx="235">
                  <c:v>13.8</c:v>
                </c:pt>
                <c:pt idx="236">
                  <c:v>13.700000000000001</c:v>
                </c:pt>
                <c:pt idx="237">
                  <c:v>13.600000000000001</c:v>
                </c:pt>
                <c:pt idx="238">
                  <c:v>13.500000000000002</c:v>
                </c:pt>
                <c:pt idx="239">
                  <c:v>13.400000000000002</c:v>
                </c:pt>
                <c:pt idx="240">
                  <c:v>13.300000000000002</c:v>
                </c:pt>
                <c:pt idx="241">
                  <c:v>13.200000000000003</c:v>
                </c:pt>
                <c:pt idx="242">
                  <c:v>13.100000000000003</c:v>
                </c:pt>
                <c:pt idx="243">
                  <c:v>13.000000000000004</c:v>
                </c:pt>
                <c:pt idx="244">
                  <c:v>12.900000000000004</c:v>
                </c:pt>
                <c:pt idx="245">
                  <c:v>12.800000000000004</c:v>
                </c:pt>
                <c:pt idx="246">
                  <c:v>12.700000000000005</c:v>
                </c:pt>
                <c:pt idx="247">
                  <c:v>12.5</c:v>
                </c:pt>
                <c:pt idx="248">
                  <c:v>12.2</c:v>
                </c:pt>
                <c:pt idx="249">
                  <c:v>12.1</c:v>
                </c:pt>
                <c:pt idx="250">
                  <c:v>12</c:v>
                </c:pt>
                <c:pt idx="251">
                  <c:v>12</c:v>
                </c:pt>
                <c:pt idx="252">
                  <c:v>11.9</c:v>
                </c:pt>
                <c:pt idx="253">
                  <c:v>11.8</c:v>
                </c:pt>
                <c:pt idx="254">
                  <c:v>11.8</c:v>
                </c:pt>
                <c:pt idx="255">
                  <c:v>11.7</c:v>
                </c:pt>
                <c:pt idx="256">
                  <c:v>11.6</c:v>
                </c:pt>
                <c:pt idx="257">
                  <c:v>11.6</c:v>
                </c:pt>
                <c:pt idx="258">
                  <c:v>11.6</c:v>
                </c:pt>
                <c:pt idx="259">
                  <c:v>11.549999999999999</c:v>
                </c:pt>
                <c:pt idx="260">
                  <c:v>11.499999999999998</c:v>
                </c:pt>
                <c:pt idx="261">
                  <c:v>11.499999999999998</c:v>
                </c:pt>
                <c:pt idx="262">
                  <c:v>11.499999999999998</c:v>
                </c:pt>
                <c:pt idx="263">
                  <c:v>11.449999999999998</c:v>
                </c:pt>
                <c:pt idx="264">
                  <c:v>11.399999999999997</c:v>
                </c:pt>
                <c:pt idx="265">
                  <c:v>11.349999999999996</c:v>
                </c:pt>
                <c:pt idx="266">
                  <c:v>11.349999999999996</c:v>
                </c:pt>
                <c:pt idx="267">
                  <c:v>11.349999999999996</c:v>
                </c:pt>
                <c:pt idx="268">
                  <c:v>11.299999999999995</c:v>
                </c:pt>
                <c:pt idx="269">
                  <c:v>11.249999999999995</c:v>
                </c:pt>
                <c:pt idx="270">
                  <c:v>11.199999999999994</c:v>
                </c:pt>
                <c:pt idx="271">
                  <c:v>11.149999999999993</c:v>
                </c:pt>
                <c:pt idx="272">
                  <c:v>11.099999999999993</c:v>
                </c:pt>
                <c:pt idx="273">
                  <c:v>11.049999999999992</c:v>
                </c:pt>
                <c:pt idx="274">
                  <c:v>10.999999999999991</c:v>
                </c:pt>
                <c:pt idx="27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C7-40CB-938E-8D5D47339B31}"/>
            </c:ext>
          </c:extLst>
        </c:ser>
        <c:ser>
          <c:idx val="0"/>
          <c:order val="1"/>
          <c:tx>
            <c:strRef>
              <c:f>'CO - Unemp.'!$C$5</c:f>
              <c:strCache>
                <c:ptCount val="1"/>
                <c:pt idx="0">
                  <c:v>Unemp SA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'CO - Unemp.'!$B$7:$B$282</c:f>
              <c:numCache>
                <c:formatCode>d\-mmm\-yy</c:formatCode>
                <c:ptCount val="276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  <c:pt idx="257">
                  <c:v>44713</c:v>
                </c:pt>
                <c:pt idx="258">
                  <c:v>44743</c:v>
                </c:pt>
                <c:pt idx="259">
                  <c:v>44774</c:v>
                </c:pt>
                <c:pt idx="260">
                  <c:v>44805</c:v>
                </c:pt>
                <c:pt idx="261">
                  <c:v>44835</c:v>
                </c:pt>
                <c:pt idx="262">
                  <c:v>44866</c:v>
                </c:pt>
                <c:pt idx="263">
                  <c:v>44896</c:v>
                </c:pt>
                <c:pt idx="264">
                  <c:v>44927</c:v>
                </c:pt>
                <c:pt idx="265">
                  <c:v>44958</c:v>
                </c:pt>
                <c:pt idx="266">
                  <c:v>44986</c:v>
                </c:pt>
                <c:pt idx="267">
                  <c:v>45017</c:v>
                </c:pt>
                <c:pt idx="268">
                  <c:v>45047</c:v>
                </c:pt>
                <c:pt idx="269">
                  <c:v>45078</c:v>
                </c:pt>
                <c:pt idx="270">
                  <c:v>45108</c:v>
                </c:pt>
                <c:pt idx="271">
                  <c:v>45139</c:v>
                </c:pt>
                <c:pt idx="272">
                  <c:v>45170</c:v>
                </c:pt>
                <c:pt idx="273">
                  <c:v>45200</c:v>
                </c:pt>
                <c:pt idx="274">
                  <c:v>45231</c:v>
                </c:pt>
                <c:pt idx="275">
                  <c:v>45261</c:v>
                </c:pt>
              </c:numCache>
            </c:numRef>
          </c:cat>
          <c:val>
            <c:numRef>
              <c:f>'CO - Unemp.'!$C$7:$C$282</c:f>
              <c:numCache>
                <c:formatCode>#,##0.00</c:formatCode>
                <c:ptCount val="276"/>
                <c:pt idx="0">
                  <c:v>14.312759045544135</c:v>
                </c:pt>
                <c:pt idx="1">
                  <c:v>16.063877955621486</c:v>
                </c:pt>
                <c:pt idx="2">
                  <c:v>16.533088053703832</c:v>
                </c:pt>
                <c:pt idx="3">
                  <c:v>13.660945380728021</c:v>
                </c:pt>
                <c:pt idx="4">
                  <c:v>14.746726290673054</c:v>
                </c:pt>
                <c:pt idx="5">
                  <c:v>15.042536415788449</c:v>
                </c:pt>
                <c:pt idx="6">
                  <c:v>15.153516389506047</c:v>
                </c:pt>
                <c:pt idx="7">
                  <c:v>14.822664953179562</c:v>
                </c:pt>
                <c:pt idx="8">
                  <c:v>14.78073943812041</c:v>
                </c:pt>
                <c:pt idx="9">
                  <c:v>15.133030551390961</c:v>
                </c:pt>
                <c:pt idx="10">
                  <c:v>14.751924872029365</c:v>
                </c:pt>
                <c:pt idx="11">
                  <c:v>14.654132058677598</c:v>
                </c:pt>
                <c:pt idx="12">
                  <c:v>15.64356505600005</c:v>
                </c:pt>
                <c:pt idx="13">
                  <c:v>14.807467132039481</c:v>
                </c:pt>
                <c:pt idx="14">
                  <c:v>15.797331780822141</c:v>
                </c:pt>
                <c:pt idx="15">
                  <c:v>15.345116817895368</c:v>
                </c:pt>
                <c:pt idx="16">
                  <c:v>15.60411157892457</c:v>
                </c:pt>
                <c:pt idx="17">
                  <c:v>15.672225609543416</c:v>
                </c:pt>
                <c:pt idx="18">
                  <c:v>15.402281913758282</c:v>
                </c:pt>
                <c:pt idx="19">
                  <c:v>15.858629090155263</c:v>
                </c:pt>
                <c:pt idx="20">
                  <c:v>15.133994337887419</c:v>
                </c:pt>
                <c:pt idx="21">
                  <c:v>15.645168654920576</c:v>
                </c:pt>
                <c:pt idx="22">
                  <c:v>16.277898847944311</c:v>
                </c:pt>
                <c:pt idx="23">
                  <c:v>16.481933346354548</c:v>
                </c:pt>
                <c:pt idx="24">
                  <c:v>14.020482032846274</c:v>
                </c:pt>
                <c:pt idx="25">
                  <c:v>14.463121211999352</c:v>
                </c:pt>
                <c:pt idx="26">
                  <c:v>13.710254501985414</c:v>
                </c:pt>
                <c:pt idx="27">
                  <c:v>14.384872464035109</c:v>
                </c:pt>
                <c:pt idx="28">
                  <c:v>13.24399185823115</c:v>
                </c:pt>
                <c:pt idx="29">
                  <c:v>13.964697167809753</c:v>
                </c:pt>
                <c:pt idx="30">
                  <c:v>14.502353839767176</c:v>
                </c:pt>
                <c:pt idx="31">
                  <c:v>14.274146618198222</c:v>
                </c:pt>
                <c:pt idx="32">
                  <c:v>14.77791776819099</c:v>
                </c:pt>
                <c:pt idx="33">
                  <c:v>14.299706014723801</c:v>
                </c:pt>
                <c:pt idx="34">
                  <c:v>13.700744390962155</c:v>
                </c:pt>
                <c:pt idx="35">
                  <c:v>13.519693574719904</c:v>
                </c:pt>
                <c:pt idx="36">
                  <c:v>15.119947071833852</c:v>
                </c:pt>
                <c:pt idx="37">
                  <c:v>14.395475934811039</c:v>
                </c:pt>
                <c:pt idx="38">
                  <c:v>13.998884510361142</c:v>
                </c:pt>
                <c:pt idx="39">
                  <c:v>14.201329065277243</c:v>
                </c:pt>
                <c:pt idx="40">
                  <c:v>14.075573716166993</c:v>
                </c:pt>
                <c:pt idx="41">
                  <c:v>14.03697096595673</c:v>
                </c:pt>
                <c:pt idx="42">
                  <c:v>12.85738482005187</c:v>
                </c:pt>
                <c:pt idx="43">
                  <c:v>12.975249894174629</c:v>
                </c:pt>
                <c:pt idx="44">
                  <c:v>12.675037341630011</c:v>
                </c:pt>
                <c:pt idx="45">
                  <c:v>13.223768908007116</c:v>
                </c:pt>
                <c:pt idx="46">
                  <c:v>12.968587412068446</c:v>
                </c:pt>
                <c:pt idx="47">
                  <c:v>12.900055869835656</c:v>
                </c:pt>
                <c:pt idx="48">
                  <c:v>11.109605462422142</c:v>
                </c:pt>
                <c:pt idx="49">
                  <c:v>12.748017618579194</c:v>
                </c:pt>
                <c:pt idx="50">
                  <c:v>13.278687790743779</c:v>
                </c:pt>
                <c:pt idx="51">
                  <c:v>11.697288783104645</c:v>
                </c:pt>
                <c:pt idx="52">
                  <c:v>12.594840230261587</c:v>
                </c:pt>
                <c:pt idx="53">
                  <c:v>11.610780496846401</c:v>
                </c:pt>
                <c:pt idx="54">
                  <c:v>11.941237809639949</c:v>
                </c:pt>
                <c:pt idx="55">
                  <c:v>11.663100445697317</c:v>
                </c:pt>
                <c:pt idx="56">
                  <c:v>11.612040702870608</c:v>
                </c:pt>
                <c:pt idx="57">
                  <c:v>10.951882870932133</c:v>
                </c:pt>
                <c:pt idx="58">
                  <c:v>11.461055527760552</c:v>
                </c:pt>
                <c:pt idx="59">
                  <c:v>11.15521263304198</c:v>
                </c:pt>
                <c:pt idx="60">
                  <c:v>11.2549065090779</c:v>
                </c:pt>
                <c:pt idx="61">
                  <c:v>11.798792150494213</c:v>
                </c:pt>
                <c:pt idx="62">
                  <c:v>11.50304316791199</c:v>
                </c:pt>
                <c:pt idx="63">
                  <c:v>11.8797270228883</c:v>
                </c:pt>
                <c:pt idx="64">
                  <c:v>11.889234577975143</c:v>
                </c:pt>
                <c:pt idx="65">
                  <c:v>10.627177704200399</c:v>
                </c:pt>
                <c:pt idx="66">
                  <c:v>12.058462331434114</c:v>
                </c:pt>
                <c:pt idx="67">
                  <c:v>13.069263934079745</c:v>
                </c:pt>
                <c:pt idx="68">
                  <c:v>13.128415652905085</c:v>
                </c:pt>
                <c:pt idx="69">
                  <c:v>12.572226471675329</c:v>
                </c:pt>
                <c:pt idx="70">
                  <c:v>12.253680666641481</c:v>
                </c:pt>
                <c:pt idx="71">
                  <c:v>12.77370393380775</c:v>
                </c:pt>
                <c:pt idx="72">
                  <c:v>12.019380175735021</c:v>
                </c:pt>
                <c:pt idx="73">
                  <c:v>11.629258274447331</c:v>
                </c:pt>
                <c:pt idx="74">
                  <c:v>12.030334793369256</c:v>
                </c:pt>
                <c:pt idx="75">
                  <c:v>10.679040561128696</c:v>
                </c:pt>
                <c:pt idx="76">
                  <c:v>11.701738170853012</c:v>
                </c:pt>
                <c:pt idx="77">
                  <c:v>11.3898497995459</c:v>
                </c:pt>
                <c:pt idx="78">
                  <c:v>10.942572641995055</c:v>
                </c:pt>
                <c:pt idx="79">
                  <c:v>10.974671257941486</c:v>
                </c:pt>
                <c:pt idx="80">
                  <c:v>11.129833829388277</c:v>
                </c:pt>
                <c:pt idx="81">
                  <c:v>11.423258002300598</c:v>
                </c:pt>
                <c:pt idx="82">
                  <c:v>10.682893484653196</c:v>
                </c:pt>
                <c:pt idx="83">
                  <c:v>10.817000301390657</c:v>
                </c:pt>
                <c:pt idx="84">
                  <c:v>11.027870474822384</c:v>
                </c:pt>
                <c:pt idx="85">
                  <c:v>11.039103755914169</c:v>
                </c:pt>
                <c:pt idx="86">
                  <c:v>11.283602018837062</c:v>
                </c:pt>
                <c:pt idx="87">
                  <c:v>10.958921524706627</c:v>
                </c:pt>
                <c:pt idx="88">
                  <c:v>10.814345486850794</c:v>
                </c:pt>
                <c:pt idx="89">
                  <c:v>11.631647318416398</c:v>
                </c:pt>
                <c:pt idx="90">
                  <c:v>11.652037937371158</c:v>
                </c:pt>
                <c:pt idx="91">
                  <c:v>11.654751434329977</c:v>
                </c:pt>
                <c:pt idx="92">
                  <c:v>11.394489602872012</c:v>
                </c:pt>
                <c:pt idx="93">
                  <c:v>11.439784340447996</c:v>
                </c:pt>
                <c:pt idx="94">
                  <c:v>12.123383508911182</c:v>
                </c:pt>
                <c:pt idx="95">
                  <c:v>11.637880046985556</c:v>
                </c:pt>
                <c:pt idx="96">
                  <c:v>12.175148975950011</c:v>
                </c:pt>
                <c:pt idx="97">
                  <c:v>11.602188828483955</c:v>
                </c:pt>
                <c:pt idx="98">
                  <c:v>12.167802738838637</c:v>
                </c:pt>
                <c:pt idx="99">
                  <c:v>11.975951959613552</c:v>
                </c:pt>
                <c:pt idx="100">
                  <c:v>11.758320933846342</c:v>
                </c:pt>
                <c:pt idx="101">
                  <c:v>11.798278503679985</c:v>
                </c:pt>
                <c:pt idx="102">
                  <c:v>12.207712244839499</c:v>
                </c:pt>
                <c:pt idx="103">
                  <c:v>12.241569354420264</c:v>
                </c:pt>
                <c:pt idx="104">
                  <c:v>12.895196312681501</c:v>
                </c:pt>
                <c:pt idx="105">
                  <c:v>12.96439903455571</c:v>
                </c:pt>
                <c:pt idx="106">
                  <c:v>12.47783968236457</c:v>
                </c:pt>
                <c:pt idx="107">
                  <c:v>12.091516903473883</c:v>
                </c:pt>
                <c:pt idx="108">
                  <c:v>12.672490633358214</c:v>
                </c:pt>
                <c:pt idx="109">
                  <c:v>11.485662958504784</c:v>
                </c:pt>
                <c:pt idx="110">
                  <c:v>11.986998582268923</c:v>
                </c:pt>
                <c:pt idx="111">
                  <c:v>12.2770983300697</c:v>
                </c:pt>
                <c:pt idx="112">
                  <c:v>12.234239549534683</c:v>
                </c:pt>
                <c:pt idx="113">
                  <c:v>12.207789394949833</c:v>
                </c:pt>
                <c:pt idx="114">
                  <c:v>12.195643890008823</c:v>
                </c:pt>
                <c:pt idx="115">
                  <c:v>11.735833948610363</c:v>
                </c:pt>
                <c:pt idx="116">
                  <c:v>11.39235122674879</c:v>
                </c:pt>
                <c:pt idx="117">
                  <c:v>11.684490192626221</c:v>
                </c:pt>
                <c:pt idx="118">
                  <c:v>11.985242411943155</c:v>
                </c:pt>
                <c:pt idx="119">
                  <c:v>11.971991558667904</c:v>
                </c:pt>
                <c:pt idx="120">
                  <c:v>11.738647886162342</c:v>
                </c:pt>
                <c:pt idx="121">
                  <c:v>11.804969445221429</c:v>
                </c:pt>
                <c:pt idx="122">
                  <c:v>11.005207622198022</c:v>
                </c:pt>
                <c:pt idx="123">
                  <c:v>11.086519925667993</c:v>
                </c:pt>
                <c:pt idx="124">
                  <c:v>11.51506672260774</c:v>
                </c:pt>
                <c:pt idx="125">
                  <c:v>11.293238895068807</c:v>
                </c:pt>
                <c:pt idx="126">
                  <c:v>11.070238500864837</c:v>
                </c:pt>
                <c:pt idx="127">
                  <c:v>10.782309123582378</c:v>
                </c:pt>
                <c:pt idx="128">
                  <c:v>10.506496112005019</c:v>
                </c:pt>
                <c:pt idx="129">
                  <c:v>10.606782312570594</c:v>
                </c:pt>
                <c:pt idx="130">
                  <c:v>10.527392011851246</c:v>
                </c:pt>
                <c:pt idx="131">
                  <c:v>10.726767977044274</c:v>
                </c:pt>
                <c:pt idx="132">
                  <c:v>10.70299403101362</c:v>
                </c:pt>
                <c:pt idx="133">
                  <c:v>10.672794354061073</c:v>
                </c:pt>
                <c:pt idx="134">
                  <c:v>10.534840863068593</c:v>
                </c:pt>
                <c:pt idx="135">
                  <c:v>10.926564448855506</c:v>
                </c:pt>
                <c:pt idx="136">
                  <c:v>10.943978868628163</c:v>
                </c:pt>
                <c:pt idx="137">
                  <c:v>10.525431693899435</c:v>
                </c:pt>
                <c:pt idx="138">
                  <c:v>10.625902916176422</c:v>
                </c:pt>
                <c:pt idx="139">
                  <c:v>10.297045230226926</c:v>
                </c:pt>
                <c:pt idx="140">
                  <c:v>10.722700841957458</c:v>
                </c:pt>
                <c:pt idx="141">
                  <c:v>10.450235736073642</c:v>
                </c:pt>
                <c:pt idx="142">
                  <c:v>10.587351608091838</c:v>
                </c:pt>
                <c:pt idx="143">
                  <c:v>10.525457397671753</c:v>
                </c:pt>
                <c:pt idx="144">
                  <c:v>10.248024349545396</c:v>
                </c:pt>
                <c:pt idx="145">
                  <c:v>10.536843978209442</c:v>
                </c:pt>
                <c:pt idx="146">
                  <c:v>10.342743421808468</c:v>
                </c:pt>
                <c:pt idx="147">
                  <c:v>10.341581264614378</c:v>
                </c:pt>
                <c:pt idx="148">
                  <c:v>9.7895000714217826</c:v>
                </c:pt>
                <c:pt idx="149">
                  <c:v>9.8344367237122032</c:v>
                </c:pt>
                <c:pt idx="150">
                  <c:v>9.7137472111973722</c:v>
                </c:pt>
                <c:pt idx="151">
                  <c:v>9.9108840615003224</c:v>
                </c:pt>
                <c:pt idx="152">
                  <c:v>9.728221835395825</c:v>
                </c:pt>
                <c:pt idx="153">
                  <c:v>9.3573111766478796</c:v>
                </c:pt>
                <c:pt idx="154">
                  <c:v>9.8598253912569866</c:v>
                </c:pt>
                <c:pt idx="155">
                  <c:v>9.1692211790159153</c:v>
                </c:pt>
                <c:pt idx="156">
                  <c:v>9.4112051453360284</c:v>
                </c:pt>
                <c:pt idx="157">
                  <c:v>9.6174571473789854</c:v>
                </c:pt>
                <c:pt idx="158">
                  <c:v>9.7058813245273488</c:v>
                </c:pt>
                <c:pt idx="159">
                  <c:v>9.2797968582231807</c:v>
                </c:pt>
                <c:pt idx="160">
                  <c:v>9.0437173565711948</c:v>
                </c:pt>
                <c:pt idx="161">
                  <c:v>9.7730969099307625</c:v>
                </c:pt>
                <c:pt idx="162">
                  <c:v>9.3064600654689293</c:v>
                </c:pt>
                <c:pt idx="163">
                  <c:v>9.3510349391104874</c:v>
                </c:pt>
                <c:pt idx="164">
                  <c:v>9.1026745083211136</c:v>
                </c:pt>
                <c:pt idx="165">
                  <c:v>9.2364160162747115</c:v>
                </c:pt>
                <c:pt idx="166">
                  <c:v>9.3824007895830253</c:v>
                </c:pt>
                <c:pt idx="167">
                  <c:v>9.5596412223072491</c:v>
                </c:pt>
                <c:pt idx="168">
                  <c:v>8.959848060359576</c:v>
                </c:pt>
                <c:pt idx="169">
                  <c:v>8.7937252690827972</c:v>
                </c:pt>
                <c:pt idx="170">
                  <c:v>8.9196514790221535</c:v>
                </c:pt>
                <c:pt idx="171">
                  <c:v>9.7984526468850426</c:v>
                </c:pt>
                <c:pt idx="172">
                  <c:v>9.2042662938289563</c:v>
                </c:pt>
                <c:pt idx="173">
                  <c:v>8.9092093741126188</c:v>
                </c:pt>
                <c:pt idx="174">
                  <c:v>8.872950169984902</c:v>
                </c:pt>
                <c:pt idx="175">
                  <c:v>9.4799862022506804</c:v>
                </c:pt>
                <c:pt idx="176">
                  <c:v>9.5183586326650449</c:v>
                </c:pt>
                <c:pt idx="177">
                  <c:v>9.4903248664528608</c:v>
                </c:pt>
                <c:pt idx="178">
                  <c:v>8.9696026427716617</c:v>
                </c:pt>
                <c:pt idx="179">
                  <c:v>9.3493614021077569</c:v>
                </c:pt>
                <c:pt idx="180">
                  <c:v>9.9499068999397018</c:v>
                </c:pt>
                <c:pt idx="181">
                  <c:v>8.979596912677092</c:v>
                </c:pt>
                <c:pt idx="182">
                  <c:v>10.215389443340511</c:v>
                </c:pt>
                <c:pt idx="183">
                  <c:v>9.4635484817639064</c:v>
                </c:pt>
                <c:pt idx="184">
                  <c:v>9.1747144603749362</c:v>
                </c:pt>
                <c:pt idx="185">
                  <c:v>9.6392587646913146</c:v>
                </c:pt>
                <c:pt idx="186">
                  <c:v>9.8631787239191091</c:v>
                </c:pt>
                <c:pt idx="187">
                  <c:v>9.3833495871253412</c:v>
                </c:pt>
                <c:pt idx="188">
                  <c:v>9.2464032414051651</c:v>
                </c:pt>
                <c:pt idx="189">
                  <c:v>9.6028820488015825</c:v>
                </c:pt>
                <c:pt idx="190">
                  <c:v>9.2479863927668848</c:v>
                </c:pt>
                <c:pt idx="191">
                  <c:v>9.6971303998521048</c:v>
                </c:pt>
                <c:pt idx="192">
                  <c:v>9.6618235585326886</c:v>
                </c:pt>
                <c:pt idx="193">
                  <c:v>9.5084192128951841</c:v>
                </c:pt>
                <c:pt idx="194">
                  <c:v>9.6630729838111247</c:v>
                </c:pt>
                <c:pt idx="195">
                  <c:v>9.3260620012088893</c:v>
                </c:pt>
                <c:pt idx="196">
                  <c:v>9.7534742503326211</c:v>
                </c:pt>
                <c:pt idx="197">
                  <c:v>9.4465569989974973</c:v>
                </c:pt>
                <c:pt idx="198">
                  <c:v>9.599244202874706</c:v>
                </c:pt>
                <c:pt idx="199">
                  <c:v>9.6592334252441461</c:v>
                </c:pt>
                <c:pt idx="200">
                  <c:v>9.8952947492138712</c:v>
                </c:pt>
                <c:pt idx="201">
                  <c:v>9.6320125988340397</c:v>
                </c:pt>
                <c:pt idx="202">
                  <c:v>10.280179754211611</c:v>
                </c:pt>
                <c:pt idx="203">
                  <c:v>9.6029990822100135</c:v>
                </c:pt>
                <c:pt idx="204">
                  <c:v>9.7994057367557375</c:v>
                </c:pt>
                <c:pt idx="205">
                  <c:v>9.8477681914508057</c:v>
                </c:pt>
                <c:pt idx="206">
                  <c:v>9.556269519810769</c:v>
                </c:pt>
                <c:pt idx="207">
                  <c:v>9.9109309498274953</c:v>
                </c:pt>
                <c:pt idx="208">
                  <c:v>9.8752309379224066</c:v>
                </c:pt>
                <c:pt idx="209">
                  <c:v>9.7978831875058869</c:v>
                </c:pt>
                <c:pt idx="210">
                  <c:v>9.7184452550722487</c:v>
                </c:pt>
                <c:pt idx="211">
                  <c:v>9.5220811605276499</c:v>
                </c:pt>
                <c:pt idx="212">
                  <c:v>9.9894132054410143</c:v>
                </c:pt>
                <c:pt idx="213">
                  <c:v>10.2047671689841</c:v>
                </c:pt>
                <c:pt idx="214">
                  <c:v>10.480204518264445</c:v>
                </c:pt>
                <c:pt idx="215">
                  <c:v>10.817130110711819</c:v>
                </c:pt>
                <c:pt idx="216">
                  <c:v>10.732584109479209</c:v>
                </c:pt>
                <c:pt idx="217">
                  <c:v>10.808081318810512</c:v>
                </c:pt>
                <c:pt idx="218">
                  <c:v>10.978928252808769</c:v>
                </c:pt>
                <c:pt idx="219">
                  <c:v>10.805797717449488</c:v>
                </c:pt>
                <c:pt idx="220">
                  <c:v>10.890369239663384</c:v>
                </c:pt>
                <c:pt idx="221">
                  <c:v>10.185434439328862</c:v>
                </c:pt>
                <c:pt idx="222">
                  <c:v>10.971586055089508</c:v>
                </c:pt>
                <c:pt idx="223">
                  <c:v>11.251551575562187</c:v>
                </c:pt>
                <c:pt idx="224">
                  <c:v>11.121032827447811</c:v>
                </c:pt>
                <c:pt idx="225">
                  <c:v>10.919016271281039</c:v>
                </c:pt>
                <c:pt idx="226">
                  <c:v>11.053062981951372</c:v>
                </c:pt>
                <c:pt idx="227">
                  <c:v>10.872758432616903</c:v>
                </c:pt>
                <c:pt idx="228">
                  <c:v>11.093398401278426</c:v>
                </c:pt>
                <c:pt idx="229">
                  <c:v>11.59925261085794</c:v>
                </c:pt>
                <c:pt idx="230">
                  <c:v>12.997145911698505</c:v>
                </c:pt>
                <c:pt idx="231">
                  <c:v>20.603991680111889</c:v>
                </c:pt>
                <c:pt idx="232">
                  <c:v>21.912210374349062</c:v>
                </c:pt>
                <c:pt idx="233">
                  <c:v>20.777719413489997</c:v>
                </c:pt>
                <c:pt idx="234">
                  <c:v>20.61786518346689</c:v>
                </c:pt>
                <c:pt idx="235">
                  <c:v>17.431146574044217</c:v>
                </c:pt>
                <c:pt idx="236">
                  <c:v>16.623883677194698</c:v>
                </c:pt>
                <c:pt idx="237">
                  <c:v>16.107707023899657</c:v>
                </c:pt>
                <c:pt idx="238">
                  <c:v>15.355641975256562</c:v>
                </c:pt>
                <c:pt idx="239">
                  <c:v>14.932668106060385</c:v>
                </c:pt>
                <c:pt idx="240">
                  <c:v>15.086362169165987</c:v>
                </c:pt>
                <c:pt idx="241">
                  <c:v>14.414450376028338</c:v>
                </c:pt>
                <c:pt idx="242">
                  <c:v>14.57227111031372</c:v>
                </c:pt>
                <c:pt idx="243">
                  <c:v>15.523160175908906</c:v>
                </c:pt>
                <c:pt idx="244">
                  <c:v>15.229886221514427</c:v>
                </c:pt>
                <c:pt idx="245">
                  <c:v>15.024093445963446</c:v>
                </c:pt>
                <c:pt idx="246">
                  <c:v>12.797468550696451</c:v>
                </c:pt>
                <c:pt idx="247">
                  <c:v>12.821956594733194</c:v>
                </c:pt>
                <c:pt idx="248">
                  <c:v>12.303820783373897</c:v>
                </c:pt>
                <c:pt idx="249">
                  <c:v>12.741374497519894</c:v>
                </c:pt>
                <c:pt idx="250">
                  <c:v>12.961453261489304</c:v>
                </c:pt>
                <c:pt idx="251">
                  <c:v>12.110735203305184</c:v>
                </c:pt>
                <c:pt idx="252">
                  <c:v>12.214233690321526</c:v>
                </c:pt>
                <c:pt idx="253">
                  <c:v>11.823428216847663</c:v>
                </c:pt>
                <c:pt idx="254">
                  <c:v>12.012154634170281</c:v>
                </c:pt>
                <c:pt idx="255">
                  <c:v>11.148213514332541</c:v>
                </c:pt>
                <c:pt idx="256">
                  <c:v>10.72490991096663</c:v>
                </c:pt>
                <c:pt idx="257">
                  <c:v>11.621086951943941</c:v>
                </c:pt>
                <c:pt idx="258">
                  <c:v>10.76098695927908</c:v>
                </c:pt>
                <c:pt idx="259">
                  <c:v>10.576435169198643</c:v>
                </c:pt>
                <c:pt idx="260">
                  <c:v>11.084452026001628</c:v>
                </c:pt>
                <c:pt idx="261">
                  <c:v>10.398982321641803</c:v>
                </c:pt>
                <c:pt idx="262">
                  <c:v>10.878337237008939</c:v>
                </c:pt>
                <c:pt idx="263">
                  <c:v>11.279880056316298</c:v>
                </c:pt>
                <c:pt idx="264">
                  <c:v>11.300401038759109</c:v>
                </c:pt>
                <c:pt idx="265">
                  <c:v>10.301190543294458</c:v>
                </c:pt>
                <c:pt idx="266">
                  <c:v>9.9500713679850943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C7-40CB-938E-8D5D47339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55576"/>
        <c:axId val="894952336"/>
      </c:lineChart>
      <c:dateAx>
        <c:axId val="89495557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2336"/>
        <c:crosses val="autoZero"/>
        <c:auto val="1"/>
        <c:lblOffset val="100"/>
        <c:baseTimeUnit val="months"/>
        <c:majorUnit val="24"/>
        <c:majorTimeUnit val="months"/>
      </c:dateAx>
      <c:valAx>
        <c:axId val="894952336"/>
        <c:scaling>
          <c:orientation val="minMax"/>
          <c:max val="22"/>
          <c:min val="8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55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9216097987751523E-2"/>
          <c:y val="0.17238298337707783"/>
          <c:w val="0.34677712160979879"/>
          <c:h val="0.13153111017801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Nacional: Employment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7856258341442E-2"/>
          <c:y val="0.13930516431924883"/>
          <c:w val="0.90696349578780555"/>
          <c:h val="0.69127352038741641"/>
        </c:manualLayout>
      </c:layout>
      <c:lineChart>
        <c:grouping val="standard"/>
        <c:varyColors val="0"/>
        <c:ser>
          <c:idx val="0"/>
          <c:order val="0"/>
          <c:tx>
            <c:strRef>
              <c:f>'CO - Unemp.'!$M$5</c:f>
              <c:strCache>
                <c:ptCount val="1"/>
                <c:pt idx="0">
                  <c:v>Gap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name>3ma</c:nam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'CO - Unemp.'!$B$7:$B$282</c:f>
              <c:numCache>
                <c:formatCode>d\-mmm\-yy</c:formatCode>
                <c:ptCount val="276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  <c:pt idx="257">
                  <c:v>44713</c:v>
                </c:pt>
                <c:pt idx="258">
                  <c:v>44743</c:v>
                </c:pt>
                <c:pt idx="259">
                  <c:v>44774</c:v>
                </c:pt>
                <c:pt idx="260">
                  <c:v>44805</c:v>
                </c:pt>
                <c:pt idx="261">
                  <c:v>44835</c:v>
                </c:pt>
                <c:pt idx="262">
                  <c:v>44866</c:v>
                </c:pt>
                <c:pt idx="263">
                  <c:v>44896</c:v>
                </c:pt>
                <c:pt idx="264">
                  <c:v>44927</c:v>
                </c:pt>
                <c:pt idx="265">
                  <c:v>44958</c:v>
                </c:pt>
                <c:pt idx="266">
                  <c:v>44986</c:v>
                </c:pt>
                <c:pt idx="267">
                  <c:v>45017</c:v>
                </c:pt>
                <c:pt idx="268">
                  <c:v>45047</c:v>
                </c:pt>
                <c:pt idx="269">
                  <c:v>45078</c:v>
                </c:pt>
                <c:pt idx="270">
                  <c:v>45108</c:v>
                </c:pt>
                <c:pt idx="271">
                  <c:v>45139</c:v>
                </c:pt>
                <c:pt idx="272">
                  <c:v>45170</c:v>
                </c:pt>
                <c:pt idx="273">
                  <c:v>45200</c:v>
                </c:pt>
                <c:pt idx="274">
                  <c:v>45231</c:v>
                </c:pt>
                <c:pt idx="275">
                  <c:v>45261</c:v>
                </c:pt>
              </c:numCache>
            </c:numRef>
          </c:cat>
          <c:val>
            <c:numRef>
              <c:f>'CO - Unemp.'!$M$7:$M$282</c:f>
              <c:numCache>
                <c:formatCode>#,##0.00</c:formatCode>
                <c:ptCount val="276"/>
                <c:pt idx="0">
                  <c:v>-1.4372409544559321</c:v>
                </c:pt>
                <c:pt idx="1">
                  <c:v>0.36387795562141889</c:v>
                </c:pt>
                <c:pt idx="2">
                  <c:v>0.88308805370376575</c:v>
                </c:pt>
                <c:pt idx="3">
                  <c:v>-1.9390546192720439</c:v>
                </c:pt>
                <c:pt idx="4">
                  <c:v>-0.80327370932701037</c:v>
                </c:pt>
                <c:pt idx="5">
                  <c:v>-0.45746358421161482</c:v>
                </c:pt>
                <c:pt idx="6">
                  <c:v>-0.2964836104940165</c:v>
                </c:pt>
                <c:pt idx="7">
                  <c:v>-0.57733504682050096</c:v>
                </c:pt>
                <c:pt idx="8">
                  <c:v>-0.56926056187965202</c:v>
                </c:pt>
                <c:pt idx="9">
                  <c:v>-0.16696944860910001</c:v>
                </c:pt>
                <c:pt idx="10">
                  <c:v>-0.49807512797069542</c:v>
                </c:pt>
                <c:pt idx="11">
                  <c:v>-0.54586794132246119</c:v>
                </c:pt>
                <c:pt idx="12">
                  <c:v>0.49356505599999068</c:v>
                </c:pt>
                <c:pt idx="13">
                  <c:v>-0.29253286796057765</c:v>
                </c:pt>
                <c:pt idx="14">
                  <c:v>0.7473317808220834</c:v>
                </c:pt>
                <c:pt idx="15">
                  <c:v>0.34511681789531146</c:v>
                </c:pt>
                <c:pt idx="16">
                  <c:v>0.65411157892451399</c:v>
                </c:pt>
                <c:pt idx="17">
                  <c:v>0.77222560954336039</c:v>
                </c:pt>
                <c:pt idx="18">
                  <c:v>0.55228191375822711</c:v>
                </c:pt>
                <c:pt idx="19">
                  <c:v>1.0586290901552093</c:v>
                </c:pt>
                <c:pt idx="20">
                  <c:v>0.38399433788736559</c:v>
                </c:pt>
                <c:pt idx="21">
                  <c:v>0.94516865492052382</c:v>
                </c:pt>
                <c:pt idx="22">
                  <c:v>1.6278988479442589</c:v>
                </c:pt>
                <c:pt idx="23">
                  <c:v>1.8819333463544972</c:v>
                </c:pt>
                <c:pt idx="24">
                  <c:v>-0.52951796715377597</c:v>
                </c:pt>
                <c:pt idx="25">
                  <c:v>-3.6878788000697327E-2</c:v>
                </c:pt>
                <c:pt idx="26">
                  <c:v>-0.73974549801463496</c:v>
                </c:pt>
                <c:pt idx="27">
                  <c:v>-1.5127535964939653E-2</c:v>
                </c:pt>
                <c:pt idx="28">
                  <c:v>-1.1060081417688981</c:v>
                </c:pt>
                <c:pt idx="29">
                  <c:v>-0.335302832190294</c:v>
                </c:pt>
                <c:pt idx="30">
                  <c:v>0.25235383976712988</c:v>
                </c:pt>
                <c:pt idx="31">
                  <c:v>7.4146618198176029E-2</c:v>
                </c:pt>
                <c:pt idx="32">
                  <c:v>0.62791776819094558</c:v>
                </c:pt>
                <c:pt idx="33">
                  <c:v>0.19970601472375726</c:v>
                </c:pt>
                <c:pt idx="34">
                  <c:v>-0.34925560903788799</c:v>
                </c:pt>
                <c:pt idx="35">
                  <c:v>-0.48030642528013878</c:v>
                </c:pt>
                <c:pt idx="36">
                  <c:v>1.1699470718338105</c:v>
                </c:pt>
                <c:pt idx="37">
                  <c:v>0.49547593481099739</c:v>
                </c:pt>
                <c:pt idx="38">
                  <c:v>0.14888451036110162</c:v>
                </c:pt>
                <c:pt idx="39">
                  <c:v>0.4013290652772028</c:v>
                </c:pt>
                <c:pt idx="40">
                  <c:v>0.32557371616695363</c:v>
                </c:pt>
                <c:pt idx="41">
                  <c:v>0.33697096595669151</c:v>
                </c:pt>
                <c:pt idx="42">
                  <c:v>-0.79261517994816799</c:v>
                </c:pt>
                <c:pt idx="43">
                  <c:v>-0.62475010582540769</c:v>
                </c:pt>
                <c:pt idx="44">
                  <c:v>-0.87496265837002518</c:v>
                </c:pt>
                <c:pt idx="45">
                  <c:v>-0.27623109199291918</c:v>
                </c:pt>
                <c:pt idx="46">
                  <c:v>-0.48141258793158848</c:v>
                </c:pt>
                <c:pt idx="47">
                  <c:v>-0.49994413016437811</c:v>
                </c:pt>
                <c:pt idx="48">
                  <c:v>-2.2403945375778918</c:v>
                </c:pt>
                <c:pt idx="49">
                  <c:v>-0.55198238142083866</c:v>
                </c:pt>
                <c:pt idx="50">
                  <c:v>2.8687790743747499E-2</c:v>
                </c:pt>
                <c:pt idx="51">
                  <c:v>-1.5027112168953867</c:v>
                </c:pt>
                <c:pt idx="52">
                  <c:v>-0.55515976973844339</c:v>
                </c:pt>
                <c:pt idx="53">
                  <c:v>-1.4892195031536293</c:v>
                </c:pt>
                <c:pt idx="54">
                  <c:v>-1.1087621903600802</c:v>
                </c:pt>
                <c:pt idx="55">
                  <c:v>-1.3368995543027111</c:v>
                </c:pt>
                <c:pt idx="56">
                  <c:v>-1.3379592971294194</c:v>
                </c:pt>
                <c:pt idx="57">
                  <c:v>-1.948117129067894</c:v>
                </c:pt>
                <c:pt idx="58">
                  <c:v>-1.3889444722394746</c:v>
                </c:pt>
                <c:pt idx="59">
                  <c:v>-1.6447873669580453</c:v>
                </c:pt>
                <c:pt idx="60">
                  <c:v>-1.495093490922125</c:v>
                </c:pt>
                <c:pt idx="61">
                  <c:v>-0.9012078495058109</c:v>
                </c:pt>
                <c:pt idx="62">
                  <c:v>-1.1469568320880335</c:v>
                </c:pt>
                <c:pt idx="63">
                  <c:v>-0.72027297711172267</c:v>
                </c:pt>
                <c:pt idx="64">
                  <c:v>-0.66076542202487865</c:v>
                </c:pt>
                <c:pt idx="65">
                  <c:v>-1.8728222957996223</c:v>
                </c:pt>
                <c:pt idx="66">
                  <c:v>-0.39153766856590622</c:v>
                </c:pt>
                <c:pt idx="67">
                  <c:v>0.66926393407972462</c:v>
                </c:pt>
                <c:pt idx="68">
                  <c:v>0.77841565290506587</c:v>
                </c:pt>
                <c:pt idx="69">
                  <c:v>0.27222647167531022</c:v>
                </c:pt>
                <c:pt idx="70">
                  <c:v>3.6806666414630484E-3</c:v>
                </c:pt>
                <c:pt idx="71">
                  <c:v>0.57370393380773343</c:v>
                </c:pt>
                <c:pt idx="72">
                  <c:v>-0.13061982426499519</c:v>
                </c:pt>
                <c:pt idx="73">
                  <c:v>-0.4707417255526849</c:v>
                </c:pt>
                <c:pt idx="74">
                  <c:v>-1.9665206630758547E-2</c:v>
                </c:pt>
                <c:pt idx="75">
                  <c:v>-1.3209594388713182</c:v>
                </c:pt>
                <c:pt idx="76">
                  <c:v>-0.24826182914700112</c:v>
                </c:pt>
                <c:pt idx="77">
                  <c:v>-0.51015020045411319</c:v>
                </c:pt>
                <c:pt idx="78">
                  <c:v>-0.90742735800495744</c:v>
                </c:pt>
                <c:pt idx="79">
                  <c:v>-0.82532874205852558</c:v>
                </c:pt>
                <c:pt idx="80">
                  <c:v>-0.62016617061173385</c:v>
                </c:pt>
                <c:pt idx="81">
                  <c:v>-0.27674199769941232</c:v>
                </c:pt>
                <c:pt idx="82">
                  <c:v>-0.96710651534681347</c:v>
                </c:pt>
                <c:pt idx="83">
                  <c:v>-0.78299969860935192</c:v>
                </c:pt>
                <c:pt idx="84">
                  <c:v>-0.52212952517762368</c:v>
                </c:pt>
                <c:pt idx="85">
                  <c:v>-0.46089624408583774</c:v>
                </c:pt>
                <c:pt idx="86">
                  <c:v>-0.16639798116294457</c:v>
                </c:pt>
                <c:pt idx="87">
                  <c:v>-0.44107847529337896</c:v>
                </c:pt>
                <c:pt idx="88">
                  <c:v>-0.5356545131492112</c:v>
                </c:pt>
                <c:pt idx="89">
                  <c:v>0.33164731841639394</c:v>
                </c:pt>
                <c:pt idx="90">
                  <c:v>0.4020379373711549</c:v>
                </c:pt>
                <c:pt idx="91">
                  <c:v>0.45475143432997456</c:v>
                </c:pt>
                <c:pt idx="92">
                  <c:v>0.24448960287200983</c:v>
                </c:pt>
                <c:pt idx="93">
                  <c:v>0.33978434044799499</c:v>
                </c:pt>
                <c:pt idx="94">
                  <c:v>1.0733835089111814</c:v>
                </c:pt>
                <c:pt idx="95">
                  <c:v>0.63788004698555589</c:v>
                </c:pt>
                <c:pt idx="96">
                  <c:v>1.1751489759500107</c:v>
                </c:pt>
                <c:pt idx="97">
                  <c:v>0.60218882848395516</c:v>
                </c:pt>
                <c:pt idx="98">
                  <c:v>1.1678027388386365</c:v>
                </c:pt>
                <c:pt idx="99">
                  <c:v>0.97595195961355152</c:v>
                </c:pt>
                <c:pt idx="100">
                  <c:v>0.75832093384634192</c:v>
                </c:pt>
                <c:pt idx="101">
                  <c:v>0.79827850367998465</c:v>
                </c:pt>
                <c:pt idx="102">
                  <c:v>1.1077122448394991</c:v>
                </c:pt>
                <c:pt idx="103">
                  <c:v>1.1415693544202643</c:v>
                </c:pt>
                <c:pt idx="104">
                  <c:v>1.7951963126815009</c:v>
                </c:pt>
                <c:pt idx="105">
                  <c:v>1.86439903455571</c:v>
                </c:pt>
                <c:pt idx="106">
                  <c:v>1.37783968236457</c:v>
                </c:pt>
                <c:pt idx="107">
                  <c:v>0.9915169034738831</c:v>
                </c:pt>
                <c:pt idx="108">
                  <c:v>1.6724906333582137</c:v>
                </c:pt>
                <c:pt idx="109">
                  <c:v>0.58566295850478411</c:v>
                </c:pt>
                <c:pt idx="110">
                  <c:v>1.0869985822689223</c:v>
                </c:pt>
                <c:pt idx="111">
                  <c:v>1.3770983300696997</c:v>
                </c:pt>
                <c:pt idx="112">
                  <c:v>1.3342395495346828</c:v>
                </c:pt>
                <c:pt idx="113">
                  <c:v>1.3077893949498325</c:v>
                </c:pt>
                <c:pt idx="114">
                  <c:v>1.2956438900088223</c:v>
                </c:pt>
                <c:pt idx="115">
                  <c:v>0.83583394861036275</c:v>
                </c:pt>
                <c:pt idx="116">
                  <c:v>0.49235122674878973</c:v>
                </c:pt>
                <c:pt idx="117">
                  <c:v>0.78449019262622066</c:v>
                </c:pt>
                <c:pt idx="118">
                  <c:v>1.0852424119431543</c:v>
                </c:pt>
                <c:pt idx="119">
                  <c:v>1.0719915586679036</c:v>
                </c:pt>
                <c:pt idx="120">
                  <c:v>0.93864788616234129</c:v>
                </c:pt>
                <c:pt idx="121">
                  <c:v>1.0049694452214286</c:v>
                </c:pt>
                <c:pt idx="122">
                  <c:v>0.2052076221980208</c:v>
                </c:pt>
                <c:pt idx="123">
                  <c:v>0.28651992566799223</c:v>
                </c:pt>
                <c:pt idx="124">
                  <c:v>0.71506672260773918</c:v>
                </c:pt>
                <c:pt idx="125">
                  <c:v>0.49323889506880647</c:v>
                </c:pt>
                <c:pt idx="126">
                  <c:v>0.47023850086483776</c:v>
                </c:pt>
                <c:pt idx="127">
                  <c:v>0.18230912358237816</c:v>
                </c:pt>
                <c:pt idx="128">
                  <c:v>-9.3503887994980772E-2</c:v>
                </c:pt>
                <c:pt idx="129">
                  <c:v>6.7823125705945841E-3</c:v>
                </c:pt>
                <c:pt idx="130">
                  <c:v>-7.2607988148753577E-2</c:v>
                </c:pt>
                <c:pt idx="131">
                  <c:v>0.22676797704427365</c:v>
                </c:pt>
                <c:pt idx="132">
                  <c:v>0.20299403101362046</c:v>
                </c:pt>
                <c:pt idx="133">
                  <c:v>0.17279435406107346</c:v>
                </c:pt>
                <c:pt idx="134">
                  <c:v>3.4840863068593464E-2</c:v>
                </c:pt>
                <c:pt idx="135">
                  <c:v>0.42656444885550648</c:v>
                </c:pt>
                <c:pt idx="136">
                  <c:v>0.44397886862816272</c:v>
                </c:pt>
                <c:pt idx="137">
                  <c:v>0.12543169389943465</c:v>
                </c:pt>
                <c:pt idx="138">
                  <c:v>0.22590291617642144</c:v>
                </c:pt>
                <c:pt idx="139">
                  <c:v>-0.10295476977307416</c:v>
                </c:pt>
                <c:pt idx="140">
                  <c:v>0.32270084195745774</c:v>
                </c:pt>
                <c:pt idx="141">
                  <c:v>0.15023573607364149</c:v>
                </c:pt>
                <c:pt idx="142">
                  <c:v>0.28735160809183746</c:v>
                </c:pt>
                <c:pt idx="143">
                  <c:v>0.22545739767175199</c:v>
                </c:pt>
                <c:pt idx="144">
                  <c:v>-5.1975650454604505E-2</c:v>
                </c:pt>
                <c:pt idx="145">
                  <c:v>0.33684397820944234</c:v>
                </c:pt>
                <c:pt idx="146">
                  <c:v>0.14274342180846844</c:v>
                </c:pt>
                <c:pt idx="147">
                  <c:v>0.14158126461437881</c:v>
                </c:pt>
                <c:pt idx="148">
                  <c:v>-0.41049992857821671</c:v>
                </c:pt>
                <c:pt idx="149">
                  <c:v>-0.36556327628779606</c:v>
                </c:pt>
                <c:pt idx="150">
                  <c:v>-0.48625278880262712</c:v>
                </c:pt>
                <c:pt idx="151">
                  <c:v>-0.18911593849967723</c:v>
                </c:pt>
                <c:pt idx="152">
                  <c:v>-0.37177816460417468</c:v>
                </c:pt>
                <c:pt idx="153">
                  <c:v>-0.74268882335212005</c:v>
                </c:pt>
                <c:pt idx="154">
                  <c:v>-0.240174608743013</c:v>
                </c:pt>
                <c:pt idx="155">
                  <c:v>-0.83077882098408473</c:v>
                </c:pt>
                <c:pt idx="156">
                  <c:v>-0.58879485466397163</c:v>
                </c:pt>
                <c:pt idx="157">
                  <c:v>-0.38254285262101462</c:v>
                </c:pt>
                <c:pt idx="158">
                  <c:v>-0.29411867547265125</c:v>
                </c:pt>
                <c:pt idx="159">
                  <c:v>-0.72020314177681932</c:v>
                </c:pt>
                <c:pt idx="160">
                  <c:v>-0.9562826434288052</c:v>
                </c:pt>
                <c:pt idx="161">
                  <c:v>-0.22690309006923748</c:v>
                </c:pt>
                <c:pt idx="162">
                  <c:v>-0.69353993453107066</c:v>
                </c:pt>
                <c:pt idx="163">
                  <c:v>-0.54896506088951291</c:v>
                </c:pt>
                <c:pt idx="164">
                  <c:v>-0.79732549167888678</c:v>
                </c:pt>
                <c:pt idx="165">
                  <c:v>-0.66358398372528882</c:v>
                </c:pt>
                <c:pt idx="166">
                  <c:v>-0.5175992104169751</c:v>
                </c:pt>
                <c:pt idx="167">
                  <c:v>-0.34035877769275125</c:v>
                </c:pt>
                <c:pt idx="168">
                  <c:v>-0.94015193964042432</c:v>
                </c:pt>
                <c:pt idx="169">
                  <c:v>-1.1062747309172032</c:v>
                </c:pt>
                <c:pt idx="170">
                  <c:v>-0.98034852097784686</c:v>
                </c:pt>
                <c:pt idx="171">
                  <c:v>-0.10154735311495777</c:v>
                </c:pt>
                <c:pt idx="172">
                  <c:v>-0.69573370617104402</c:v>
                </c:pt>
                <c:pt idx="173">
                  <c:v>-0.99079062588738154</c:v>
                </c:pt>
                <c:pt idx="174">
                  <c:v>-1.0270498300150983</c:v>
                </c:pt>
                <c:pt idx="175">
                  <c:v>-0.42001379774931991</c:v>
                </c:pt>
                <c:pt idx="176">
                  <c:v>-0.38164136733495546</c:v>
                </c:pt>
                <c:pt idx="177">
                  <c:v>-0.40967513354713958</c:v>
                </c:pt>
                <c:pt idx="178">
                  <c:v>-1.0303973572283383</c:v>
                </c:pt>
                <c:pt idx="179">
                  <c:v>-0.75063859789224274</c:v>
                </c:pt>
                <c:pt idx="180">
                  <c:v>-0.15009310006029786</c:v>
                </c:pt>
                <c:pt idx="181">
                  <c:v>-1.1204030873229076</c:v>
                </c:pt>
                <c:pt idx="182">
                  <c:v>0.11538944334051138</c:v>
                </c:pt>
                <c:pt idx="183">
                  <c:v>-0.53645151823609361</c:v>
                </c:pt>
                <c:pt idx="184">
                  <c:v>-0.82528553962506379</c:v>
                </c:pt>
                <c:pt idx="185">
                  <c:v>-0.3607412353086854</c:v>
                </c:pt>
                <c:pt idx="186">
                  <c:v>-0.1368212760808909</c:v>
                </c:pt>
                <c:pt idx="187">
                  <c:v>-0.61665041287465883</c:v>
                </c:pt>
                <c:pt idx="188">
                  <c:v>-0.75359675859483488</c:v>
                </c:pt>
                <c:pt idx="189">
                  <c:v>-0.39711795119841753</c:v>
                </c:pt>
                <c:pt idx="190">
                  <c:v>-0.65201360723311552</c:v>
                </c:pt>
                <c:pt idx="191">
                  <c:v>-0.20286960014789557</c:v>
                </c:pt>
                <c:pt idx="192">
                  <c:v>-0.23817644146731176</c:v>
                </c:pt>
                <c:pt idx="193">
                  <c:v>-0.39158078710481625</c:v>
                </c:pt>
                <c:pt idx="194">
                  <c:v>-0.23692701618887568</c:v>
                </c:pt>
                <c:pt idx="195">
                  <c:v>-0.67393799879111072</c:v>
                </c:pt>
                <c:pt idx="196">
                  <c:v>-0.24652574966737895</c:v>
                </c:pt>
                <c:pt idx="197">
                  <c:v>-0.55344300100250265</c:v>
                </c:pt>
                <c:pt idx="198">
                  <c:v>-0.50075579712529361</c:v>
                </c:pt>
                <c:pt idx="199">
                  <c:v>-0.44076657475585357</c:v>
                </c:pt>
                <c:pt idx="200">
                  <c:v>-0.20470525078612845</c:v>
                </c:pt>
                <c:pt idx="201">
                  <c:v>-0.46798740116595994</c:v>
                </c:pt>
                <c:pt idx="202">
                  <c:v>0.18017975421161125</c:v>
                </c:pt>
                <c:pt idx="203">
                  <c:v>-0.49700091778998612</c:v>
                </c:pt>
                <c:pt idx="204">
                  <c:v>-0.3505942632442629</c:v>
                </c:pt>
                <c:pt idx="205">
                  <c:v>-0.30223180854919462</c:v>
                </c:pt>
                <c:pt idx="206">
                  <c:v>-0.59373048018923136</c:v>
                </c:pt>
                <c:pt idx="207">
                  <c:v>-0.23906905017250502</c:v>
                </c:pt>
                <c:pt idx="208">
                  <c:v>-0.27476906207759377</c:v>
                </c:pt>
                <c:pt idx="209">
                  <c:v>-0.35211681249411342</c:v>
                </c:pt>
                <c:pt idx="210">
                  <c:v>-0.4315547449277517</c:v>
                </c:pt>
                <c:pt idx="211">
                  <c:v>-0.6279188394723505</c:v>
                </c:pt>
                <c:pt idx="212">
                  <c:v>-0.16058679455898606</c:v>
                </c:pt>
                <c:pt idx="213">
                  <c:v>5.4767168984099612E-2</c:v>
                </c:pt>
                <c:pt idx="214">
                  <c:v>0.33020451826444486</c:v>
                </c:pt>
                <c:pt idx="215">
                  <c:v>0.51713011071181825</c:v>
                </c:pt>
                <c:pt idx="216">
                  <c:v>0.43258410947920822</c:v>
                </c:pt>
                <c:pt idx="217">
                  <c:v>0.50808131881051111</c:v>
                </c:pt>
                <c:pt idx="218">
                  <c:v>0.57892825280876892</c:v>
                </c:pt>
                <c:pt idx="219">
                  <c:v>0.405797717449488</c:v>
                </c:pt>
                <c:pt idx="220">
                  <c:v>0.39036923966338399</c:v>
                </c:pt>
                <c:pt idx="221">
                  <c:v>-0.31456556067113794</c:v>
                </c:pt>
                <c:pt idx="222">
                  <c:v>0.3715860550895087</c:v>
                </c:pt>
                <c:pt idx="223">
                  <c:v>0.65155157556218768</c:v>
                </c:pt>
                <c:pt idx="224">
                  <c:v>0.52103282744781154</c:v>
                </c:pt>
                <c:pt idx="225">
                  <c:v>0.31901627128103982</c:v>
                </c:pt>
                <c:pt idx="226">
                  <c:v>0.45306298195137273</c:v>
                </c:pt>
                <c:pt idx="227">
                  <c:v>0.27275843261690369</c:v>
                </c:pt>
                <c:pt idx="228">
                  <c:v>0.39339840127842685</c:v>
                </c:pt>
                <c:pt idx="229">
                  <c:v>0.89925261085794084</c:v>
                </c:pt>
                <c:pt idx="230">
                  <c:v>2.2971459116985056</c:v>
                </c:pt>
                <c:pt idx="231">
                  <c:v>9.1039916801118892</c:v>
                </c:pt>
                <c:pt idx="232">
                  <c:v>9.4122103743490619</c:v>
                </c:pt>
                <c:pt idx="233">
                  <c:v>6.7777194134899972</c:v>
                </c:pt>
                <c:pt idx="234">
                  <c:v>6.7178651834668894</c:v>
                </c:pt>
                <c:pt idx="235">
                  <c:v>3.6311465740442159</c:v>
                </c:pt>
                <c:pt idx="236">
                  <c:v>2.9238836771946968</c:v>
                </c:pt>
                <c:pt idx="237">
                  <c:v>2.5077070238996555</c:v>
                </c:pt>
                <c:pt idx="238">
                  <c:v>1.8556419752565603</c:v>
                </c:pt>
                <c:pt idx="239">
                  <c:v>1.5326681060603828</c:v>
                </c:pt>
                <c:pt idx="240">
                  <c:v>1.7863621691659848</c:v>
                </c:pt>
                <c:pt idx="241">
                  <c:v>1.2144503760283349</c:v>
                </c:pt>
                <c:pt idx="242">
                  <c:v>1.4722711103137165</c:v>
                </c:pt>
                <c:pt idx="243">
                  <c:v>2.5231601759089024</c:v>
                </c:pt>
                <c:pt idx="244">
                  <c:v>2.3298862215144229</c:v>
                </c:pt>
                <c:pt idx="245">
                  <c:v>2.2240934459634421</c:v>
                </c:pt>
                <c:pt idx="246">
                  <c:v>9.7468550696445888E-2</c:v>
                </c:pt>
                <c:pt idx="247">
                  <c:v>0.32195659473319438</c:v>
                </c:pt>
                <c:pt idx="248">
                  <c:v>0.103820783373898</c:v>
                </c:pt>
                <c:pt idx="249">
                  <c:v>0.6413744975198945</c:v>
                </c:pt>
                <c:pt idx="250">
                  <c:v>0.96145326148930366</c:v>
                </c:pt>
                <c:pt idx="251">
                  <c:v>0.11073520330518427</c:v>
                </c:pt>
                <c:pt idx="252">
                  <c:v>0.31423369032152593</c:v>
                </c:pt>
                <c:pt idx="253">
                  <c:v>2.3428216847662497E-2</c:v>
                </c:pt>
                <c:pt idx="254">
                  <c:v>0.21215463417028069</c:v>
                </c:pt>
                <c:pt idx="255">
                  <c:v>-0.55178648566745814</c:v>
                </c:pt>
                <c:pt idx="256">
                  <c:v>-0.87509008903336927</c:v>
                </c:pt>
                <c:pt idx="257">
                  <c:v>2.1086951943940946E-2</c:v>
                </c:pt>
                <c:pt idx="258">
                  <c:v>-0.83901304072091953</c:v>
                </c:pt>
                <c:pt idx="259">
                  <c:v>-0.97356483080135625</c:v>
                </c:pt>
                <c:pt idx="260">
                  <c:v>-0.41554797399837007</c:v>
                </c:pt>
                <c:pt idx="261">
                  <c:v>-1.1010176783581951</c:v>
                </c:pt>
                <c:pt idx="262">
                  <c:v>-0.62166276299105938</c:v>
                </c:pt>
                <c:pt idx="263">
                  <c:v>-0.17011994368369976</c:v>
                </c:pt>
                <c:pt idx="264">
                  <c:v>-9.9598961240888073E-2</c:v>
                </c:pt>
                <c:pt idx="265">
                  <c:v>-1.0488094567055377</c:v>
                </c:pt>
                <c:pt idx="266">
                  <c:v>-1.3999286320149018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B6-47D8-A86E-DAD5E6B17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55576"/>
        <c:axId val="894952336"/>
      </c:lineChart>
      <c:dateAx>
        <c:axId val="89495557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2336"/>
        <c:crosses val="autoZero"/>
        <c:auto val="1"/>
        <c:lblOffset val="100"/>
        <c:baseTimeUnit val="months"/>
        <c:majorUnit val="24"/>
        <c:majorTimeUnit val="months"/>
      </c:dateAx>
      <c:valAx>
        <c:axId val="894952336"/>
        <c:scaling>
          <c:orientation val="minMax"/>
          <c:max val="10"/>
          <c:min val="-3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55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5407174103237095"/>
          <c:y val="0.20695137066200062"/>
          <c:w val="0.17586023622047245"/>
          <c:h val="0.14976961213181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Banrep:</a:t>
            </a:r>
            <a:r>
              <a:rPr lang="en-US" baseline="0"/>
              <a:t> </a:t>
            </a:r>
            <a:r>
              <a:rPr lang="en-US"/>
              <a:t>Unemployment vs NAIRU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7856258341442E-2"/>
          <c:y val="0.13930516431924883"/>
          <c:w val="0.90696349578780555"/>
          <c:h val="0.69127352038741641"/>
        </c:manualLayout>
      </c:layout>
      <c:lineChart>
        <c:grouping val="standard"/>
        <c:varyColors val="0"/>
        <c:ser>
          <c:idx val="1"/>
          <c:order val="0"/>
          <c:tx>
            <c:strRef>
              <c:f>'CO - Unemp.'!$J$5</c:f>
              <c:strCache>
                <c:ptCount val="1"/>
                <c:pt idx="0">
                  <c:v>NAIRU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 - Unemp.'!$B$7:$B$282</c:f>
              <c:numCache>
                <c:formatCode>d\-mmm\-yy</c:formatCode>
                <c:ptCount val="276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  <c:pt idx="257">
                  <c:v>44713</c:v>
                </c:pt>
                <c:pt idx="258">
                  <c:v>44743</c:v>
                </c:pt>
                <c:pt idx="259">
                  <c:v>44774</c:v>
                </c:pt>
                <c:pt idx="260">
                  <c:v>44805</c:v>
                </c:pt>
                <c:pt idx="261">
                  <c:v>44835</c:v>
                </c:pt>
                <c:pt idx="262">
                  <c:v>44866</c:v>
                </c:pt>
                <c:pt idx="263">
                  <c:v>44896</c:v>
                </c:pt>
                <c:pt idx="264">
                  <c:v>44927</c:v>
                </c:pt>
                <c:pt idx="265">
                  <c:v>44958</c:v>
                </c:pt>
                <c:pt idx="266">
                  <c:v>44986</c:v>
                </c:pt>
                <c:pt idx="267">
                  <c:v>45017</c:v>
                </c:pt>
                <c:pt idx="268">
                  <c:v>45047</c:v>
                </c:pt>
                <c:pt idx="269">
                  <c:v>45078</c:v>
                </c:pt>
                <c:pt idx="270">
                  <c:v>45108</c:v>
                </c:pt>
                <c:pt idx="271">
                  <c:v>45139</c:v>
                </c:pt>
                <c:pt idx="272">
                  <c:v>45170</c:v>
                </c:pt>
                <c:pt idx="273">
                  <c:v>45200</c:v>
                </c:pt>
                <c:pt idx="274">
                  <c:v>45231</c:v>
                </c:pt>
                <c:pt idx="275">
                  <c:v>45261</c:v>
                </c:pt>
              </c:numCache>
            </c:numRef>
          </c:cat>
          <c:val>
            <c:numRef>
              <c:f>'CO - Unemp.'!$K$7:$K$282</c:f>
              <c:numCache>
                <c:formatCode>#,##0.00</c:formatCode>
                <c:ptCount val="276"/>
                <c:pt idx="0">
                  <c:v>16.750000000000068</c:v>
                </c:pt>
                <c:pt idx="1">
                  <c:v>16.700000000000067</c:v>
                </c:pt>
                <c:pt idx="2">
                  <c:v>16.650000000000066</c:v>
                </c:pt>
                <c:pt idx="3">
                  <c:v>16.600000000000065</c:v>
                </c:pt>
                <c:pt idx="4">
                  <c:v>16.550000000000065</c:v>
                </c:pt>
                <c:pt idx="5">
                  <c:v>16.500000000000064</c:v>
                </c:pt>
                <c:pt idx="6">
                  <c:v>16.450000000000063</c:v>
                </c:pt>
                <c:pt idx="7">
                  <c:v>16.400000000000063</c:v>
                </c:pt>
                <c:pt idx="8">
                  <c:v>16.350000000000062</c:v>
                </c:pt>
                <c:pt idx="9">
                  <c:v>16.300000000000061</c:v>
                </c:pt>
                <c:pt idx="10">
                  <c:v>16.25000000000006</c:v>
                </c:pt>
                <c:pt idx="11">
                  <c:v>16.20000000000006</c:v>
                </c:pt>
                <c:pt idx="12">
                  <c:v>16.150000000000059</c:v>
                </c:pt>
                <c:pt idx="13">
                  <c:v>16.100000000000058</c:v>
                </c:pt>
                <c:pt idx="14">
                  <c:v>16.050000000000058</c:v>
                </c:pt>
                <c:pt idx="15">
                  <c:v>16.000000000000057</c:v>
                </c:pt>
                <c:pt idx="16">
                  <c:v>15.950000000000056</c:v>
                </c:pt>
                <c:pt idx="17">
                  <c:v>15.900000000000055</c:v>
                </c:pt>
                <c:pt idx="18">
                  <c:v>15.850000000000055</c:v>
                </c:pt>
                <c:pt idx="19">
                  <c:v>15.800000000000054</c:v>
                </c:pt>
                <c:pt idx="20">
                  <c:v>15.750000000000053</c:v>
                </c:pt>
                <c:pt idx="21">
                  <c:v>15.700000000000053</c:v>
                </c:pt>
                <c:pt idx="22">
                  <c:v>15.650000000000052</c:v>
                </c:pt>
                <c:pt idx="23">
                  <c:v>15.600000000000051</c:v>
                </c:pt>
                <c:pt idx="24">
                  <c:v>15.55000000000005</c:v>
                </c:pt>
                <c:pt idx="25">
                  <c:v>15.50000000000005</c:v>
                </c:pt>
                <c:pt idx="26">
                  <c:v>15.450000000000049</c:v>
                </c:pt>
                <c:pt idx="27">
                  <c:v>15.400000000000048</c:v>
                </c:pt>
                <c:pt idx="28">
                  <c:v>15.350000000000048</c:v>
                </c:pt>
                <c:pt idx="29">
                  <c:v>15.300000000000047</c:v>
                </c:pt>
                <c:pt idx="30">
                  <c:v>15.250000000000046</c:v>
                </c:pt>
                <c:pt idx="31">
                  <c:v>15.200000000000045</c:v>
                </c:pt>
                <c:pt idx="32">
                  <c:v>15.150000000000045</c:v>
                </c:pt>
                <c:pt idx="33">
                  <c:v>15.100000000000044</c:v>
                </c:pt>
                <c:pt idx="34">
                  <c:v>15.050000000000043</c:v>
                </c:pt>
                <c:pt idx="35">
                  <c:v>15.000000000000043</c:v>
                </c:pt>
                <c:pt idx="36">
                  <c:v>14.950000000000042</c:v>
                </c:pt>
                <c:pt idx="37">
                  <c:v>14.900000000000041</c:v>
                </c:pt>
                <c:pt idx="38">
                  <c:v>14.850000000000041</c:v>
                </c:pt>
                <c:pt idx="39">
                  <c:v>14.80000000000004</c:v>
                </c:pt>
                <c:pt idx="40">
                  <c:v>14.750000000000039</c:v>
                </c:pt>
                <c:pt idx="41">
                  <c:v>14.700000000000038</c:v>
                </c:pt>
                <c:pt idx="42">
                  <c:v>14.650000000000038</c:v>
                </c:pt>
                <c:pt idx="43">
                  <c:v>14.600000000000037</c:v>
                </c:pt>
                <c:pt idx="44">
                  <c:v>14.550000000000036</c:v>
                </c:pt>
                <c:pt idx="45">
                  <c:v>14.500000000000036</c:v>
                </c:pt>
                <c:pt idx="46">
                  <c:v>14.450000000000035</c:v>
                </c:pt>
                <c:pt idx="47">
                  <c:v>14.400000000000034</c:v>
                </c:pt>
                <c:pt idx="48">
                  <c:v>14.350000000000033</c:v>
                </c:pt>
                <c:pt idx="49">
                  <c:v>14.300000000000033</c:v>
                </c:pt>
                <c:pt idx="50">
                  <c:v>14.250000000000032</c:v>
                </c:pt>
                <c:pt idx="51">
                  <c:v>14.200000000000031</c:v>
                </c:pt>
                <c:pt idx="52">
                  <c:v>14.150000000000031</c:v>
                </c:pt>
                <c:pt idx="53">
                  <c:v>14.10000000000003</c:v>
                </c:pt>
                <c:pt idx="54">
                  <c:v>14.050000000000029</c:v>
                </c:pt>
                <c:pt idx="55">
                  <c:v>14.000000000000028</c:v>
                </c:pt>
                <c:pt idx="56">
                  <c:v>13.950000000000028</c:v>
                </c:pt>
                <c:pt idx="57">
                  <c:v>13.900000000000027</c:v>
                </c:pt>
                <c:pt idx="58">
                  <c:v>13.850000000000026</c:v>
                </c:pt>
                <c:pt idx="59">
                  <c:v>13.800000000000026</c:v>
                </c:pt>
                <c:pt idx="60">
                  <c:v>13.750000000000025</c:v>
                </c:pt>
                <c:pt idx="61">
                  <c:v>13.700000000000024</c:v>
                </c:pt>
                <c:pt idx="62">
                  <c:v>13.650000000000023</c:v>
                </c:pt>
                <c:pt idx="63">
                  <c:v>13.600000000000023</c:v>
                </c:pt>
                <c:pt idx="64">
                  <c:v>13.550000000000022</c:v>
                </c:pt>
                <c:pt idx="65">
                  <c:v>13.500000000000021</c:v>
                </c:pt>
                <c:pt idx="66">
                  <c:v>13.450000000000021</c:v>
                </c:pt>
                <c:pt idx="67">
                  <c:v>13.40000000000002</c:v>
                </c:pt>
                <c:pt idx="68">
                  <c:v>13.350000000000019</c:v>
                </c:pt>
                <c:pt idx="69">
                  <c:v>13.300000000000018</c:v>
                </c:pt>
                <c:pt idx="70">
                  <c:v>13.250000000000018</c:v>
                </c:pt>
                <c:pt idx="71">
                  <c:v>13.200000000000017</c:v>
                </c:pt>
                <c:pt idx="72">
                  <c:v>13.150000000000016</c:v>
                </c:pt>
                <c:pt idx="73">
                  <c:v>13.100000000000016</c:v>
                </c:pt>
                <c:pt idx="74">
                  <c:v>13.050000000000015</c:v>
                </c:pt>
                <c:pt idx="75">
                  <c:v>13.000000000000014</c:v>
                </c:pt>
                <c:pt idx="76">
                  <c:v>12.950000000000014</c:v>
                </c:pt>
                <c:pt idx="77">
                  <c:v>12.900000000000013</c:v>
                </c:pt>
                <c:pt idx="78">
                  <c:v>12.850000000000012</c:v>
                </c:pt>
                <c:pt idx="79">
                  <c:v>12.800000000000011</c:v>
                </c:pt>
                <c:pt idx="80">
                  <c:v>12.750000000000011</c:v>
                </c:pt>
                <c:pt idx="81">
                  <c:v>12.70000000000001</c:v>
                </c:pt>
                <c:pt idx="82">
                  <c:v>12.650000000000009</c:v>
                </c:pt>
                <c:pt idx="83">
                  <c:v>12.600000000000009</c:v>
                </c:pt>
                <c:pt idx="84">
                  <c:v>12.550000000000008</c:v>
                </c:pt>
                <c:pt idx="85">
                  <c:v>12.500000000000007</c:v>
                </c:pt>
                <c:pt idx="86">
                  <c:v>12.450000000000006</c:v>
                </c:pt>
                <c:pt idx="87">
                  <c:v>12.400000000000006</c:v>
                </c:pt>
                <c:pt idx="88">
                  <c:v>12.350000000000005</c:v>
                </c:pt>
                <c:pt idx="89">
                  <c:v>12.300000000000004</c:v>
                </c:pt>
                <c:pt idx="90">
                  <c:v>12.250000000000004</c:v>
                </c:pt>
                <c:pt idx="91">
                  <c:v>12.200000000000003</c:v>
                </c:pt>
                <c:pt idx="92">
                  <c:v>12.150000000000002</c:v>
                </c:pt>
                <c:pt idx="93">
                  <c:v>12.100000000000001</c:v>
                </c:pt>
                <c:pt idx="94">
                  <c:v>12.05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12.1</c:v>
                </c:pt>
                <c:pt idx="103">
                  <c:v>12.1</c:v>
                </c:pt>
                <c:pt idx="104">
                  <c:v>12.1</c:v>
                </c:pt>
                <c:pt idx="105">
                  <c:v>12.1</c:v>
                </c:pt>
                <c:pt idx="106">
                  <c:v>12.1</c:v>
                </c:pt>
                <c:pt idx="107">
                  <c:v>12.1</c:v>
                </c:pt>
                <c:pt idx="108">
                  <c:v>12</c:v>
                </c:pt>
                <c:pt idx="109">
                  <c:v>11.9</c:v>
                </c:pt>
                <c:pt idx="110">
                  <c:v>11.9</c:v>
                </c:pt>
                <c:pt idx="111">
                  <c:v>11.9</c:v>
                </c:pt>
                <c:pt idx="112">
                  <c:v>11.9</c:v>
                </c:pt>
                <c:pt idx="113">
                  <c:v>11.9</c:v>
                </c:pt>
                <c:pt idx="114">
                  <c:v>11.9</c:v>
                </c:pt>
                <c:pt idx="115">
                  <c:v>11.9</c:v>
                </c:pt>
                <c:pt idx="116">
                  <c:v>11.9</c:v>
                </c:pt>
                <c:pt idx="117">
                  <c:v>11.9</c:v>
                </c:pt>
                <c:pt idx="118">
                  <c:v>11.9</c:v>
                </c:pt>
                <c:pt idx="119">
                  <c:v>11.9</c:v>
                </c:pt>
                <c:pt idx="120">
                  <c:v>11.8</c:v>
                </c:pt>
                <c:pt idx="121">
                  <c:v>11.8</c:v>
                </c:pt>
                <c:pt idx="122">
                  <c:v>11.8</c:v>
                </c:pt>
                <c:pt idx="123">
                  <c:v>11.8</c:v>
                </c:pt>
                <c:pt idx="124">
                  <c:v>11.8</c:v>
                </c:pt>
                <c:pt idx="125">
                  <c:v>11.8</c:v>
                </c:pt>
                <c:pt idx="126">
                  <c:v>11.6</c:v>
                </c:pt>
                <c:pt idx="127">
                  <c:v>11.6</c:v>
                </c:pt>
                <c:pt idx="128">
                  <c:v>11.6</c:v>
                </c:pt>
                <c:pt idx="129">
                  <c:v>11.6</c:v>
                </c:pt>
                <c:pt idx="130">
                  <c:v>11.6</c:v>
                </c:pt>
                <c:pt idx="131">
                  <c:v>11.5</c:v>
                </c:pt>
                <c:pt idx="132">
                  <c:v>11.5</c:v>
                </c:pt>
                <c:pt idx="133">
                  <c:v>11.5</c:v>
                </c:pt>
                <c:pt idx="134">
                  <c:v>11.5</c:v>
                </c:pt>
                <c:pt idx="135">
                  <c:v>11.5</c:v>
                </c:pt>
                <c:pt idx="136">
                  <c:v>11.5</c:v>
                </c:pt>
                <c:pt idx="137">
                  <c:v>11.4</c:v>
                </c:pt>
                <c:pt idx="138">
                  <c:v>11.4</c:v>
                </c:pt>
                <c:pt idx="139">
                  <c:v>11.4</c:v>
                </c:pt>
                <c:pt idx="140">
                  <c:v>11.4</c:v>
                </c:pt>
                <c:pt idx="141">
                  <c:v>11.3</c:v>
                </c:pt>
                <c:pt idx="142">
                  <c:v>11.3</c:v>
                </c:pt>
                <c:pt idx="143">
                  <c:v>11.3</c:v>
                </c:pt>
                <c:pt idx="144">
                  <c:v>11.3</c:v>
                </c:pt>
                <c:pt idx="145">
                  <c:v>11.2</c:v>
                </c:pt>
                <c:pt idx="146">
                  <c:v>11.2</c:v>
                </c:pt>
                <c:pt idx="147">
                  <c:v>11.2</c:v>
                </c:pt>
                <c:pt idx="148">
                  <c:v>11.2</c:v>
                </c:pt>
                <c:pt idx="149">
                  <c:v>11.2</c:v>
                </c:pt>
                <c:pt idx="150">
                  <c:v>11.2</c:v>
                </c:pt>
                <c:pt idx="151">
                  <c:v>11.1</c:v>
                </c:pt>
                <c:pt idx="152">
                  <c:v>11.1</c:v>
                </c:pt>
                <c:pt idx="153">
                  <c:v>11.1</c:v>
                </c:pt>
                <c:pt idx="154">
                  <c:v>11.1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10.9</c:v>
                </c:pt>
                <c:pt idx="164">
                  <c:v>10.9</c:v>
                </c:pt>
                <c:pt idx="165">
                  <c:v>10.9</c:v>
                </c:pt>
                <c:pt idx="166">
                  <c:v>10.9</c:v>
                </c:pt>
                <c:pt idx="167">
                  <c:v>10.9</c:v>
                </c:pt>
                <c:pt idx="168">
                  <c:v>10.9</c:v>
                </c:pt>
                <c:pt idx="169">
                  <c:v>10.9</c:v>
                </c:pt>
                <c:pt idx="170">
                  <c:v>10.9</c:v>
                </c:pt>
                <c:pt idx="171">
                  <c:v>10.9</c:v>
                </c:pt>
                <c:pt idx="172">
                  <c:v>10.9</c:v>
                </c:pt>
                <c:pt idx="173">
                  <c:v>10.9</c:v>
                </c:pt>
                <c:pt idx="174">
                  <c:v>10.9</c:v>
                </c:pt>
                <c:pt idx="175">
                  <c:v>10.9</c:v>
                </c:pt>
                <c:pt idx="176">
                  <c:v>10.9</c:v>
                </c:pt>
                <c:pt idx="177">
                  <c:v>10.9</c:v>
                </c:pt>
                <c:pt idx="178">
                  <c:v>11</c:v>
                </c:pt>
                <c:pt idx="179">
                  <c:v>11.1</c:v>
                </c:pt>
                <c:pt idx="180">
                  <c:v>11.1</c:v>
                </c:pt>
                <c:pt idx="181">
                  <c:v>11.1</c:v>
                </c:pt>
                <c:pt idx="182">
                  <c:v>11.1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10.9</c:v>
                </c:pt>
                <c:pt idx="191">
                  <c:v>10.9</c:v>
                </c:pt>
                <c:pt idx="192">
                  <c:v>10.9</c:v>
                </c:pt>
                <c:pt idx="193">
                  <c:v>10.9</c:v>
                </c:pt>
                <c:pt idx="194">
                  <c:v>10.9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11.1</c:v>
                </c:pt>
                <c:pt idx="199">
                  <c:v>11.1</c:v>
                </c:pt>
                <c:pt idx="200">
                  <c:v>11.1</c:v>
                </c:pt>
                <c:pt idx="201">
                  <c:v>11.1</c:v>
                </c:pt>
                <c:pt idx="202">
                  <c:v>11.1</c:v>
                </c:pt>
                <c:pt idx="203">
                  <c:v>11.1</c:v>
                </c:pt>
                <c:pt idx="204">
                  <c:v>11.15</c:v>
                </c:pt>
                <c:pt idx="205">
                  <c:v>11.15</c:v>
                </c:pt>
                <c:pt idx="206">
                  <c:v>11.15</c:v>
                </c:pt>
                <c:pt idx="207">
                  <c:v>11.15</c:v>
                </c:pt>
                <c:pt idx="208">
                  <c:v>11.15</c:v>
                </c:pt>
                <c:pt idx="209">
                  <c:v>11.15</c:v>
                </c:pt>
                <c:pt idx="210">
                  <c:v>11.15</c:v>
                </c:pt>
                <c:pt idx="211">
                  <c:v>11.15</c:v>
                </c:pt>
                <c:pt idx="212">
                  <c:v>11.15</c:v>
                </c:pt>
                <c:pt idx="213">
                  <c:v>11.15</c:v>
                </c:pt>
                <c:pt idx="214">
                  <c:v>11.15</c:v>
                </c:pt>
                <c:pt idx="215">
                  <c:v>11.3</c:v>
                </c:pt>
                <c:pt idx="216">
                  <c:v>11.3</c:v>
                </c:pt>
                <c:pt idx="217">
                  <c:v>11.3</c:v>
                </c:pt>
                <c:pt idx="218">
                  <c:v>11.4</c:v>
                </c:pt>
                <c:pt idx="219">
                  <c:v>11.4</c:v>
                </c:pt>
                <c:pt idx="220">
                  <c:v>11.5</c:v>
                </c:pt>
                <c:pt idx="221">
                  <c:v>11.5</c:v>
                </c:pt>
                <c:pt idx="222">
                  <c:v>11.6</c:v>
                </c:pt>
                <c:pt idx="223">
                  <c:v>11.6</c:v>
                </c:pt>
                <c:pt idx="224">
                  <c:v>11.6</c:v>
                </c:pt>
                <c:pt idx="225">
                  <c:v>11.6</c:v>
                </c:pt>
                <c:pt idx="226">
                  <c:v>11.6</c:v>
                </c:pt>
                <c:pt idx="227">
                  <c:v>11.6</c:v>
                </c:pt>
                <c:pt idx="228">
                  <c:v>11.7</c:v>
                </c:pt>
                <c:pt idx="229">
                  <c:v>11.7</c:v>
                </c:pt>
                <c:pt idx="230">
                  <c:v>11.7</c:v>
                </c:pt>
                <c:pt idx="231">
                  <c:v>12.5</c:v>
                </c:pt>
                <c:pt idx="232">
                  <c:v>13.5</c:v>
                </c:pt>
                <c:pt idx="233">
                  <c:v>15</c:v>
                </c:pt>
                <c:pt idx="234">
                  <c:v>14.9</c:v>
                </c:pt>
                <c:pt idx="235">
                  <c:v>14.8</c:v>
                </c:pt>
                <c:pt idx="236">
                  <c:v>14.700000000000001</c:v>
                </c:pt>
                <c:pt idx="237">
                  <c:v>14.600000000000001</c:v>
                </c:pt>
                <c:pt idx="238">
                  <c:v>14.500000000000002</c:v>
                </c:pt>
                <c:pt idx="239">
                  <c:v>14.400000000000002</c:v>
                </c:pt>
                <c:pt idx="240">
                  <c:v>14.300000000000002</c:v>
                </c:pt>
                <c:pt idx="241">
                  <c:v>14.200000000000003</c:v>
                </c:pt>
                <c:pt idx="242">
                  <c:v>14.100000000000003</c:v>
                </c:pt>
                <c:pt idx="243">
                  <c:v>14.000000000000004</c:v>
                </c:pt>
                <c:pt idx="244">
                  <c:v>13.900000000000004</c:v>
                </c:pt>
                <c:pt idx="245">
                  <c:v>13.800000000000004</c:v>
                </c:pt>
                <c:pt idx="246">
                  <c:v>13.700000000000005</c:v>
                </c:pt>
                <c:pt idx="247">
                  <c:v>13.5</c:v>
                </c:pt>
                <c:pt idx="248">
                  <c:v>13.2</c:v>
                </c:pt>
                <c:pt idx="249">
                  <c:v>13.1</c:v>
                </c:pt>
                <c:pt idx="250">
                  <c:v>13</c:v>
                </c:pt>
                <c:pt idx="251">
                  <c:v>13</c:v>
                </c:pt>
                <c:pt idx="252">
                  <c:v>12.9</c:v>
                </c:pt>
                <c:pt idx="253">
                  <c:v>12.8</c:v>
                </c:pt>
                <c:pt idx="254">
                  <c:v>12.8</c:v>
                </c:pt>
                <c:pt idx="255">
                  <c:v>12.7</c:v>
                </c:pt>
                <c:pt idx="256">
                  <c:v>12.6</c:v>
                </c:pt>
                <c:pt idx="257">
                  <c:v>12.6</c:v>
                </c:pt>
                <c:pt idx="258">
                  <c:v>12.6</c:v>
                </c:pt>
                <c:pt idx="259">
                  <c:v>12.549999999999999</c:v>
                </c:pt>
                <c:pt idx="260">
                  <c:v>12.499999999999998</c:v>
                </c:pt>
                <c:pt idx="261">
                  <c:v>12.499999999999998</c:v>
                </c:pt>
                <c:pt idx="262">
                  <c:v>12.499999999999998</c:v>
                </c:pt>
                <c:pt idx="263">
                  <c:v>12.449999999999998</c:v>
                </c:pt>
                <c:pt idx="264">
                  <c:v>12.399999999999997</c:v>
                </c:pt>
                <c:pt idx="265">
                  <c:v>12.349999999999996</c:v>
                </c:pt>
                <c:pt idx="266">
                  <c:v>12.349999999999996</c:v>
                </c:pt>
                <c:pt idx="267">
                  <c:v>12.349999999999996</c:v>
                </c:pt>
                <c:pt idx="268">
                  <c:v>12.299999999999995</c:v>
                </c:pt>
                <c:pt idx="269">
                  <c:v>12.249999999999995</c:v>
                </c:pt>
                <c:pt idx="270">
                  <c:v>12.199999999999994</c:v>
                </c:pt>
                <c:pt idx="271">
                  <c:v>12.149999999999993</c:v>
                </c:pt>
                <c:pt idx="272">
                  <c:v>12.099999999999993</c:v>
                </c:pt>
                <c:pt idx="273">
                  <c:v>12.049999999999992</c:v>
                </c:pt>
                <c:pt idx="274">
                  <c:v>11.999999999999991</c:v>
                </c:pt>
                <c:pt idx="27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6-4B43-8586-6DF04F1CFF30}"/>
            </c:ext>
          </c:extLst>
        </c:ser>
        <c:ser>
          <c:idx val="0"/>
          <c:order val="1"/>
          <c:tx>
            <c:strRef>
              <c:f>'CO - Unemp.'!$C$5</c:f>
              <c:strCache>
                <c:ptCount val="1"/>
                <c:pt idx="0">
                  <c:v>Unemp SA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'CO - Unemp.'!$B$7:$B$282</c:f>
              <c:numCache>
                <c:formatCode>d\-mmm\-yy</c:formatCode>
                <c:ptCount val="276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  <c:pt idx="257">
                  <c:v>44713</c:v>
                </c:pt>
                <c:pt idx="258">
                  <c:v>44743</c:v>
                </c:pt>
                <c:pt idx="259">
                  <c:v>44774</c:v>
                </c:pt>
                <c:pt idx="260">
                  <c:v>44805</c:v>
                </c:pt>
                <c:pt idx="261">
                  <c:v>44835</c:v>
                </c:pt>
                <c:pt idx="262">
                  <c:v>44866</c:v>
                </c:pt>
                <c:pt idx="263">
                  <c:v>44896</c:v>
                </c:pt>
                <c:pt idx="264">
                  <c:v>44927</c:v>
                </c:pt>
                <c:pt idx="265">
                  <c:v>44958</c:v>
                </c:pt>
                <c:pt idx="266">
                  <c:v>44986</c:v>
                </c:pt>
                <c:pt idx="267">
                  <c:v>45017</c:v>
                </c:pt>
                <c:pt idx="268">
                  <c:v>45047</c:v>
                </c:pt>
                <c:pt idx="269">
                  <c:v>45078</c:v>
                </c:pt>
                <c:pt idx="270">
                  <c:v>45108</c:v>
                </c:pt>
                <c:pt idx="271">
                  <c:v>45139</c:v>
                </c:pt>
                <c:pt idx="272">
                  <c:v>45170</c:v>
                </c:pt>
                <c:pt idx="273">
                  <c:v>45200</c:v>
                </c:pt>
                <c:pt idx="274">
                  <c:v>45231</c:v>
                </c:pt>
                <c:pt idx="275">
                  <c:v>45261</c:v>
                </c:pt>
              </c:numCache>
            </c:numRef>
          </c:cat>
          <c:val>
            <c:numRef>
              <c:f>'CO - Unemp.'!$D$7:$D$282</c:f>
              <c:numCache>
                <c:formatCode>#,##0.00</c:formatCode>
                <c:ptCount val="276"/>
                <c:pt idx="0">
                  <c:v>18.687329457919137</c:v>
                </c:pt>
                <c:pt idx="1">
                  <c:v>18.499135318075961</c:v>
                </c:pt>
                <c:pt idx="2">
                  <c:v>18.421550255092995</c:v>
                </c:pt>
                <c:pt idx="3">
                  <c:v>16.786089570012372</c:v>
                </c:pt>
                <c:pt idx="4">
                  <c:v>18.154694983254601</c:v>
                </c:pt>
                <c:pt idx="5">
                  <c:v>18.6602438739143</c:v>
                </c:pt>
                <c:pt idx="6">
                  <c:v>16.747941442284176</c:v>
                </c:pt>
                <c:pt idx="7">
                  <c:v>17.636116336308323</c:v>
                </c:pt>
                <c:pt idx="8">
                  <c:v>17.869078200700343</c:v>
                </c:pt>
                <c:pt idx="9">
                  <c:v>17.821700678067433</c:v>
                </c:pt>
                <c:pt idx="10">
                  <c:v>18.204483140397283</c:v>
                </c:pt>
                <c:pt idx="11">
                  <c:v>18.040103885334482</c:v>
                </c:pt>
                <c:pt idx="12">
                  <c:v>18.249018623024334</c:v>
                </c:pt>
                <c:pt idx="13">
                  <c:v>17.887678852371121</c:v>
                </c:pt>
                <c:pt idx="14">
                  <c:v>16.875894847066398</c:v>
                </c:pt>
                <c:pt idx="15">
                  <c:v>17.306622303049867</c:v>
                </c:pt>
                <c:pt idx="16">
                  <c:v>17.613496377662933</c:v>
                </c:pt>
                <c:pt idx="17">
                  <c:v>17.530037388924814</c:v>
                </c:pt>
                <c:pt idx="18">
                  <c:v>17.70670794245726</c:v>
                </c:pt>
                <c:pt idx="19">
                  <c:v>18.060618257205864</c:v>
                </c:pt>
                <c:pt idx="20">
                  <c:v>17.536294106307839</c:v>
                </c:pt>
                <c:pt idx="21">
                  <c:v>17.096929294737489</c:v>
                </c:pt>
                <c:pt idx="22">
                  <c:v>16.958327382626781</c:v>
                </c:pt>
                <c:pt idx="23">
                  <c:v>17.13057559514937</c:v>
                </c:pt>
                <c:pt idx="24">
                  <c:v>16.149217504647218</c:v>
                </c:pt>
                <c:pt idx="25">
                  <c:v>16.490148089960989</c:v>
                </c:pt>
                <c:pt idx="26">
                  <c:v>16.96763552237039</c:v>
                </c:pt>
                <c:pt idx="27">
                  <c:v>17.008350107615943</c:v>
                </c:pt>
                <c:pt idx="28">
                  <c:v>16.713755984738288</c:v>
                </c:pt>
                <c:pt idx="29">
                  <c:v>16.533232142159974</c:v>
                </c:pt>
                <c:pt idx="30">
                  <c:v>17.293639870386084</c:v>
                </c:pt>
                <c:pt idx="31">
                  <c:v>16.544770578520474</c:v>
                </c:pt>
                <c:pt idx="32">
                  <c:v>16.488647875843348</c:v>
                </c:pt>
                <c:pt idx="33">
                  <c:v>16.299918308497848</c:v>
                </c:pt>
                <c:pt idx="34">
                  <c:v>15.726225321638795</c:v>
                </c:pt>
                <c:pt idx="35">
                  <c:v>15.868062878578321</c:v>
                </c:pt>
                <c:pt idx="36">
                  <c:v>16.112364367722527</c:v>
                </c:pt>
                <c:pt idx="37">
                  <c:v>16.064363282972479</c:v>
                </c:pt>
                <c:pt idx="38">
                  <c:v>15.418376644948232</c:v>
                </c:pt>
                <c:pt idx="39">
                  <c:v>16.011173193597411</c:v>
                </c:pt>
                <c:pt idx="40">
                  <c:v>15.2210454379513</c:v>
                </c:pt>
                <c:pt idx="41">
                  <c:v>15.59111951357653</c:v>
                </c:pt>
                <c:pt idx="42">
                  <c:v>14.83270689867671</c:v>
                </c:pt>
                <c:pt idx="43">
                  <c:v>14.684477044866076</c:v>
                </c:pt>
                <c:pt idx="44">
                  <c:v>14.727593704766722</c:v>
                </c:pt>
                <c:pt idx="45">
                  <c:v>14.940362281051179</c:v>
                </c:pt>
                <c:pt idx="46">
                  <c:v>15.424492313361544</c:v>
                </c:pt>
                <c:pt idx="47">
                  <c:v>14.262658556822252</c:v>
                </c:pt>
                <c:pt idx="48">
                  <c:v>14.172251798155559</c:v>
                </c:pt>
                <c:pt idx="49">
                  <c:v>14.767828447509421</c:v>
                </c:pt>
                <c:pt idx="50">
                  <c:v>14.491911882061451</c:v>
                </c:pt>
                <c:pt idx="51">
                  <c:v>14.001725657694678</c:v>
                </c:pt>
                <c:pt idx="52">
                  <c:v>14.003319105370895</c:v>
                </c:pt>
                <c:pt idx="53">
                  <c:v>13.909006890086456</c:v>
                </c:pt>
                <c:pt idx="54">
                  <c:v>13.811094523822948</c:v>
                </c:pt>
                <c:pt idx="55">
                  <c:v>13.796183755308601</c:v>
                </c:pt>
                <c:pt idx="56">
                  <c:v>13.720082446144025</c:v>
                </c:pt>
                <c:pt idx="57">
                  <c:v>12.860964495997763</c:v>
                </c:pt>
                <c:pt idx="58">
                  <c:v>13.732366467967855</c:v>
                </c:pt>
                <c:pt idx="59">
                  <c:v>13.221946106229368</c:v>
                </c:pt>
                <c:pt idx="60">
                  <c:v>13.678774926973686</c:v>
                </c:pt>
                <c:pt idx="61">
                  <c:v>12.902952286551598</c:v>
                </c:pt>
                <c:pt idx="62">
                  <c:v>11.6228168842475</c:v>
                </c:pt>
                <c:pt idx="63">
                  <c:v>12.448578455188326</c:v>
                </c:pt>
                <c:pt idx="64">
                  <c:v>13.353255958101448</c:v>
                </c:pt>
                <c:pt idx="65">
                  <c:v>12.324688782353613</c:v>
                </c:pt>
                <c:pt idx="66">
                  <c:v>12.665839819947458</c:v>
                </c:pt>
                <c:pt idx="67">
                  <c:v>12.829413078675284</c:v>
                </c:pt>
                <c:pt idx="68">
                  <c:v>13.042866556551564</c:v>
                </c:pt>
                <c:pt idx="69">
                  <c:v>13.179753919343737</c:v>
                </c:pt>
                <c:pt idx="70">
                  <c:v>12.851257031114743</c:v>
                </c:pt>
                <c:pt idx="71">
                  <c:v>13.990395391359204</c:v>
                </c:pt>
                <c:pt idx="72">
                  <c:v>12.123618282351631</c:v>
                </c:pt>
                <c:pt idx="73">
                  <c:v>11.705748316669956</c:v>
                </c:pt>
                <c:pt idx="74">
                  <c:v>12.004439527077079</c:v>
                </c:pt>
                <c:pt idx="75">
                  <c:v>11.508281107581382</c:v>
                </c:pt>
                <c:pt idx="76">
                  <c:v>11.567949683677535</c:v>
                </c:pt>
                <c:pt idx="77">
                  <c:v>11.489956299644787</c:v>
                </c:pt>
                <c:pt idx="78">
                  <c:v>11.16726269997354</c:v>
                </c:pt>
                <c:pt idx="79">
                  <c:v>11.557179962519477</c:v>
                </c:pt>
                <c:pt idx="80">
                  <c:v>10.952132747868102</c:v>
                </c:pt>
                <c:pt idx="81">
                  <c:v>11.132310616992196</c:v>
                </c:pt>
                <c:pt idx="82">
                  <c:v>10.524033418785299</c:v>
                </c:pt>
                <c:pt idx="83">
                  <c:v>11.262058713597085</c:v>
                </c:pt>
                <c:pt idx="84">
                  <c:v>10.039469721923149</c:v>
                </c:pt>
                <c:pt idx="85">
                  <c:v>11.601576331808962</c:v>
                </c:pt>
                <c:pt idx="86">
                  <c:v>11.569405477613305</c:v>
                </c:pt>
                <c:pt idx="87">
                  <c:v>11.322324167027372</c:v>
                </c:pt>
                <c:pt idx="88">
                  <c:v>11.768819133821678</c:v>
                </c:pt>
                <c:pt idx="89">
                  <c:v>11.701763633095304</c:v>
                </c:pt>
                <c:pt idx="90">
                  <c:v>11.749060201438462</c:v>
                </c:pt>
                <c:pt idx="91">
                  <c:v>11.585992710370325</c:v>
                </c:pt>
                <c:pt idx="92">
                  <c:v>11.827939415723275</c:v>
                </c:pt>
                <c:pt idx="93">
                  <c:v>11.786733142684801</c:v>
                </c:pt>
                <c:pt idx="94">
                  <c:v>11.919723681014533</c:v>
                </c:pt>
                <c:pt idx="95">
                  <c:v>11.842857402461798</c:v>
                </c:pt>
                <c:pt idx="96">
                  <c:v>12.632978830198837</c:v>
                </c:pt>
                <c:pt idx="97">
                  <c:v>12.63665601197998</c:v>
                </c:pt>
                <c:pt idx="98">
                  <c:v>13.060427406482541</c:v>
                </c:pt>
                <c:pt idx="99">
                  <c:v>12.921112958358089</c:v>
                </c:pt>
                <c:pt idx="100">
                  <c:v>12.574119023847363</c:v>
                </c:pt>
                <c:pt idx="101">
                  <c:v>13.012640484605429</c:v>
                </c:pt>
                <c:pt idx="102">
                  <c:v>12.838688135414527</c:v>
                </c:pt>
                <c:pt idx="103">
                  <c:v>13.517298322424736</c:v>
                </c:pt>
                <c:pt idx="104">
                  <c:v>13.660356259456774</c:v>
                </c:pt>
                <c:pt idx="105">
                  <c:v>13.412677078008903</c:v>
                </c:pt>
                <c:pt idx="106">
                  <c:v>13.660882782245757</c:v>
                </c:pt>
                <c:pt idx="107">
                  <c:v>13.24679411103059</c:v>
                </c:pt>
                <c:pt idx="108">
                  <c:v>13.152358305220046</c:v>
                </c:pt>
                <c:pt idx="109">
                  <c:v>12.559022548968743</c:v>
                </c:pt>
                <c:pt idx="110">
                  <c:v>12.179618520412101</c:v>
                </c:pt>
                <c:pt idx="111">
                  <c:v>12.521332306892502</c:v>
                </c:pt>
                <c:pt idx="112">
                  <c:v>12.993972372900844</c:v>
                </c:pt>
                <c:pt idx="113">
                  <c:v>12.77230284308942</c:v>
                </c:pt>
                <c:pt idx="114">
                  <c:v>13.400652993610141</c:v>
                </c:pt>
                <c:pt idx="115">
                  <c:v>12.7239705369867</c:v>
                </c:pt>
                <c:pt idx="116">
                  <c:v>12.266090918572841</c:v>
                </c:pt>
                <c:pt idx="117">
                  <c:v>12.244349389823393</c:v>
                </c:pt>
                <c:pt idx="118">
                  <c:v>12.024502594064296</c:v>
                </c:pt>
                <c:pt idx="119">
                  <c:v>12.327085479481259</c:v>
                </c:pt>
                <c:pt idx="120">
                  <c:v>12.488146893891246</c:v>
                </c:pt>
                <c:pt idx="121">
                  <c:v>12.246225714902788</c:v>
                </c:pt>
                <c:pt idx="122">
                  <c:v>12.010622997988062</c:v>
                </c:pt>
                <c:pt idx="123">
                  <c:v>11.862616213469266</c:v>
                </c:pt>
                <c:pt idx="124">
                  <c:v>11.244844220983088</c:v>
                </c:pt>
                <c:pt idx="125">
                  <c:v>11.679835016405864</c:v>
                </c:pt>
                <c:pt idx="126">
                  <c:v>11.372505623258334</c:v>
                </c:pt>
                <c:pt idx="127">
                  <c:v>11.009801398801617</c:v>
                </c:pt>
                <c:pt idx="128">
                  <c:v>11.009356179860937</c:v>
                </c:pt>
                <c:pt idx="129">
                  <c:v>11.354637766316191</c:v>
                </c:pt>
                <c:pt idx="130">
                  <c:v>11.609910633289253</c:v>
                </c:pt>
                <c:pt idx="131">
                  <c:v>11.323111769268463</c:v>
                </c:pt>
                <c:pt idx="132">
                  <c:v>11.188048302094629</c:v>
                </c:pt>
                <c:pt idx="133">
                  <c:v>11.582982850087346</c:v>
                </c:pt>
                <c:pt idx="134">
                  <c:v>10.939023478563286</c:v>
                </c:pt>
                <c:pt idx="135">
                  <c:v>11.569362622103869</c:v>
                </c:pt>
                <c:pt idx="136">
                  <c:v>12.124834682586695</c:v>
                </c:pt>
                <c:pt idx="137">
                  <c:v>11.244627213419054</c:v>
                </c:pt>
                <c:pt idx="138">
                  <c:v>11.761940662232503</c:v>
                </c:pt>
                <c:pt idx="139">
                  <c:v>11.252364087978913</c:v>
                </c:pt>
                <c:pt idx="140">
                  <c:v>11.464323997065343</c:v>
                </c:pt>
                <c:pt idx="141">
                  <c:v>11.405781116242659</c:v>
                </c:pt>
                <c:pt idx="142">
                  <c:v>11.253262913366672</c:v>
                </c:pt>
                <c:pt idx="143">
                  <c:v>11.179950978617658</c:v>
                </c:pt>
                <c:pt idx="144">
                  <c:v>11.136563707520379</c:v>
                </c:pt>
                <c:pt idx="145">
                  <c:v>11.398898246736772</c:v>
                </c:pt>
                <c:pt idx="146">
                  <c:v>11.47414294709443</c:v>
                </c:pt>
                <c:pt idx="147">
                  <c:v>11.173710051309193</c:v>
                </c:pt>
                <c:pt idx="148">
                  <c:v>10.904702130680473</c:v>
                </c:pt>
                <c:pt idx="149">
                  <c:v>10.992184462616358</c:v>
                </c:pt>
                <c:pt idx="150">
                  <c:v>10.312238719544229</c:v>
                </c:pt>
                <c:pt idx="151">
                  <c:v>11.098196124556226</c:v>
                </c:pt>
                <c:pt idx="152">
                  <c:v>10.627141811567412</c:v>
                </c:pt>
                <c:pt idx="153">
                  <c:v>9.9188657287431976</c:v>
                </c:pt>
                <c:pt idx="154">
                  <c:v>10.710471618244194</c:v>
                </c:pt>
                <c:pt idx="155">
                  <c:v>10.400141519504459</c:v>
                </c:pt>
                <c:pt idx="156">
                  <c:v>10.320436425072691</c:v>
                </c:pt>
                <c:pt idx="157">
                  <c:v>10.543586651073577</c:v>
                </c:pt>
                <c:pt idx="158">
                  <c:v>10.397400494066378</c:v>
                </c:pt>
                <c:pt idx="159">
                  <c:v>9.6930971322130013</c:v>
                </c:pt>
                <c:pt idx="160">
                  <c:v>10.492017101228859</c:v>
                </c:pt>
                <c:pt idx="161">
                  <c:v>10.552040142296946</c:v>
                </c:pt>
                <c:pt idx="162">
                  <c:v>10.302736470902483</c:v>
                </c:pt>
                <c:pt idx="163">
                  <c:v>10.251847050957865</c:v>
                </c:pt>
                <c:pt idx="164">
                  <c:v>10.101205198419455</c:v>
                </c:pt>
                <c:pt idx="165">
                  <c:v>9.9872919554108535</c:v>
                </c:pt>
                <c:pt idx="166">
                  <c:v>10.188603284797081</c:v>
                </c:pt>
                <c:pt idx="167">
                  <c:v>10.079633365155702</c:v>
                </c:pt>
                <c:pt idx="168">
                  <c:v>9.7861104808497448</c:v>
                </c:pt>
                <c:pt idx="169">
                  <c:v>9.3961912032245589</c:v>
                </c:pt>
                <c:pt idx="170">
                  <c:v>9.9784250991808374</c:v>
                </c:pt>
                <c:pt idx="171">
                  <c:v>10.916940578743233</c:v>
                </c:pt>
                <c:pt idx="172">
                  <c:v>10.093470064487157</c:v>
                </c:pt>
                <c:pt idx="173">
                  <c:v>9.6359395547481608</c:v>
                </c:pt>
                <c:pt idx="174">
                  <c:v>9.3916900456962988</c:v>
                </c:pt>
                <c:pt idx="175">
                  <c:v>10.698987634318611</c:v>
                </c:pt>
                <c:pt idx="176">
                  <c:v>10.386522150028831</c:v>
                </c:pt>
                <c:pt idx="177">
                  <c:v>10.177695618946746</c:v>
                </c:pt>
                <c:pt idx="178">
                  <c:v>9.711883837494657</c:v>
                </c:pt>
                <c:pt idx="179">
                  <c:v>10.536052600457166</c:v>
                </c:pt>
                <c:pt idx="180">
                  <c:v>11.982300032676987</c:v>
                </c:pt>
                <c:pt idx="181">
                  <c:v>9.8170440731082227</c:v>
                </c:pt>
                <c:pt idx="182">
                  <c:v>10.065063661052436</c:v>
                </c:pt>
                <c:pt idx="183">
                  <c:v>9.5163470743187251</c:v>
                </c:pt>
                <c:pt idx="184">
                  <c:v>9.6726301507846948</c:v>
                </c:pt>
                <c:pt idx="185">
                  <c:v>10.27381859056058</c:v>
                </c:pt>
                <c:pt idx="186">
                  <c:v>10.796859311084361</c:v>
                </c:pt>
                <c:pt idx="187">
                  <c:v>10.598689217212454</c:v>
                </c:pt>
                <c:pt idx="188">
                  <c:v>9.8868561366525824</c:v>
                </c:pt>
                <c:pt idx="189">
                  <c:v>10.369680737584638</c:v>
                </c:pt>
                <c:pt idx="190">
                  <c:v>10.1591001617419</c:v>
                </c:pt>
                <c:pt idx="191">
                  <c:v>10.588141898034596</c:v>
                </c:pt>
                <c:pt idx="192">
                  <c:v>11.191856698333329</c:v>
                </c:pt>
                <c:pt idx="193">
                  <c:v>10.508328583226302</c:v>
                </c:pt>
                <c:pt idx="194">
                  <c:v>10.634913201392262</c:v>
                </c:pt>
                <c:pt idx="195">
                  <c:v>11.148538963784567</c:v>
                </c:pt>
                <c:pt idx="196">
                  <c:v>10.930405069256629</c:v>
                </c:pt>
                <c:pt idx="197">
                  <c:v>10.997309541930134</c:v>
                </c:pt>
                <c:pt idx="198">
                  <c:v>11.774349117654001</c:v>
                </c:pt>
                <c:pt idx="199">
                  <c:v>10.862520700052626</c:v>
                </c:pt>
                <c:pt idx="200">
                  <c:v>11.346299396908686</c:v>
                </c:pt>
                <c:pt idx="201">
                  <c:v>10.702415564766126</c:v>
                </c:pt>
                <c:pt idx="202">
                  <c:v>11.238813215666235</c:v>
                </c:pt>
                <c:pt idx="203">
                  <c:v>10.587564198719356</c:v>
                </c:pt>
                <c:pt idx="204">
                  <c:v>11.353348173572792</c:v>
                </c:pt>
                <c:pt idx="205">
                  <c:v>11.308638140994121</c:v>
                </c:pt>
                <c:pt idx="206">
                  <c:v>10.687392034050365</c:v>
                </c:pt>
                <c:pt idx="207">
                  <c:v>11.011162609738703</c:v>
                </c:pt>
                <c:pt idx="208">
                  <c:v>10.776480920413848</c:v>
                </c:pt>
                <c:pt idx="209">
                  <c:v>11.241926215699156</c:v>
                </c:pt>
                <c:pt idx="210">
                  <c:v>10.346161613295964</c:v>
                </c:pt>
                <c:pt idx="211">
                  <c:v>10.933520974844916</c:v>
                </c:pt>
                <c:pt idx="212">
                  <c:v>11.231447847111742</c:v>
                </c:pt>
                <c:pt idx="213">
                  <c:v>11.486114812198911</c:v>
                </c:pt>
                <c:pt idx="214">
                  <c:v>11.381161105092531</c:v>
                </c:pt>
                <c:pt idx="215">
                  <c:v>11.699214257145824</c:v>
                </c:pt>
                <c:pt idx="216">
                  <c:v>11.447120551841763</c:v>
                </c:pt>
                <c:pt idx="217">
                  <c:v>11.897446501330872</c:v>
                </c:pt>
                <c:pt idx="218">
                  <c:v>12.055164220890378</c:v>
                </c:pt>
                <c:pt idx="219">
                  <c:v>11.374935353069942</c:v>
                </c:pt>
                <c:pt idx="220">
                  <c:v>11.989442294604752</c:v>
                </c:pt>
                <c:pt idx="221">
                  <c:v>10.842445379817169</c:v>
                </c:pt>
                <c:pt idx="222">
                  <c:v>10.767609046277162</c:v>
                </c:pt>
                <c:pt idx="223">
                  <c:v>12.230911620520081</c:v>
                </c:pt>
                <c:pt idx="224">
                  <c:v>11.008302869968341</c:v>
                </c:pt>
                <c:pt idx="225">
                  <c:v>11.353941489399915</c:v>
                </c:pt>
                <c:pt idx="226">
                  <c:v>11.776710614800933</c:v>
                </c:pt>
                <c:pt idx="227">
                  <c:v>11.637147952752432</c:v>
                </c:pt>
                <c:pt idx="228">
                  <c:v>10.992458622837713</c:v>
                </c:pt>
                <c:pt idx="229">
                  <c:v>11.104073767644012</c:v>
                </c:pt>
                <c:pt idx="230">
                  <c:v>13.793389874442893</c:v>
                </c:pt>
                <c:pt idx="231">
                  <c:v>24.258655369184709</c:v>
                </c:pt>
                <c:pt idx="232">
                  <c:v>25.441239928694838</c:v>
                </c:pt>
                <c:pt idx="233">
                  <c:v>25.693901376233136</c:v>
                </c:pt>
                <c:pt idx="234">
                  <c:v>25.66080993786062</c:v>
                </c:pt>
                <c:pt idx="235">
                  <c:v>20.554831295886427</c:v>
                </c:pt>
                <c:pt idx="236">
                  <c:v>19.378021980542311</c:v>
                </c:pt>
                <c:pt idx="237">
                  <c:v>18.166617561832989</c:v>
                </c:pt>
                <c:pt idx="238">
                  <c:v>17.089263421399757</c:v>
                </c:pt>
                <c:pt idx="239">
                  <c:v>16.617885625260289</c:v>
                </c:pt>
                <c:pt idx="240">
                  <c:v>16.89169787176953</c:v>
                </c:pt>
                <c:pt idx="241">
                  <c:v>17.154845238793509</c:v>
                </c:pt>
                <c:pt idx="242">
                  <c:v>16.456922363604793</c:v>
                </c:pt>
                <c:pt idx="243">
                  <c:v>17.310547986084902</c:v>
                </c:pt>
                <c:pt idx="244">
                  <c:v>16.759911885582891</c:v>
                </c:pt>
                <c:pt idx="245">
                  <c:v>16.067747608283263</c:v>
                </c:pt>
                <c:pt idx="246">
                  <c:v>14.603669853104106</c:v>
                </c:pt>
                <c:pt idx="247">
                  <c:v>13.729614081760774</c:v>
                </c:pt>
                <c:pt idx="248">
                  <c:v>13.817423185595356</c:v>
                </c:pt>
                <c:pt idx="249">
                  <c:v>13.794476347661345</c:v>
                </c:pt>
                <c:pt idx="250">
                  <c:v>13.410336242655822</c:v>
                </c:pt>
                <c:pt idx="251">
                  <c:v>12.076379295884685</c:v>
                </c:pt>
                <c:pt idx="252">
                  <c:v>12.351592040493498</c:v>
                </c:pt>
                <c:pt idx="253">
                  <c:v>11.85997520770697</c:v>
                </c:pt>
                <c:pt idx="254">
                  <c:v>12.499824029237882</c:v>
                </c:pt>
                <c:pt idx="255">
                  <c:v>10.959337712643496</c:v>
                </c:pt>
                <c:pt idx="256">
                  <c:v>11.248335671323426</c:v>
                </c:pt>
                <c:pt idx="257">
                  <c:v>11.587605981298735</c:v>
                </c:pt>
                <c:pt idx="258">
                  <c:v>11.137891364026723</c:v>
                </c:pt>
                <c:pt idx="259">
                  <c:v>11.203910808086039</c:v>
                </c:pt>
                <c:pt idx="260">
                  <c:v>10.946438550404244</c:v>
                </c:pt>
                <c:pt idx="261">
                  <c:v>10.706976120653408</c:v>
                </c:pt>
                <c:pt idx="262">
                  <c:v>10.280222180377892</c:v>
                </c:pt>
                <c:pt idx="263">
                  <c:v>11.471410938908924</c:v>
                </c:pt>
                <c:pt idx="264">
                  <c:v>12.037970826860647</c:v>
                </c:pt>
                <c:pt idx="265">
                  <c:v>10.663086498211866</c:v>
                </c:pt>
                <c:pt idx="266">
                  <c:v>10.36795242890831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6-4B43-8586-6DF04F1CF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55576"/>
        <c:axId val="894952336"/>
      </c:lineChart>
      <c:dateAx>
        <c:axId val="89495557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2336"/>
        <c:crosses val="autoZero"/>
        <c:auto val="1"/>
        <c:lblOffset val="100"/>
        <c:baseTimeUnit val="months"/>
        <c:majorUnit val="24"/>
        <c:majorTimeUnit val="months"/>
      </c:dateAx>
      <c:valAx>
        <c:axId val="894952336"/>
        <c:scaling>
          <c:orientation val="minMax"/>
          <c:max val="26"/>
          <c:min val="9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55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9216097987751523E-2"/>
          <c:y val="0.17238298337707783"/>
          <c:w val="0.34677712160979879"/>
          <c:h val="0.13153111017801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3268583993744731"/>
          <c:w val="0.88890507436570432"/>
          <c:h val="0.732206451260443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COUNTRIES'!$Y$6</c:f>
              <c:strCache>
                <c:ptCount val="1"/>
                <c:pt idx="0">
                  <c:v>2Q 2022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COUNTRIES'!$Z$5:$AG$5</c:f>
              <c:strCache>
                <c:ptCount val="8"/>
                <c:pt idx="0">
                  <c:v>Mexico</c:v>
                </c:pt>
                <c:pt idx="1">
                  <c:v>Brazil</c:v>
                </c:pt>
                <c:pt idx="2">
                  <c:v>Chile</c:v>
                </c:pt>
                <c:pt idx="3">
                  <c:v>Colombia</c:v>
                </c:pt>
                <c:pt idx="4">
                  <c:v>Sounth Africa</c:v>
                </c:pt>
                <c:pt idx="5">
                  <c:v>Poland</c:v>
                </c:pt>
                <c:pt idx="6">
                  <c:v>Hungary</c:v>
                </c:pt>
                <c:pt idx="7">
                  <c:v>Czech Republic</c:v>
                </c:pt>
              </c:strCache>
            </c:strRef>
          </c:cat>
          <c:val>
            <c:numRef>
              <c:f>'ALL COUNTRIES'!$Z$6:$AG$6</c:f>
              <c:numCache>
                <c:formatCode>#,##0.0</c:formatCode>
                <c:ptCount val="8"/>
                <c:pt idx="0">
                  <c:v>-1.2</c:v>
                </c:pt>
                <c:pt idx="1">
                  <c:v>-0.66</c:v>
                </c:pt>
                <c:pt idx="2">
                  <c:v>4.2012361451717695</c:v>
                </c:pt>
                <c:pt idx="3">
                  <c:v>1.5</c:v>
                </c:pt>
                <c:pt idx="4">
                  <c:v>-1.05</c:v>
                </c:pt>
                <c:pt idx="5">
                  <c:v>2.4</c:v>
                </c:pt>
                <c:pt idx="6">
                  <c:v>2.0735438463683051</c:v>
                </c:pt>
                <c:pt idx="7">
                  <c:v>0.82765581430149848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4-42FB-B3F9-4EC3E74214CF}"/>
            </c:ext>
          </c:extLst>
        </c:ser>
        <c:ser>
          <c:idx val="1"/>
          <c:order val="1"/>
          <c:tx>
            <c:strRef>
              <c:f>'ALL COUNTRIES'!$Y$7</c:f>
              <c:strCache>
                <c:ptCount val="1"/>
                <c:pt idx="0">
                  <c:v>3Q 2022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COUNTRIES'!$Z$5:$AG$5</c:f>
              <c:strCache>
                <c:ptCount val="8"/>
                <c:pt idx="0">
                  <c:v>Mexico</c:v>
                </c:pt>
                <c:pt idx="1">
                  <c:v>Brazil</c:v>
                </c:pt>
                <c:pt idx="2">
                  <c:v>Chile</c:v>
                </c:pt>
                <c:pt idx="3">
                  <c:v>Colombia</c:v>
                </c:pt>
                <c:pt idx="4">
                  <c:v>Sounth Africa</c:v>
                </c:pt>
                <c:pt idx="5">
                  <c:v>Poland</c:v>
                </c:pt>
                <c:pt idx="6">
                  <c:v>Hungary</c:v>
                </c:pt>
                <c:pt idx="7">
                  <c:v>Czech Republic</c:v>
                </c:pt>
              </c:strCache>
            </c:strRef>
          </c:cat>
          <c:val>
            <c:numRef>
              <c:f>'ALL COUNTRIES'!$Z$7:$AG$7</c:f>
              <c:numCache>
                <c:formatCode>#,##0.0</c:formatCode>
                <c:ptCount val="8"/>
                <c:pt idx="0">
                  <c:v>-0.9</c:v>
                </c:pt>
                <c:pt idx="1">
                  <c:v>-0.8</c:v>
                </c:pt>
                <c:pt idx="2">
                  <c:v>2.7818812854142849</c:v>
                </c:pt>
                <c:pt idx="3">
                  <c:v>2.6</c:v>
                </c:pt>
                <c:pt idx="4">
                  <c:v>0.1</c:v>
                </c:pt>
                <c:pt idx="5">
                  <c:v>1.3</c:v>
                </c:pt>
                <c:pt idx="6">
                  <c:v>1.1511484633969751</c:v>
                </c:pt>
                <c:pt idx="7">
                  <c:v>0.52263580651470498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4-42FB-B3F9-4EC3E74214CF}"/>
            </c:ext>
          </c:extLst>
        </c:ser>
        <c:ser>
          <c:idx val="2"/>
          <c:order val="2"/>
          <c:tx>
            <c:strRef>
              <c:f>'ALL COUNTRIES'!$Y$8</c:f>
              <c:strCache>
                <c:ptCount val="1"/>
                <c:pt idx="0">
                  <c:v>4Q 2022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'ALL COUNTRIES'!$Z$5:$AG$5</c:f>
              <c:strCache>
                <c:ptCount val="8"/>
                <c:pt idx="0">
                  <c:v>Mexico</c:v>
                </c:pt>
                <c:pt idx="1">
                  <c:v>Brazil</c:v>
                </c:pt>
                <c:pt idx="2">
                  <c:v>Chile</c:v>
                </c:pt>
                <c:pt idx="3">
                  <c:v>Colombia</c:v>
                </c:pt>
                <c:pt idx="4">
                  <c:v>Sounth Africa</c:v>
                </c:pt>
                <c:pt idx="5">
                  <c:v>Poland</c:v>
                </c:pt>
                <c:pt idx="6">
                  <c:v>Hungary</c:v>
                </c:pt>
                <c:pt idx="7">
                  <c:v>Czech Republic</c:v>
                </c:pt>
              </c:strCache>
            </c:strRef>
          </c:cat>
          <c:val>
            <c:numRef>
              <c:f>'ALL COUNTRIES'!$Z$8:$AG$8</c:f>
              <c:numCache>
                <c:formatCode>#,##0.0</c:formatCode>
                <c:ptCount val="8"/>
                <c:pt idx="0">
                  <c:v>-1.1000000000000001</c:v>
                </c:pt>
                <c:pt idx="1">
                  <c:v>-1.03</c:v>
                </c:pt>
                <c:pt idx="2">
                  <c:v>2.1558476007730123</c:v>
                </c:pt>
                <c:pt idx="3">
                  <c:v>2.4</c:v>
                </c:pt>
                <c:pt idx="4">
                  <c:v>-0.3</c:v>
                </c:pt>
                <c:pt idx="5">
                  <c:v>0.1</c:v>
                </c:pt>
                <c:pt idx="6">
                  <c:v>0.34940215979737155</c:v>
                </c:pt>
                <c:pt idx="7">
                  <c:v>0.15339740473469302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E4-42FB-B3F9-4EC3E7421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9"/>
        <c:overlap val="-17"/>
        <c:axId val="1204284488"/>
        <c:axId val="1204278008"/>
      </c:barChart>
      <c:catAx>
        <c:axId val="120428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278008"/>
        <c:crosses val="autoZero"/>
        <c:auto val="1"/>
        <c:lblAlgn val="ctr"/>
        <c:lblOffset val="100"/>
        <c:noMultiLvlLbl val="0"/>
      </c:catAx>
      <c:valAx>
        <c:axId val="120427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284488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78325787058770069"/>
          <c:y val="0.17797031477807787"/>
          <c:w val="0.15759930008748907"/>
          <c:h val="0.16608850976961212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 ciudads: Employment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7856258341442E-2"/>
          <c:y val="0.13930516431924883"/>
          <c:w val="0.90696349578780555"/>
          <c:h val="0.69127352038741641"/>
        </c:manualLayout>
      </c:layout>
      <c:lineChart>
        <c:grouping val="standard"/>
        <c:varyColors val="0"/>
        <c:ser>
          <c:idx val="0"/>
          <c:order val="0"/>
          <c:tx>
            <c:strRef>
              <c:f>'CO - Unemp.'!$M$5</c:f>
              <c:strCache>
                <c:ptCount val="1"/>
                <c:pt idx="0">
                  <c:v>Gap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name>3ma</c:nam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'CO - Unemp.'!$B$7:$B$282</c:f>
              <c:numCache>
                <c:formatCode>d\-mmm\-yy</c:formatCode>
                <c:ptCount val="276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  <c:pt idx="257">
                  <c:v>44713</c:v>
                </c:pt>
                <c:pt idx="258">
                  <c:v>44743</c:v>
                </c:pt>
                <c:pt idx="259">
                  <c:v>44774</c:v>
                </c:pt>
                <c:pt idx="260">
                  <c:v>44805</c:v>
                </c:pt>
                <c:pt idx="261">
                  <c:v>44835</c:v>
                </c:pt>
                <c:pt idx="262">
                  <c:v>44866</c:v>
                </c:pt>
                <c:pt idx="263">
                  <c:v>44896</c:v>
                </c:pt>
                <c:pt idx="264">
                  <c:v>44927</c:v>
                </c:pt>
                <c:pt idx="265">
                  <c:v>44958</c:v>
                </c:pt>
                <c:pt idx="266">
                  <c:v>44986</c:v>
                </c:pt>
                <c:pt idx="267">
                  <c:v>45017</c:v>
                </c:pt>
                <c:pt idx="268">
                  <c:v>45047</c:v>
                </c:pt>
                <c:pt idx="269">
                  <c:v>45078</c:v>
                </c:pt>
                <c:pt idx="270">
                  <c:v>45108</c:v>
                </c:pt>
                <c:pt idx="271">
                  <c:v>45139</c:v>
                </c:pt>
                <c:pt idx="272">
                  <c:v>45170</c:v>
                </c:pt>
                <c:pt idx="273">
                  <c:v>45200</c:v>
                </c:pt>
                <c:pt idx="274">
                  <c:v>45231</c:v>
                </c:pt>
                <c:pt idx="275">
                  <c:v>45261</c:v>
                </c:pt>
              </c:numCache>
            </c:numRef>
          </c:cat>
          <c:val>
            <c:numRef>
              <c:f>'CO - Unemp.'!$N$7:$N$282</c:f>
              <c:numCache>
                <c:formatCode>#,##0.00</c:formatCode>
                <c:ptCount val="276"/>
                <c:pt idx="0">
                  <c:v>1.9373294579190699</c:v>
                </c:pt>
                <c:pt idx="1">
                  <c:v>1.7991353180758942</c:v>
                </c:pt>
                <c:pt idx="2">
                  <c:v>1.7715502550929294</c:v>
                </c:pt>
                <c:pt idx="3">
                  <c:v>0.18608957001230664</c:v>
                </c:pt>
                <c:pt idx="4">
                  <c:v>1.6046949832545359</c:v>
                </c:pt>
                <c:pt idx="5">
                  <c:v>2.1602438739142364</c:v>
                </c:pt>
                <c:pt idx="6">
                  <c:v>0.29794144228411312</c:v>
                </c:pt>
                <c:pt idx="7">
                  <c:v>1.2361163363082603</c:v>
                </c:pt>
                <c:pt idx="8">
                  <c:v>1.5190782007002817</c:v>
                </c:pt>
                <c:pt idx="9">
                  <c:v>1.5217006780673721</c:v>
                </c:pt>
                <c:pt idx="10">
                  <c:v>1.9544831403972225</c:v>
                </c:pt>
                <c:pt idx="11">
                  <c:v>1.8401038853344218</c:v>
                </c:pt>
                <c:pt idx="12">
                  <c:v>2.0990186230242749</c:v>
                </c:pt>
                <c:pt idx="13">
                  <c:v>1.7876788523710623</c:v>
                </c:pt>
                <c:pt idx="14">
                  <c:v>0.82589484706634053</c:v>
                </c:pt>
                <c:pt idx="15">
                  <c:v>1.3066223030498101</c:v>
                </c:pt>
                <c:pt idx="16">
                  <c:v>1.6634963776628773</c:v>
                </c:pt>
                <c:pt idx="17">
                  <c:v>1.6300373889247588</c:v>
                </c:pt>
                <c:pt idx="18">
                  <c:v>1.8567079424572057</c:v>
                </c:pt>
                <c:pt idx="19">
                  <c:v>2.2606182572058096</c:v>
                </c:pt>
                <c:pt idx="20">
                  <c:v>1.7862941063077855</c:v>
                </c:pt>
                <c:pt idx="21">
                  <c:v>1.3969292947374363</c:v>
                </c:pt>
                <c:pt idx="22">
                  <c:v>1.3083273826267288</c:v>
                </c:pt>
                <c:pt idx="23">
                  <c:v>1.530575595149319</c:v>
                </c:pt>
                <c:pt idx="24">
                  <c:v>0.59921750464716794</c:v>
                </c:pt>
                <c:pt idx="25">
                  <c:v>0.99014808996093961</c:v>
                </c:pt>
                <c:pt idx="26">
                  <c:v>1.5176355223703411</c:v>
                </c:pt>
                <c:pt idx="27">
                  <c:v>1.6083501076158946</c:v>
                </c:pt>
                <c:pt idx="28">
                  <c:v>1.3637559847382406</c:v>
                </c:pt>
                <c:pt idx="29">
                  <c:v>1.2332321421599275</c:v>
                </c:pt>
                <c:pt idx="30">
                  <c:v>2.0436398703860377</c:v>
                </c:pt>
                <c:pt idx="31">
                  <c:v>1.3447705785204285</c:v>
                </c:pt>
                <c:pt idx="32">
                  <c:v>1.3386478758433036</c:v>
                </c:pt>
                <c:pt idx="33">
                  <c:v>1.1999183084978036</c:v>
                </c:pt>
                <c:pt idx="34">
                  <c:v>0.67622532163875171</c:v>
                </c:pt>
                <c:pt idx="35">
                  <c:v>0.86806287857827868</c:v>
                </c:pt>
                <c:pt idx="36">
                  <c:v>1.1623643677224855</c:v>
                </c:pt>
                <c:pt idx="37">
                  <c:v>1.1643632829724382</c:v>
                </c:pt>
                <c:pt idx="38">
                  <c:v>0.56837664494819151</c:v>
                </c:pt>
                <c:pt idx="39">
                  <c:v>1.2111731935973715</c:v>
                </c:pt>
                <c:pt idx="40">
                  <c:v>0.47104543795126119</c:v>
                </c:pt>
                <c:pt idx="41">
                  <c:v>0.89111951357649133</c:v>
                </c:pt>
                <c:pt idx="42">
                  <c:v>0.18270689867667222</c:v>
                </c:pt>
                <c:pt idx="43">
                  <c:v>8.4477044866039463E-2</c:v>
                </c:pt>
                <c:pt idx="44">
                  <c:v>0.17759370476668579</c:v>
                </c:pt>
                <c:pt idx="45">
                  <c:v>0.44036228105114361</c:v>
                </c:pt>
                <c:pt idx="46">
                  <c:v>0.97449231336150888</c:v>
                </c:pt>
                <c:pt idx="47">
                  <c:v>-0.13734144317778174</c:v>
                </c:pt>
                <c:pt idx="48">
                  <c:v>-0.17774820184447471</c:v>
                </c:pt>
                <c:pt idx="49">
                  <c:v>0.46782844750938857</c:v>
                </c:pt>
                <c:pt idx="50">
                  <c:v>0.24191188206141945</c:v>
                </c:pt>
                <c:pt idx="51">
                  <c:v>-0.19827434230535346</c:v>
                </c:pt>
                <c:pt idx="52">
                  <c:v>-0.14668089462913514</c:v>
                </c:pt>
                <c:pt idx="53">
                  <c:v>-0.19099310991357399</c:v>
                </c:pt>
                <c:pt idx="54">
                  <c:v>-0.2389054761770808</c:v>
                </c:pt>
                <c:pt idx="55">
                  <c:v>-0.20381624469142778</c:v>
                </c:pt>
                <c:pt idx="56">
                  <c:v>-0.22991755385600321</c:v>
                </c:pt>
                <c:pt idx="57">
                  <c:v>-1.0390355040022641</c:v>
                </c:pt>
                <c:pt idx="58">
                  <c:v>-0.11763353203217086</c:v>
                </c:pt>
                <c:pt idx="59">
                  <c:v>-0.57805389377065808</c:v>
                </c:pt>
                <c:pt idx="60">
                  <c:v>-7.1225073026338848E-2</c:v>
                </c:pt>
                <c:pt idx="61">
                  <c:v>-0.79704771344842662</c:v>
                </c:pt>
                <c:pt idx="62">
                  <c:v>-2.0271831157525231</c:v>
                </c:pt>
                <c:pt idx="63">
                  <c:v>-1.1514215448116971</c:v>
                </c:pt>
                <c:pt idx="64">
                  <c:v>-0.1967440418985742</c:v>
                </c:pt>
                <c:pt idx="65">
                  <c:v>-1.1753112176464082</c:v>
                </c:pt>
                <c:pt idx="66">
                  <c:v>-0.78416018005256305</c:v>
                </c:pt>
                <c:pt idx="67">
                  <c:v>-0.5705869213247361</c:v>
                </c:pt>
                <c:pt idx="68">
                  <c:v>-0.30713344344845517</c:v>
                </c:pt>
                <c:pt idx="69">
                  <c:v>-0.12024608065628151</c:v>
                </c:pt>
                <c:pt idx="70">
                  <c:v>-0.39874296888527461</c:v>
                </c:pt>
                <c:pt idx="71">
                  <c:v>0.79039539135918702</c:v>
                </c:pt>
                <c:pt idx="72">
                  <c:v>-1.0263817176483858</c:v>
                </c:pt>
                <c:pt idx="73">
                  <c:v>-1.3942516833300598</c:v>
                </c:pt>
                <c:pt idx="74">
                  <c:v>-1.0455604729229364</c:v>
                </c:pt>
                <c:pt idx="75">
                  <c:v>-1.491718892418632</c:v>
                </c:pt>
                <c:pt idx="76">
                  <c:v>-1.3820503163224789</c:v>
                </c:pt>
                <c:pt idx="77">
                  <c:v>-1.4100437003552262</c:v>
                </c:pt>
                <c:pt idx="78">
                  <c:v>-1.6827373000264725</c:v>
                </c:pt>
                <c:pt idx="79">
                  <c:v>-1.2428200374805343</c:v>
                </c:pt>
                <c:pt idx="80">
                  <c:v>-1.7978672521319083</c:v>
                </c:pt>
                <c:pt idx="81">
                  <c:v>-1.5676893830078136</c:v>
                </c:pt>
                <c:pt idx="82">
                  <c:v>-2.1259665812147102</c:v>
                </c:pt>
                <c:pt idx="83">
                  <c:v>-1.3379412864029234</c:v>
                </c:pt>
                <c:pt idx="84">
                  <c:v>-2.5105302780768586</c:v>
                </c:pt>
                <c:pt idx="85">
                  <c:v>-0.89842366819104491</c:v>
                </c:pt>
                <c:pt idx="86">
                  <c:v>-0.88059452238670133</c:v>
                </c:pt>
                <c:pt idx="87">
                  <c:v>-1.0776758329726341</c:v>
                </c:pt>
                <c:pt idx="88">
                  <c:v>-0.58118086617832709</c:v>
                </c:pt>
                <c:pt idx="89">
                  <c:v>-0.59823636690470039</c:v>
                </c:pt>
                <c:pt idx="90">
                  <c:v>-0.50093979856154114</c:v>
                </c:pt>
                <c:pt idx="91">
                  <c:v>-0.61400728962967754</c:v>
                </c:pt>
                <c:pt idx="92">
                  <c:v>-0.32206058427672701</c:v>
                </c:pt>
                <c:pt idx="93">
                  <c:v>-0.31326685731520065</c:v>
                </c:pt>
                <c:pt idx="94">
                  <c:v>-0.13027631898546765</c:v>
                </c:pt>
                <c:pt idx="95">
                  <c:v>-0.15714259753820237</c:v>
                </c:pt>
                <c:pt idx="96">
                  <c:v>0.63297883019883727</c:v>
                </c:pt>
                <c:pt idx="97">
                  <c:v>0.63665601197998001</c:v>
                </c:pt>
                <c:pt idx="98">
                  <c:v>1.0604274064825407</c:v>
                </c:pt>
                <c:pt idx="99">
                  <c:v>0.92111295835808882</c:v>
                </c:pt>
                <c:pt idx="100">
                  <c:v>0.5741190238473628</c:v>
                </c:pt>
                <c:pt idx="101">
                  <c:v>1.0126404846054289</c:v>
                </c:pt>
                <c:pt idx="102">
                  <c:v>0.73868813541452738</c:v>
                </c:pt>
                <c:pt idx="103">
                  <c:v>1.4172983224247364</c:v>
                </c:pt>
                <c:pt idx="104">
                  <c:v>1.5603562594567748</c:v>
                </c:pt>
                <c:pt idx="105">
                  <c:v>1.3126770780089032</c:v>
                </c:pt>
                <c:pt idx="106">
                  <c:v>1.5608827822457574</c:v>
                </c:pt>
                <c:pt idx="107">
                  <c:v>1.1467941110305908</c:v>
                </c:pt>
                <c:pt idx="108">
                  <c:v>1.1523583052200461</c:v>
                </c:pt>
                <c:pt idx="109">
                  <c:v>0.65902254896874268</c:v>
                </c:pt>
                <c:pt idx="110">
                  <c:v>0.27961852041210022</c:v>
                </c:pt>
                <c:pt idx="111">
                  <c:v>0.62133230689250141</c:v>
                </c:pt>
                <c:pt idx="112">
                  <c:v>1.0939723729008435</c:v>
                </c:pt>
                <c:pt idx="113">
                  <c:v>0.87230284308941997</c:v>
                </c:pt>
                <c:pt idx="114">
                  <c:v>1.5006529936101405</c:v>
                </c:pt>
                <c:pt idx="115">
                  <c:v>0.82397053698669964</c:v>
                </c:pt>
                <c:pt idx="116">
                  <c:v>0.36609091857284071</c:v>
                </c:pt>
                <c:pt idx="117">
                  <c:v>0.34434938982339247</c:v>
                </c:pt>
                <c:pt idx="118">
                  <c:v>0.12450259406429609</c:v>
                </c:pt>
                <c:pt idx="119">
                  <c:v>0.42708547948125819</c:v>
                </c:pt>
                <c:pt idx="120">
                  <c:v>0.68814689389124517</c:v>
                </c:pt>
                <c:pt idx="121">
                  <c:v>0.44622571490278773</c:v>
                </c:pt>
                <c:pt idx="122">
                  <c:v>0.21062299798806094</c:v>
                </c:pt>
                <c:pt idx="123">
                  <c:v>6.2616213469265602E-2</c:v>
                </c:pt>
                <c:pt idx="124">
                  <c:v>-0.55515577901691238</c:v>
                </c:pt>
                <c:pt idx="125">
                  <c:v>-0.12016498359413674</c:v>
                </c:pt>
                <c:pt idx="126">
                  <c:v>-0.2274943767416655</c:v>
                </c:pt>
                <c:pt idx="127">
                  <c:v>-0.59019860119838263</c:v>
                </c:pt>
                <c:pt idx="128">
                  <c:v>-0.59064382013906247</c:v>
                </c:pt>
                <c:pt idx="129">
                  <c:v>-0.24536223368380838</c:v>
                </c:pt>
                <c:pt idx="130">
                  <c:v>9.9106332892535676E-3</c:v>
                </c:pt>
                <c:pt idx="131">
                  <c:v>-0.17688823073153692</c:v>
                </c:pt>
                <c:pt idx="132">
                  <c:v>-0.31195169790537136</c:v>
                </c:pt>
                <c:pt idx="133">
                  <c:v>8.2982850087345739E-2</c:v>
                </c:pt>
                <c:pt idx="134">
                  <c:v>-0.56097652143671439</c:v>
                </c:pt>
                <c:pt idx="135">
                  <c:v>6.9362622103868787E-2</c:v>
                </c:pt>
                <c:pt idx="136">
                  <c:v>0.62483468258669461</c:v>
                </c:pt>
                <c:pt idx="137">
                  <c:v>-0.155372786580946</c:v>
                </c:pt>
                <c:pt idx="138">
                  <c:v>0.36194066223250232</c:v>
                </c:pt>
                <c:pt idx="139">
                  <c:v>-0.14763591202108728</c:v>
                </c:pt>
                <c:pt idx="140">
                  <c:v>6.4323997065342198E-2</c:v>
                </c:pt>
                <c:pt idx="141">
                  <c:v>0.10578111624265851</c:v>
                </c:pt>
                <c:pt idx="142">
                  <c:v>-4.6737086633328317E-2</c:v>
                </c:pt>
                <c:pt idx="143">
                  <c:v>-0.12004902138234286</c:v>
                </c:pt>
                <c:pt idx="144">
                  <c:v>-0.16343629247962177</c:v>
                </c:pt>
                <c:pt idx="145">
                  <c:v>0.19889824673677303</c:v>
                </c:pt>
                <c:pt idx="146">
                  <c:v>0.27414294709443077</c:v>
                </c:pt>
                <c:pt idx="147">
                  <c:v>-2.6289948690806142E-2</c:v>
                </c:pt>
                <c:pt idx="148">
                  <c:v>-0.29529786931952628</c:v>
                </c:pt>
                <c:pt idx="149">
                  <c:v>-0.20781553738364167</c:v>
                </c:pt>
                <c:pt idx="150">
                  <c:v>-0.88776128045576996</c:v>
                </c:pt>
                <c:pt idx="151">
                  <c:v>-1.8038754437732507E-3</c:v>
                </c:pt>
                <c:pt idx="152">
                  <c:v>-0.47285818843258731</c:v>
                </c:pt>
                <c:pt idx="153">
                  <c:v>-1.181134271256802</c:v>
                </c:pt>
                <c:pt idx="154">
                  <c:v>-0.38952838175580595</c:v>
                </c:pt>
                <c:pt idx="155">
                  <c:v>-0.59985848049554136</c:v>
                </c:pt>
                <c:pt idx="156">
                  <c:v>-0.67956357492730923</c:v>
                </c:pt>
                <c:pt idx="157">
                  <c:v>-0.45641334892642327</c:v>
                </c:pt>
                <c:pt idx="158">
                  <c:v>-0.60259950593362177</c:v>
                </c:pt>
                <c:pt idx="159">
                  <c:v>-1.3069028677869987</c:v>
                </c:pt>
                <c:pt idx="160">
                  <c:v>-0.50798289877114122</c:v>
                </c:pt>
                <c:pt idx="161">
                  <c:v>-0.44795985770305435</c:v>
                </c:pt>
                <c:pt idx="162">
                  <c:v>-0.69726352909751732</c:v>
                </c:pt>
                <c:pt idx="163">
                  <c:v>-0.64815294904213516</c:v>
                </c:pt>
                <c:pt idx="164">
                  <c:v>-0.79879480158054506</c:v>
                </c:pt>
                <c:pt idx="165">
                  <c:v>-0.91270804458914689</c:v>
                </c:pt>
                <c:pt idx="166">
                  <c:v>-0.71139671520291969</c:v>
                </c:pt>
                <c:pt idx="167">
                  <c:v>-0.82036663484429795</c:v>
                </c:pt>
                <c:pt idx="168">
                  <c:v>-1.1138895191502556</c:v>
                </c:pt>
                <c:pt idx="169">
                  <c:v>-1.5038087967754414</c:v>
                </c:pt>
                <c:pt idx="170">
                  <c:v>-0.92157490081916293</c:v>
                </c:pt>
                <c:pt idx="171">
                  <c:v>1.6940578743232848E-2</c:v>
                </c:pt>
                <c:pt idx="172">
                  <c:v>-0.80652993551284347</c:v>
                </c:pt>
                <c:pt idx="173">
                  <c:v>-1.2640604452518396</c:v>
                </c:pt>
                <c:pt idx="174">
                  <c:v>-1.5083099543037015</c:v>
                </c:pt>
                <c:pt idx="175">
                  <c:v>-0.20101236568138958</c:v>
                </c:pt>
                <c:pt idx="176">
                  <c:v>-0.51347784997116896</c:v>
                </c:pt>
                <c:pt idx="177">
                  <c:v>-0.72230438105325412</c:v>
                </c:pt>
                <c:pt idx="178">
                  <c:v>-1.288116162505343</c:v>
                </c:pt>
                <c:pt idx="179">
                  <c:v>-0.56394739954283324</c:v>
                </c:pt>
                <c:pt idx="180">
                  <c:v>0.8823000326769872</c:v>
                </c:pt>
                <c:pt idx="181">
                  <c:v>-1.282955926891777</c:v>
                </c:pt>
                <c:pt idx="182">
                  <c:v>-1.0349363389475634</c:v>
                </c:pt>
                <c:pt idx="183">
                  <c:v>-1.4836529256812749</c:v>
                </c:pt>
                <c:pt idx="184">
                  <c:v>-1.3273698492153052</c:v>
                </c:pt>
                <c:pt idx="185">
                  <c:v>-0.72618140943941967</c:v>
                </c:pt>
                <c:pt idx="186">
                  <c:v>-0.20314068891563863</c:v>
                </c:pt>
                <c:pt idx="187">
                  <c:v>-0.40131078278754551</c:v>
                </c:pt>
                <c:pt idx="188">
                  <c:v>-1.1131438633474176</c:v>
                </c:pt>
                <c:pt idx="189">
                  <c:v>-0.6303192624153624</c:v>
                </c:pt>
                <c:pt idx="190">
                  <c:v>-0.74089983825810002</c:v>
                </c:pt>
                <c:pt idx="191">
                  <c:v>-0.31185810196540409</c:v>
                </c:pt>
                <c:pt idx="192">
                  <c:v>0.29185669833332817</c:v>
                </c:pt>
                <c:pt idx="193">
                  <c:v>-0.39167141677369877</c:v>
                </c:pt>
                <c:pt idx="194">
                  <c:v>-0.26508679860773832</c:v>
                </c:pt>
                <c:pt idx="195">
                  <c:v>0.1485389637845671</c:v>
                </c:pt>
                <c:pt idx="196">
                  <c:v>-6.9594930743370753E-2</c:v>
                </c:pt>
                <c:pt idx="197">
                  <c:v>-2.6904580698658975E-3</c:v>
                </c:pt>
                <c:pt idx="198">
                  <c:v>0.67434911765400152</c:v>
                </c:pt>
                <c:pt idx="199">
                  <c:v>-0.23747929994737405</c:v>
                </c:pt>
                <c:pt idx="200">
                  <c:v>0.24629939690868596</c:v>
                </c:pt>
                <c:pt idx="201">
                  <c:v>-0.39758443523387399</c:v>
                </c:pt>
                <c:pt idx="202">
                  <c:v>0.13881321566623583</c:v>
                </c:pt>
                <c:pt idx="203">
                  <c:v>-0.51243580128064359</c:v>
                </c:pt>
                <c:pt idx="204">
                  <c:v>0.20334817357279178</c:v>
                </c:pt>
                <c:pt idx="205">
                  <c:v>0.1586381409941211</c:v>
                </c:pt>
                <c:pt idx="206">
                  <c:v>-0.46260796594963516</c:v>
                </c:pt>
                <c:pt idx="207">
                  <c:v>-0.1388373902612976</c:v>
                </c:pt>
                <c:pt idx="208">
                  <c:v>-0.37351907958615271</c:v>
                </c:pt>
                <c:pt idx="209">
                  <c:v>9.1926215699155378E-2</c:v>
                </c:pt>
                <c:pt idx="210">
                  <c:v>-0.80383838670403662</c:v>
                </c:pt>
                <c:pt idx="211">
                  <c:v>-0.21647902515508477</c:v>
                </c:pt>
                <c:pt idx="212">
                  <c:v>8.1447847111741467E-2</c:v>
                </c:pt>
                <c:pt idx="213">
                  <c:v>0.33611481219891104</c:v>
                </c:pt>
                <c:pt idx="214">
                  <c:v>0.23116110509253041</c:v>
                </c:pt>
                <c:pt idx="215">
                  <c:v>0.39921425714582348</c:v>
                </c:pt>
                <c:pt idx="216">
                  <c:v>0.14712055184176265</c:v>
                </c:pt>
                <c:pt idx="217">
                  <c:v>0.59744650133087163</c:v>
                </c:pt>
                <c:pt idx="218">
                  <c:v>0.65516422089037718</c:v>
                </c:pt>
                <c:pt idx="219">
                  <c:v>-2.5064646930058387E-2</c:v>
                </c:pt>
                <c:pt idx="220">
                  <c:v>0.48944229460475164</c:v>
                </c:pt>
                <c:pt idx="221">
                  <c:v>-0.65755462018283062</c:v>
                </c:pt>
                <c:pt idx="222">
                  <c:v>-0.83239095372283778</c:v>
                </c:pt>
                <c:pt idx="223">
                  <c:v>0.63091162052008087</c:v>
                </c:pt>
                <c:pt idx="224">
                  <c:v>-0.59169713003165825</c:v>
                </c:pt>
                <c:pt idx="225">
                  <c:v>-0.24605851060008455</c:v>
                </c:pt>
                <c:pt idx="226">
                  <c:v>0.17671061480093364</c:v>
                </c:pt>
                <c:pt idx="227">
                  <c:v>3.7147952752432545E-2</c:v>
                </c:pt>
                <c:pt idx="228">
                  <c:v>-0.70754137716228627</c:v>
                </c:pt>
                <c:pt idx="229">
                  <c:v>-0.5959262323559873</c:v>
                </c:pt>
                <c:pt idx="230">
                  <c:v>2.0933898744428934</c:v>
                </c:pt>
                <c:pt idx="231">
                  <c:v>11.758655369184709</c:v>
                </c:pt>
                <c:pt idx="232">
                  <c:v>11.941239928694838</c:v>
                </c:pt>
                <c:pt idx="233">
                  <c:v>10.693901376233136</c:v>
                </c:pt>
                <c:pt idx="234">
                  <c:v>10.760809937860619</c:v>
                </c:pt>
                <c:pt idx="235">
                  <c:v>5.7548312958864258</c:v>
                </c:pt>
                <c:pt idx="236">
                  <c:v>4.6780219805423098</c:v>
                </c:pt>
                <c:pt idx="237">
                  <c:v>3.5666175618329881</c:v>
                </c:pt>
                <c:pt idx="238">
                  <c:v>2.589263421399755</c:v>
                </c:pt>
                <c:pt idx="239">
                  <c:v>2.217885625260287</c:v>
                </c:pt>
                <c:pt idx="240">
                  <c:v>2.5916978717695276</c:v>
                </c:pt>
                <c:pt idx="241">
                  <c:v>2.9548452387935065</c:v>
                </c:pt>
                <c:pt idx="242">
                  <c:v>2.3569223636047898</c:v>
                </c:pt>
                <c:pt idx="243">
                  <c:v>3.3105479860848988</c:v>
                </c:pt>
                <c:pt idx="244">
                  <c:v>2.8599118855828873</c:v>
                </c:pt>
                <c:pt idx="245">
                  <c:v>2.2677476082832584</c:v>
                </c:pt>
                <c:pt idx="246">
                  <c:v>0.90366985310410186</c:v>
                </c:pt>
                <c:pt idx="247">
                  <c:v>0.22961408176077391</c:v>
                </c:pt>
                <c:pt idx="248">
                  <c:v>0.61742318559535647</c:v>
                </c:pt>
                <c:pt idx="249">
                  <c:v>0.69447634766134492</c:v>
                </c:pt>
                <c:pt idx="250">
                  <c:v>0.41033624265582169</c:v>
                </c:pt>
                <c:pt idx="251">
                  <c:v>-0.92362070411531505</c:v>
                </c:pt>
                <c:pt idx="252">
                  <c:v>-0.5484079595065019</c:v>
                </c:pt>
                <c:pt idx="253">
                  <c:v>-0.94002479229303049</c:v>
                </c:pt>
                <c:pt idx="254">
                  <c:v>-0.30017597076211899</c:v>
                </c:pt>
                <c:pt idx="255">
                  <c:v>-1.7406622873565034</c:v>
                </c:pt>
                <c:pt idx="256">
                  <c:v>-1.3516643286765735</c:v>
                </c:pt>
                <c:pt idx="257">
                  <c:v>-1.012394018701265</c:v>
                </c:pt>
                <c:pt idx="258">
                  <c:v>-1.4621086359732764</c:v>
                </c:pt>
                <c:pt idx="259">
                  <c:v>-1.3460891919139595</c:v>
                </c:pt>
                <c:pt idx="260">
                  <c:v>-1.5535614495957546</c:v>
                </c:pt>
                <c:pt idx="261">
                  <c:v>-1.79302387934659</c:v>
                </c:pt>
                <c:pt idx="262">
                  <c:v>-2.2197778196221059</c:v>
                </c:pt>
                <c:pt idx="263">
                  <c:v>-0.97858906109107302</c:v>
                </c:pt>
                <c:pt idx="264">
                  <c:v>-0.36202917313934968</c:v>
                </c:pt>
                <c:pt idx="265">
                  <c:v>-1.6869135017881298</c:v>
                </c:pt>
                <c:pt idx="266">
                  <c:v>-1.9820475710916856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9-48F9-92CA-4A17E8935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55576"/>
        <c:axId val="894952336"/>
      </c:lineChart>
      <c:dateAx>
        <c:axId val="89495557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2336"/>
        <c:crosses val="autoZero"/>
        <c:auto val="1"/>
        <c:lblOffset val="100"/>
        <c:baseTimeUnit val="months"/>
        <c:majorUnit val="24"/>
        <c:majorTimeUnit val="months"/>
      </c:dateAx>
      <c:valAx>
        <c:axId val="894952336"/>
        <c:scaling>
          <c:orientation val="minMax"/>
          <c:max val="12"/>
          <c:min val="-3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55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5407174103237095"/>
          <c:y val="0.20695137066200062"/>
          <c:w val="0.17586023622047245"/>
          <c:h val="0.14976961213181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SARB QoQ</a:t>
            </a:r>
            <a:r>
              <a:rPr lang="en-US" baseline="0"/>
              <a:t> Growth: Expected Revisions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4096051041255164"/>
          <c:w val="0.88890507436570432"/>
          <c:h val="0.73369970921926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 - Output Gap'!$Z$5</c:f>
              <c:strCache>
                <c:ptCount val="1"/>
                <c:pt idx="0">
                  <c:v>SARB Implied Forecast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 - Output Gap'!$B$138:$B$145</c:f>
              <c:strCache>
                <c:ptCount val="8"/>
                <c:pt idx="0">
                  <c:v>1Q 2023</c:v>
                </c:pt>
                <c:pt idx="1">
                  <c:v>2Q 2023</c:v>
                </c:pt>
                <c:pt idx="2">
                  <c:v>3Q 2023</c:v>
                </c:pt>
                <c:pt idx="3">
                  <c:v>4Q 2023</c:v>
                </c:pt>
                <c:pt idx="4">
                  <c:v>1Q 2024</c:v>
                </c:pt>
                <c:pt idx="5">
                  <c:v>2Q 2024</c:v>
                </c:pt>
                <c:pt idx="6">
                  <c:v>3Q 2024</c:v>
                </c:pt>
                <c:pt idx="7">
                  <c:v>4Q 2024</c:v>
                </c:pt>
              </c:strCache>
            </c:strRef>
          </c:cat>
          <c:val>
            <c:numRef>
              <c:f>'SA - Output Gap'!$Z$138:$Z$145</c:f>
              <c:numCache>
                <c:formatCode>#,##0.0</c:formatCode>
                <c:ptCount val="8"/>
                <c:pt idx="0">
                  <c:v>0.21999999999999997</c:v>
                </c:pt>
                <c:pt idx="1">
                  <c:v>0.17</c:v>
                </c:pt>
                <c:pt idx="2">
                  <c:v>0.12</c:v>
                </c:pt>
                <c:pt idx="3">
                  <c:v>0.12</c:v>
                </c:pt>
                <c:pt idx="4">
                  <c:v>0.25</c:v>
                </c:pt>
                <c:pt idx="5">
                  <c:v>0.4</c:v>
                </c:pt>
                <c:pt idx="6">
                  <c:v>0.25</c:v>
                </c:pt>
                <c:pt idx="7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21-4385-8ED8-DB2C040F1DA8}"/>
            </c:ext>
          </c:extLst>
        </c:ser>
        <c:ser>
          <c:idx val="1"/>
          <c:order val="1"/>
          <c:tx>
            <c:strRef>
              <c:f>'SA - Output Gap'!$AA$5</c:f>
              <c:strCache>
                <c:ptCount val="1"/>
                <c:pt idx="0">
                  <c:v>Expected Revision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 - Output Gap'!$B$138:$B$145</c:f>
              <c:strCache>
                <c:ptCount val="8"/>
                <c:pt idx="0">
                  <c:v>1Q 2023</c:v>
                </c:pt>
                <c:pt idx="1">
                  <c:v>2Q 2023</c:v>
                </c:pt>
                <c:pt idx="2">
                  <c:v>3Q 2023</c:v>
                </c:pt>
                <c:pt idx="3">
                  <c:v>4Q 2023</c:v>
                </c:pt>
                <c:pt idx="4">
                  <c:v>1Q 2024</c:v>
                </c:pt>
                <c:pt idx="5">
                  <c:v>2Q 2024</c:v>
                </c:pt>
                <c:pt idx="6">
                  <c:v>3Q 2024</c:v>
                </c:pt>
                <c:pt idx="7">
                  <c:v>4Q 2024</c:v>
                </c:pt>
              </c:strCache>
            </c:strRef>
          </c:cat>
          <c:val>
            <c:numRef>
              <c:f>'SA - Output Gap'!$AA$138:$AA$145</c:f>
              <c:numCache>
                <c:formatCode>#,##0.0</c:formatCode>
                <c:ptCount val="8"/>
                <c:pt idx="0">
                  <c:v>0.3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0.4</c:v>
                </c:pt>
                <c:pt idx="6">
                  <c:v>0.25</c:v>
                </c:pt>
                <c:pt idx="7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21-4385-8ED8-DB2C040F1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809934600"/>
        <c:axId val="809927760"/>
      </c:barChart>
      <c:catAx>
        <c:axId val="80993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27760"/>
        <c:crosses val="autoZero"/>
        <c:auto val="1"/>
        <c:lblAlgn val="ctr"/>
        <c:lblOffset val="100"/>
        <c:noMultiLvlLbl val="0"/>
      </c:catAx>
      <c:valAx>
        <c:axId val="809927760"/>
        <c:scaling>
          <c:orientation val="minMax"/>
        </c:scaling>
        <c:delete val="0"/>
        <c:axPos val="l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34600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8677596807248409"/>
          <c:y val="0.18075028837955764"/>
          <c:w val="0.24370603674540683"/>
          <c:h val="0.141760703478944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SARB: Expected Output Gap Revision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7856258341442E-2"/>
          <c:y val="0.13930516431924883"/>
          <c:w val="0.90696349578780555"/>
          <c:h val="0.75145888013998252"/>
        </c:manualLayout>
      </c:layout>
      <c:lineChart>
        <c:grouping val="standard"/>
        <c:varyColors val="0"/>
        <c:ser>
          <c:idx val="1"/>
          <c:order val="0"/>
          <c:tx>
            <c:strRef>
              <c:f>'SA - Output Gap'!$AC$5</c:f>
              <c:strCache>
                <c:ptCount val="1"/>
                <c:pt idx="0">
                  <c:v>Expected Revistion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'SA - Output Gap'!$C$6:$C$159</c:f>
              <c:numCache>
                <c:formatCode>m/d/yyyy</c:formatCode>
                <c:ptCount val="154"/>
                <c:pt idx="0">
                  <c:v>32933</c:v>
                </c:pt>
                <c:pt idx="1">
                  <c:v>33025</c:v>
                </c:pt>
                <c:pt idx="2">
                  <c:v>33117</c:v>
                </c:pt>
                <c:pt idx="3">
                  <c:v>33208</c:v>
                </c:pt>
                <c:pt idx="4">
                  <c:v>33298</c:v>
                </c:pt>
                <c:pt idx="5">
                  <c:v>33390</c:v>
                </c:pt>
                <c:pt idx="6">
                  <c:v>33482</c:v>
                </c:pt>
                <c:pt idx="7">
                  <c:v>33573</c:v>
                </c:pt>
                <c:pt idx="8">
                  <c:v>33664</c:v>
                </c:pt>
                <c:pt idx="9">
                  <c:v>33756</c:v>
                </c:pt>
                <c:pt idx="10">
                  <c:v>33848</c:v>
                </c:pt>
                <c:pt idx="11">
                  <c:v>33939</c:v>
                </c:pt>
                <c:pt idx="12">
                  <c:v>34029</c:v>
                </c:pt>
                <c:pt idx="13">
                  <c:v>34121</c:v>
                </c:pt>
                <c:pt idx="14">
                  <c:v>34213</c:v>
                </c:pt>
                <c:pt idx="15">
                  <c:v>34304</c:v>
                </c:pt>
                <c:pt idx="16">
                  <c:v>34394</c:v>
                </c:pt>
                <c:pt idx="17">
                  <c:v>34486</c:v>
                </c:pt>
                <c:pt idx="18">
                  <c:v>34578</c:v>
                </c:pt>
                <c:pt idx="19">
                  <c:v>34669</c:v>
                </c:pt>
                <c:pt idx="20">
                  <c:v>34759</c:v>
                </c:pt>
                <c:pt idx="21">
                  <c:v>34851</c:v>
                </c:pt>
                <c:pt idx="22">
                  <c:v>34943</c:v>
                </c:pt>
                <c:pt idx="23">
                  <c:v>35034</c:v>
                </c:pt>
                <c:pt idx="24">
                  <c:v>35125</c:v>
                </c:pt>
                <c:pt idx="25">
                  <c:v>35217</c:v>
                </c:pt>
                <c:pt idx="26">
                  <c:v>35309</c:v>
                </c:pt>
                <c:pt idx="27">
                  <c:v>35400</c:v>
                </c:pt>
                <c:pt idx="28">
                  <c:v>35490</c:v>
                </c:pt>
                <c:pt idx="29">
                  <c:v>35582</c:v>
                </c:pt>
                <c:pt idx="30">
                  <c:v>35674</c:v>
                </c:pt>
                <c:pt idx="31">
                  <c:v>35765</c:v>
                </c:pt>
                <c:pt idx="32">
                  <c:v>35855</c:v>
                </c:pt>
                <c:pt idx="33">
                  <c:v>35947</c:v>
                </c:pt>
                <c:pt idx="34">
                  <c:v>36039</c:v>
                </c:pt>
                <c:pt idx="35">
                  <c:v>36130</c:v>
                </c:pt>
                <c:pt idx="36">
                  <c:v>36220</c:v>
                </c:pt>
                <c:pt idx="37">
                  <c:v>36312</c:v>
                </c:pt>
                <c:pt idx="38">
                  <c:v>36404</c:v>
                </c:pt>
                <c:pt idx="39">
                  <c:v>36495</c:v>
                </c:pt>
                <c:pt idx="40">
                  <c:v>36586</c:v>
                </c:pt>
                <c:pt idx="41">
                  <c:v>36678</c:v>
                </c:pt>
                <c:pt idx="42">
                  <c:v>36770</c:v>
                </c:pt>
                <c:pt idx="43">
                  <c:v>36861</c:v>
                </c:pt>
                <c:pt idx="44">
                  <c:v>36951</c:v>
                </c:pt>
                <c:pt idx="45">
                  <c:v>37043</c:v>
                </c:pt>
                <c:pt idx="46">
                  <c:v>37135</c:v>
                </c:pt>
                <c:pt idx="47">
                  <c:v>37226</c:v>
                </c:pt>
                <c:pt idx="48">
                  <c:v>37316</c:v>
                </c:pt>
                <c:pt idx="49">
                  <c:v>37408</c:v>
                </c:pt>
                <c:pt idx="50">
                  <c:v>37500</c:v>
                </c:pt>
                <c:pt idx="51">
                  <c:v>37591</c:v>
                </c:pt>
                <c:pt idx="52">
                  <c:v>37681</c:v>
                </c:pt>
                <c:pt idx="53">
                  <c:v>37773</c:v>
                </c:pt>
                <c:pt idx="54">
                  <c:v>37865</c:v>
                </c:pt>
                <c:pt idx="55">
                  <c:v>37956</c:v>
                </c:pt>
                <c:pt idx="56">
                  <c:v>38047</c:v>
                </c:pt>
                <c:pt idx="57">
                  <c:v>38139</c:v>
                </c:pt>
                <c:pt idx="58">
                  <c:v>38231</c:v>
                </c:pt>
                <c:pt idx="59">
                  <c:v>38322</c:v>
                </c:pt>
                <c:pt idx="60">
                  <c:v>38412</c:v>
                </c:pt>
                <c:pt idx="61">
                  <c:v>38504</c:v>
                </c:pt>
                <c:pt idx="62">
                  <c:v>38596</c:v>
                </c:pt>
                <c:pt idx="63">
                  <c:v>38687</c:v>
                </c:pt>
                <c:pt idx="64">
                  <c:v>38777</c:v>
                </c:pt>
                <c:pt idx="65">
                  <c:v>38869</c:v>
                </c:pt>
                <c:pt idx="66">
                  <c:v>38961</c:v>
                </c:pt>
                <c:pt idx="67">
                  <c:v>39052</c:v>
                </c:pt>
                <c:pt idx="68">
                  <c:v>39142</c:v>
                </c:pt>
                <c:pt idx="69">
                  <c:v>39234</c:v>
                </c:pt>
                <c:pt idx="70">
                  <c:v>39326</c:v>
                </c:pt>
                <c:pt idx="71">
                  <c:v>39417</c:v>
                </c:pt>
                <c:pt idx="72">
                  <c:v>39508</c:v>
                </c:pt>
                <c:pt idx="73">
                  <c:v>39600</c:v>
                </c:pt>
                <c:pt idx="74">
                  <c:v>39692</c:v>
                </c:pt>
                <c:pt idx="75">
                  <c:v>39783</c:v>
                </c:pt>
                <c:pt idx="76">
                  <c:v>39873</c:v>
                </c:pt>
                <c:pt idx="77">
                  <c:v>39965</c:v>
                </c:pt>
                <c:pt idx="78">
                  <c:v>40057</c:v>
                </c:pt>
                <c:pt idx="79">
                  <c:v>40148</c:v>
                </c:pt>
                <c:pt idx="80">
                  <c:v>40238</c:v>
                </c:pt>
                <c:pt idx="81">
                  <c:v>40330</c:v>
                </c:pt>
                <c:pt idx="82">
                  <c:v>40422</c:v>
                </c:pt>
                <c:pt idx="83">
                  <c:v>40513</c:v>
                </c:pt>
                <c:pt idx="84">
                  <c:v>40603</c:v>
                </c:pt>
                <c:pt idx="85">
                  <c:v>40695</c:v>
                </c:pt>
                <c:pt idx="86">
                  <c:v>40787</c:v>
                </c:pt>
                <c:pt idx="87">
                  <c:v>40878</c:v>
                </c:pt>
                <c:pt idx="88">
                  <c:v>40969</c:v>
                </c:pt>
                <c:pt idx="89">
                  <c:v>41061</c:v>
                </c:pt>
                <c:pt idx="90">
                  <c:v>41153</c:v>
                </c:pt>
                <c:pt idx="91">
                  <c:v>41244</c:v>
                </c:pt>
                <c:pt idx="92">
                  <c:v>41334</c:v>
                </c:pt>
                <c:pt idx="93">
                  <c:v>41426</c:v>
                </c:pt>
                <c:pt idx="94">
                  <c:v>41518</c:v>
                </c:pt>
                <c:pt idx="95">
                  <c:v>41609</c:v>
                </c:pt>
                <c:pt idx="96">
                  <c:v>41699</c:v>
                </c:pt>
                <c:pt idx="97">
                  <c:v>41791</c:v>
                </c:pt>
                <c:pt idx="98">
                  <c:v>41883</c:v>
                </c:pt>
                <c:pt idx="99">
                  <c:v>41974</c:v>
                </c:pt>
                <c:pt idx="100">
                  <c:v>42064</c:v>
                </c:pt>
                <c:pt idx="101">
                  <c:v>42156</c:v>
                </c:pt>
                <c:pt idx="102">
                  <c:v>42248</c:v>
                </c:pt>
                <c:pt idx="103">
                  <c:v>42339</c:v>
                </c:pt>
                <c:pt idx="104">
                  <c:v>42430</c:v>
                </c:pt>
                <c:pt idx="105">
                  <c:v>42522</c:v>
                </c:pt>
                <c:pt idx="106">
                  <c:v>42614</c:v>
                </c:pt>
                <c:pt idx="107">
                  <c:v>42705</c:v>
                </c:pt>
                <c:pt idx="108">
                  <c:v>42795</c:v>
                </c:pt>
                <c:pt idx="109">
                  <c:v>42887</c:v>
                </c:pt>
                <c:pt idx="110">
                  <c:v>42979</c:v>
                </c:pt>
                <c:pt idx="111">
                  <c:v>43070</c:v>
                </c:pt>
                <c:pt idx="112">
                  <c:v>43160</c:v>
                </c:pt>
                <c:pt idx="113">
                  <c:v>43252</c:v>
                </c:pt>
                <c:pt idx="114">
                  <c:v>43344</c:v>
                </c:pt>
                <c:pt idx="115">
                  <c:v>43435</c:v>
                </c:pt>
                <c:pt idx="116">
                  <c:v>43525</c:v>
                </c:pt>
                <c:pt idx="117">
                  <c:v>43617</c:v>
                </c:pt>
                <c:pt idx="118">
                  <c:v>43709</c:v>
                </c:pt>
                <c:pt idx="119">
                  <c:v>43800</c:v>
                </c:pt>
                <c:pt idx="120">
                  <c:v>43891</c:v>
                </c:pt>
                <c:pt idx="121">
                  <c:v>43983</c:v>
                </c:pt>
                <c:pt idx="122">
                  <c:v>44075</c:v>
                </c:pt>
                <c:pt idx="123">
                  <c:v>44166</c:v>
                </c:pt>
                <c:pt idx="124">
                  <c:v>44256</c:v>
                </c:pt>
                <c:pt idx="125">
                  <c:v>44348</c:v>
                </c:pt>
                <c:pt idx="126">
                  <c:v>44440</c:v>
                </c:pt>
                <c:pt idx="127">
                  <c:v>44531</c:v>
                </c:pt>
                <c:pt idx="128">
                  <c:v>44621</c:v>
                </c:pt>
                <c:pt idx="129">
                  <c:v>44713</c:v>
                </c:pt>
                <c:pt idx="130">
                  <c:v>44805</c:v>
                </c:pt>
                <c:pt idx="131">
                  <c:v>44896</c:v>
                </c:pt>
                <c:pt idx="132">
                  <c:v>44986</c:v>
                </c:pt>
                <c:pt idx="133">
                  <c:v>45078</c:v>
                </c:pt>
                <c:pt idx="134">
                  <c:v>45170</c:v>
                </c:pt>
                <c:pt idx="135">
                  <c:v>45261</c:v>
                </c:pt>
                <c:pt idx="136">
                  <c:v>45352</c:v>
                </c:pt>
                <c:pt idx="137">
                  <c:v>45444</c:v>
                </c:pt>
                <c:pt idx="138">
                  <c:v>45536</c:v>
                </c:pt>
                <c:pt idx="139">
                  <c:v>45627</c:v>
                </c:pt>
                <c:pt idx="140">
                  <c:v>45717</c:v>
                </c:pt>
                <c:pt idx="141">
                  <c:v>45809</c:v>
                </c:pt>
                <c:pt idx="142">
                  <c:v>45901</c:v>
                </c:pt>
                <c:pt idx="143">
                  <c:v>45992</c:v>
                </c:pt>
              </c:numCache>
            </c:numRef>
          </c:cat>
          <c:val>
            <c:numRef>
              <c:f>'SA - Output Gap'!$AC$6:$AC$159</c:f>
              <c:numCache>
                <c:formatCode>#,##0.0</c:formatCode>
                <c:ptCount val="154"/>
                <c:pt idx="0">
                  <c:v>0.3</c:v>
                </c:pt>
                <c:pt idx="1">
                  <c:v>0.3</c:v>
                </c:pt>
                <c:pt idx="2">
                  <c:v>0.15</c:v>
                </c:pt>
                <c:pt idx="3">
                  <c:v>0.15</c:v>
                </c:pt>
                <c:pt idx="4">
                  <c:v>0</c:v>
                </c:pt>
                <c:pt idx="5">
                  <c:v>-0.4</c:v>
                </c:pt>
                <c:pt idx="6">
                  <c:v>-0.5</c:v>
                </c:pt>
                <c:pt idx="7">
                  <c:v>-0.6</c:v>
                </c:pt>
                <c:pt idx="8">
                  <c:v>-1</c:v>
                </c:pt>
                <c:pt idx="9">
                  <c:v>-1.8</c:v>
                </c:pt>
                <c:pt idx="10">
                  <c:v>-2.2999999999999998</c:v>
                </c:pt>
                <c:pt idx="11">
                  <c:v>-3.1</c:v>
                </c:pt>
                <c:pt idx="12">
                  <c:v>-3.3</c:v>
                </c:pt>
                <c:pt idx="13">
                  <c:v>-2.8</c:v>
                </c:pt>
                <c:pt idx="14">
                  <c:v>-2</c:v>
                </c:pt>
                <c:pt idx="15">
                  <c:v>-1.6</c:v>
                </c:pt>
                <c:pt idx="16">
                  <c:v>-1.8</c:v>
                </c:pt>
                <c:pt idx="17">
                  <c:v>-1.7</c:v>
                </c:pt>
                <c:pt idx="18">
                  <c:v>-1.1000000000000001</c:v>
                </c:pt>
                <c:pt idx="19">
                  <c:v>-0.5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-0.3</c:v>
                </c:pt>
                <c:pt idx="24">
                  <c:v>0.2</c:v>
                </c:pt>
                <c:pt idx="25">
                  <c:v>0.7</c:v>
                </c:pt>
                <c:pt idx="26">
                  <c:v>1.3</c:v>
                </c:pt>
                <c:pt idx="27">
                  <c:v>1.63</c:v>
                </c:pt>
                <c:pt idx="28">
                  <c:v>1.5</c:v>
                </c:pt>
                <c:pt idx="29">
                  <c:v>1.6</c:v>
                </c:pt>
                <c:pt idx="30">
                  <c:v>1.4</c:v>
                </c:pt>
                <c:pt idx="31">
                  <c:v>1.2</c:v>
                </c:pt>
                <c:pt idx="32">
                  <c:v>1</c:v>
                </c:pt>
                <c:pt idx="33">
                  <c:v>0.8</c:v>
                </c:pt>
                <c:pt idx="34">
                  <c:v>0.6</c:v>
                </c:pt>
                <c:pt idx="35">
                  <c:v>0</c:v>
                </c:pt>
                <c:pt idx="36">
                  <c:v>-0.15</c:v>
                </c:pt>
                <c:pt idx="37">
                  <c:v>0</c:v>
                </c:pt>
                <c:pt idx="38">
                  <c:v>0.1</c:v>
                </c:pt>
                <c:pt idx="39">
                  <c:v>0.3</c:v>
                </c:pt>
                <c:pt idx="40">
                  <c:v>0.5</c:v>
                </c:pt>
                <c:pt idx="41">
                  <c:v>0.5</c:v>
                </c:pt>
                <c:pt idx="42">
                  <c:v>0.65</c:v>
                </c:pt>
                <c:pt idx="43">
                  <c:v>0.65</c:v>
                </c:pt>
                <c:pt idx="44">
                  <c:v>0.6</c:v>
                </c:pt>
                <c:pt idx="45">
                  <c:v>0.2</c:v>
                </c:pt>
                <c:pt idx="46">
                  <c:v>-0.1</c:v>
                </c:pt>
                <c:pt idx="47">
                  <c:v>0</c:v>
                </c:pt>
                <c:pt idx="48">
                  <c:v>0.05</c:v>
                </c:pt>
                <c:pt idx="49">
                  <c:v>0.1</c:v>
                </c:pt>
                <c:pt idx="50">
                  <c:v>0.15</c:v>
                </c:pt>
                <c:pt idx="51">
                  <c:v>-0.2</c:v>
                </c:pt>
                <c:pt idx="52">
                  <c:v>0.2</c:v>
                </c:pt>
                <c:pt idx="53">
                  <c:v>-0.1</c:v>
                </c:pt>
                <c:pt idx="54">
                  <c:v>-0.3</c:v>
                </c:pt>
                <c:pt idx="55">
                  <c:v>-0.5</c:v>
                </c:pt>
                <c:pt idx="56">
                  <c:v>-0.6</c:v>
                </c:pt>
                <c:pt idx="57">
                  <c:v>-0.3</c:v>
                </c:pt>
                <c:pt idx="58">
                  <c:v>0.1</c:v>
                </c:pt>
                <c:pt idx="59">
                  <c:v>0.5</c:v>
                </c:pt>
                <c:pt idx="60">
                  <c:v>0.55000000000000004</c:v>
                </c:pt>
                <c:pt idx="61">
                  <c:v>0.9</c:v>
                </c:pt>
                <c:pt idx="62">
                  <c:v>1.3</c:v>
                </c:pt>
                <c:pt idx="63">
                  <c:v>1.2</c:v>
                </c:pt>
                <c:pt idx="64">
                  <c:v>1.5</c:v>
                </c:pt>
                <c:pt idx="65">
                  <c:v>1.8</c:v>
                </c:pt>
                <c:pt idx="66">
                  <c:v>2.1</c:v>
                </c:pt>
                <c:pt idx="67">
                  <c:v>2.4</c:v>
                </c:pt>
                <c:pt idx="68">
                  <c:v>2.6</c:v>
                </c:pt>
                <c:pt idx="69">
                  <c:v>2.9</c:v>
                </c:pt>
                <c:pt idx="70">
                  <c:v>2.9</c:v>
                </c:pt>
                <c:pt idx="71">
                  <c:v>3.2</c:v>
                </c:pt>
                <c:pt idx="72">
                  <c:v>3.1</c:v>
                </c:pt>
                <c:pt idx="73">
                  <c:v>3.2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-0.2</c:v>
                </c:pt>
                <c:pt idx="78">
                  <c:v>-0.6</c:v>
                </c:pt>
                <c:pt idx="79">
                  <c:v>-1</c:v>
                </c:pt>
                <c:pt idx="80">
                  <c:v>-1</c:v>
                </c:pt>
                <c:pt idx="81">
                  <c:v>-0.8</c:v>
                </c:pt>
                <c:pt idx="82">
                  <c:v>-0.8</c:v>
                </c:pt>
                <c:pt idx="83">
                  <c:v>-0.5</c:v>
                </c:pt>
                <c:pt idx="84">
                  <c:v>-0.3</c:v>
                </c:pt>
                <c:pt idx="85">
                  <c:v>-0.35</c:v>
                </c:pt>
                <c:pt idx="86">
                  <c:v>-0.4</c:v>
                </c:pt>
                <c:pt idx="87">
                  <c:v>-0.55000000000000004</c:v>
                </c:pt>
                <c:pt idx="88">
                  <c:v>-0.55000000000000004</c:v>
                </c:pt>
                <c:pt idx="89">
                  <c:v>-0.55000000000000004</c:v>
                </c:pt>
                <c:pt idx="90">
                  <c:v>-0.45</c:v>
                </c:pt>
                <c:pt idx="91">
                  <c:v>-0.6</c:v>
                </c:pt>
                <c:pt idx="92">
                  <c:v>-0.7</c:v>
                </c:pt>
                <c:pt idx="93">
                  <c:v>-0.7</c:v>
                </c:pt>
                <c:pt idx="94">
                  <c:v>-0.4</c:v>
                </c:pt>
                <c:pt idx="95">
                  <c:v>-0.4</c:v>
                </c:pt>
                <c:pt idx="96">
                  <c:v>0</c:v>
                </c:pt>
                <c:pt idx="97">
                  <c:v>-0.5</c:v>
                </c:pt>
                <c:pt idx="98">
                  <c:v>-0.6</c:v>
                </c:pt>
                <c:pt idx="99">
                  <c:v>-0.2</c:v>
                </c:pt>
                <c:pt idx="100">
                  <c:v>0.1</c:v>
                </c:pt>
                <c:pt idx="101">
                  <c:v>-0.3</c:v>
                </c:pt>
                <c:pt idx="102">
                  <c:v>-0.7</c:v>
                </c:pt>
                <c:pt idx="103">
                  <c:v>-0.8</c:v>
                </c:pt>
                <c:pt idx="104">
                  <c:v>-1.1984999999999999</c:v>
                </c:pt>
                <c:pt idx="105">
                  <c:v>-1.01762</c:v>
                </c:pt>
                <c:pt idx="106">
                  <c:v>-1.04884</c:v>
                </c:pt>
                <c:pt idx="107">
                  <c:v>-1.25061</c:v>
                </c:pt>
                <c:pt idx="108">
                  <c:v>-0.45</c:v>
                </c:pt>
                <c:pt idx="109">
                  <c:v>-0.25</c:v>
                </c:pt>
                <c:pt idx="110">
                  <c:v>-0.3</c:v>
                </c:pt>
                <c:pt idx="111">
                  <c:v>-0.25</c:v>
                </c:pt>
                <c:pt idx="112">
                  <c:v>-0.25</c:v>
                </c:pt>
                <c:pt idx="113">
                  <c:v>-0.5</c:v>
                </c:pt>
                <c:pt idx="114">
                  <c:v>0.3</c:v>
                </c:pt>
                <c:pt idx="115">
                  <c:v>0.4</c:v>
                </c:pt>
                <c:pt idx="116">
                  <c:v>0</c:v>
                </c:pt>
                <c:pt idx="117">
                  <c:v>0</c:v>
                </c:pt>
                <c:pt idx="118">
                  <c:v>0.05</c:v>
                </c:pt>
                <c:pt idx="119">
                  <c:v>-0.05</c:v>
                </c:pt>
                <c:pt idx="120">
                  <c:v>-0.2</c:v>
                </c:pt>
                <c:pt idx="121">
                  <c:v>-8</c:v>
                </c:pt>
                <c:pt idx="122">
                  <c:v>-3.7</c:v>
                </c:pt>
                <c:pt idx="123">
                  <c:v>-2.2999999999999998</c:v>
                </c:pt>
                <c:pt idx="124">
                  <c:v>-2.2000000000000002</c:v>
                </c:pt>
                <c:pt idx="125">
                  <c:v>-1.5</c:v>
                </c:pt>
                <c:pt idx="126">
                  <c:v>-2.2999999999999998</c:v>
                </c:pt>
                <c:pt idx="127">
                  <c:v>-1.9</c:v>
                </c:pt>
                <c:pt idx="128">
                  <c:v>-0.9</c:v>
                </c:pt>
                <c:pt idx="129">
                  <c:v>-1.05</c:v>
                </c:pt>
                <c:pt idx="130">
                  <c:v>0.1</c:v>
                </c:pt>
                <c:pt idx="131">
                  <c:v>-0.3</c:v>
                </c:pt>
                <c:pt idx="132">
                  <c:v>-0.12</c:v>
                </c:pt>
                <c:pt idx="133">
                  <c:v>0.06</c:v>
                </c:pt>
                <c:pt idx="134">
                  <c:v>-0.06</c:v>
                </c:pt>
                <c:pt idx="135">
                  <c:v>-0.18</c:v>
                </c:pt>
                <c:pt idx="136">
                  <c:v>-0.18</c:v>
                </c:pt>
                <c:pt idx="137">
                  <c:v>-3.0000000000000027E-2</c:v>
                </c:pt>
                <c:pt idx="138">
                  <c:v>-3.0000000000000027E-2</c:v>
                </c:pt>
                <c:pt idx="139">
                  <c:v>6.9999999999999979E-2</c:v>
                </c:pt>
                <c:pt idx="140">
                  <c:v>1.9999999999999976E-2</c:v>
                </c:pt>
                <c:pt idx="141">
                  <c:v>1.9999999999999976E-2</c:v>
                </c:pt>
                <c:pt idx="142">
                  <c:v>-3.0000000000000027E-2</c:v>
                </c:pt>
                <c:pt idx="143">
                  <c:v>-8.0000000000000029E-2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24-4DEF-A3D1-B10A66409C13}"/>
            </c:ext>
          </c:extLst>
        </c:ser>
        <c:ser>
          <c:idx val="0"/>
          <c:order val="1"/>
          <c:tx>
            <c:strRef>
              <c:f>'SA - Output Gap'!$F$5</c:f>
              <c:strCache>
                <c:ptCount val="1"/>
                <c:pt idx="0">
                  <c:v>Latest MPR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'SA - Output Gap'!$C$6:$C$159</c:f>
              <c:numCache>
                <c:formatCode>m/d/yyyy</c:formatCode>
                <c:ptCount val="154"/>
                <c:pt idx="0">
                  <c:v>32933</c:v>
                </c:pt>
                <c:pt idx="1">
                  <c:v>33025</c:v>
                </c:pt>
                <c:pt idx="2">
                  <c:v>33117</c:v>
                </c:pt>
                <c:pt idx="3">
                  <c:v>33208</c:v>
                </c:pt>
                <c:pt idx="4">
                  <c:v>33298</c:v>
                </c:pt>
                <c:pt idx="5">
                  <c:v>33390</c:v>
                </c:pt>
                <c:pt idx="6">
                  <c:v>33482</c:v>
                </c:pt>
                <c:pt idx="7">
                  <c:v>33573</c:v>
                </c:pt>
                <c:pt idx="8">
                  <c:v>33664</c:v>
                </c:pt>
                <c:pt idx="9">
                  <c:v>33756</c:v>
                </c:pt>
                <c:pt idx="10">
                  <c:v>33848</c:v>
                </c:pt>
                <c:pt idx="11">
                  <c:v>33939</c:v>
                </c:pt>
                <c:pt idx="12">
                  <c:v>34029</c:v>
                </c:pt>
                <c:pt idx="13">
                  <c:v>34121</c:v>
                </c:pt>
                <c:pt idx="14">
                  <c:v>34213</c:v>
                </c:pt>
                <c:pt idx="15">
                  <c:v>34304</c:v>
                </c:pt>
                <c:pt idx="16">
                  <c:v>34394</c:v>
                </c:pt>
                <c:pt idx="17">
                  <c:v>34486</c:v>
                </c:pt>
                <c:pt idx="18">
                  <c:v>34578</c:v>
                </c:pt>
                <c:pt idx="19">
                  <c:v>34669</c:v>
                </c:pt>
                <c:pt idx="20">
                  <c:v>34759</c:v>
                </c:pt>
                <c:pt idx="21">
                  <c:v>34851</c:v>
                </c:pt>
                <c:pt idx="22">
                  <c:v>34943</c:v>
                </c:pt>
                <c:pt idx="23">
                  <c:v>35034</c:v>
                </c:pt>
                <c:pt idx="24">
                  <c:v>35125</c:v>
                </c:pt>
                <c:pt idx="25">
                  <c:v>35217</c:v>
                </c:pt>
                <c:pt idx="26">
                  <c:v>35309</c:v>
                </c:pt>
                <c:pt idx="27">
                  <c:v>35400</c:v>
                </c:pt>
                <c:pt idx="28">
                  <c:v>35490</c:v>
                </c:pt>
                <c:pt idx="29">
                  <c:v>35582</c:v>
                </c:pt>
                <c:pt idx="30">
                  <c:v>35674</c:v>
                </c:pt>
                <c:pt idx="31">
                  <c:v>35765</c:v>
                </c:pt>
                <c:pt idx="32">
                  <c:v>35855</c:v>
                </c:pt>
                <c:pt idx="33">
                  <c:v>35947</c:v>
                </c:pt>
                <c:pt idx="34">
                  <c:v>36039</c:v>
                </c:pt>
                <c:pt idx="35">
                  <c:v>36130</c:v>
                </c:pt>
                <c:pt idx="36">
                  <c:v>36220</c:v>
                </c:pt>
                <c:pt idx="37">
                  <c:v>36312</c:v>
                </c:pt>
                <c:pt idx="38">
                  <c:v>36404</c:v>
                </c:pt>
                <c:pt idx="39">
                  <c:v>36495</c:v>
                </c:pt>
                <c:pt idx="40">
                  <c:v>36586</c:v>
                </c:pt>
                <c:pt idx="41">
                  <c:v>36678</c:v>
                </c:pt>
                <c:pt idx="42">
                  <c:v>36770</c:v>
                </c:pt>
                <c:pt idx="43">
                  <c:v>36861</c:v>
                </c:pt>
                <c:pt idx="44">
                  <c:v>36951</c:v>
                </c:pt>
                <c:pt idx="45">
                  <c:v>37043</c:v>
                </c:pt>
                <c:pt idx="46">
                  <c:v>37135</c:v>
                </c:pt>
                <c:pt idx="47">
                  <c:v>37226</c:v>
                </c:pt>
                <c:pt idx="48">
                  <c:v>37316</c:v>
                </c:pt>
                <c:pt idx="49">
                  <c:v>37408</c:v>
                </c:pt>
                <c:pt idx="50">
                  <c:v>37500</c:v>
                </c:pt>
                <c:pt idx="51">
                  <c:v>37591</c:v>
                </c:pt>
                <c:pt idx="52">
                  <c:v>37681</c:v>
                </c:pt>
                <c:pt idx="53">
                  <c:v>37773</c:v>
                </c:pt>
                <c:pt idx="54">
                  <c:v>37865</c:v>
                </c:pt>
                <c:pt idx="55">
                  <c:v>37956</c:v>
                </c:pt>
                <c:pt idx="56">
                  <c:v>38047</c:v>
                </c:pt>
                <c:pt idx="57">
                  <c:v>38139</c:v>
                </c:pt>
                <c:pt idx="58">
                  <c:v>38231</c:v>
                </c:pt>
                <c:pt idx="59">
                  <c:v>38322</c:v>
                </c:pt>
                <c:pt idx="60">
                  <c:v>38412</c:v>
                </c:pt>
                <c:pt idx="61">
                  <c:v>38504</c:v>
                </c:pt>
                <c:pt idx="62">
                  <c:v>38596</c:v>
                </c:pt>
                <c:pt idx="63">
                  <c:v>38687</c:v>
                </c:pt>
                <c:pt idx="64">
                  <c:v>38777</c:v>
                </c:pt>
                <c:pt idx="65">
                  <c:v>38869</c:v>
                </c:pt>
                <c:pt idx="66">
                  <c:v>38961</c:v>
                </c:pt>
                <c:pt idx="67">
                  <c:v>39052</c:v>
                </c:pt>
                <c:pt idx="68">
                  <c:v>39142</c:v>
                </c:pt>
                <c:pt idx="69">
                  <c:v>39234</c:v>
                </c:pt>
                <c:pt idx="70">
                  <c:v>39326</c:v>
                </c:pt>
                <c:pt idx="71">
                  <c:v>39417</c:v>
                </c:pt>
                <c:pt idx="72">
                  <c:v>39508</c:v>
                </c:pt>
                <c:pt idx="73">
                  <c:v>39600</c:v>
                </c:pt>
                <c:pt idx="74">
                  <c:v>39692</c:v>
                </c:pt>
                <c:pt idx="75">
                  <c:v>39783</c:v>
                </c:pt>
                <c:pt idx="76">
                  <c:v>39873</c:v>
                </c:pt>
                <c:pt idx="77">
                  <c:v>39965</c:v>
                </c:pt>
                <c:pt idx="78">
                  <c:v>40057</c:v>
                </c:pt>
                <c:pt idx="79">
                  <c:v>40148</c:v>
                </c:pt>
                <c:pt idx="80">
                  <c:v>40238</c:v>
                </c:pt>
                <c:pt idx="81">
                  <c:v>40330</c:v>
                </c:pt>
                <c:pt idx="82">
                  <c:v>40422</c:v>
                </c:pt>
                <c:pt idx="83">
                  <c:v>40513</c:v>
                </c:pt>
                <c:pt idx="84">
                  <c:v>40603</c:v>
                </c:pt>
                <c:pt idx="85">
                  <c:v>40695</c:v>
                </c:pt>
                <c:pt idx="86">
                  <c:v>40787</c:v>
                </c:pt>
                <c:pt idx="87">
                  <c:v>40878</c:v>
                </c:pt>
                <c:pt idx="88">
                  <c:v>40969</c:v>
                </c:pt>
                <c:pt idx="89">
                  <c:v>41061</c:v>
                </c:pt>
                <c:pt idx="90">
                  <c:v>41153</c:v>
                </c:pt>
                <c:pt idx="91">
                  <c:v>41244</c:v>
                </c:pt>
                <c:pt idx="92">
                  <c:v>41334</c:v>
                </c:pt>
                <c:pt idx="93">
                  <c:v>41426</c:v>
                </c:pt>
                <c:pt idx="94">
                  <c:v>41518</c:v>
                </c:pt>
                <c:pt idx="95">
                  <c:v>41609</c:v>
                </c:pt>
                <c:pt idx="96">
                  <c:v>41699</c:v>
                </c:pt>
                <c:pt idx="97">
                  <c:v>41791</c:v>
                </c:pt>
                <c:pt idx="98">
                  <c:v>41883</c:v>
                </c:pt>
                <c:pt idx="99">
                  <c:v>41974</c:v>
                </c:pt>
                <c:pt idx="100">
                  <c:v>42064</c:v>
                </c:pt>
                <c:pt idx="101">
                  <c:v>42156</c:v>
                </c:pt>
                <c:pt idx="102">
                  <c:v>42248</c:v>
                </c:pt>
                <c:pt idx="103">
                  <c:v>42339</c:v>
                </c:pt>
                <c:pt idx="104">
                  <c:v>42430</c:v>
                </c:pt>
                <c:pt idx="105">
                  <c:v>42522</c:v>
                </c:pt>
                <c:pt idx="106">
                  <c:v>42614</c:v>
                </c:pt>
                <c:pt idx="107">
                  <c:v>42705</c:v>
                </c:pt>
                <c:pt idx="108">
                  <c:v>42795</c:v>
                </c:pt>
                <c:pt idx="109">
                  <c:v>42887</c:v>
                </c:pt>
                <c:pt idx="110">
                  <c:v>42979</c:v>
                </c:pt>
                <c:pt idx="111">
                  <c:v>43070</c:v>
                </c:pt>
                <c:pt idx="112">
                  <c:v>43160</c:v>
                </c:pt>
                <c:pt idx="113">
                  <c:v>43252</c:v>
                </c:pt>
                <c:pt idx="114">
                  <c:v>43344</c:v>
                </c:pt>
                <c:pt idx="115">
                  <c:v>43435</c:v>
                </c:pt>
                <c:pt idx="116">
                  <c:v>43525</c:v>
                </c:pt>
                <c:pt idx="117">
                  <c:v>43617</c:v>
                </c:pt>
                <c:pt idx="118">
                  <c:v>43709</c:v>
                </c:pt>
                <c:pt idx="119">
                  <c:v>43800</c:v>
                </c:pt>
                <c:pt idx="120">
                  <c:v>43891</c:v>
                </c:pt>
                <c:pt idx="121">
                  <c:v>43983</c:v>
                </c:pt>
                <c:pt idx="122">
                  <c:v>44075</c:v>
                </c:pt>
                <c:pt idx="123">
                  <c:v>44166</c:v>
                </c:pt>
                <c:pt idx="124">
                  <c:v>44256</c:v>
                </c:pt>
                <c:pt idx="125">
                  <c:v>44348</c:v>
                </c:pt>
                <c:pt idx="126">
                  <c:v>44440</c:v>
                </c:pt>
                <c:pt idx="127">
                  <c:v>44531</c:v>
                </c:pt>
                <c:pt idx="128">
                  <c:v>44621</c:v>
                </c:pt>
                <c:pt idx="129">
                  <c:v>44713</c:v>
                </c:pt>
                <c:pt idx="130">
                  <c:v>44805</c:v>
                </c:pt>
                <c:pt idx="131">
                  <c:v>44896</c:v>
                </c:pt>
                <c:pt idx="132">
                  <c:v>44986</c:v>
                </c:pt>
                <c:pt idx="133">
                  <c:v>45078</c:v>
                </c:pt>
                <c:pt idx="134">
                  <c:v>45170</c:v>
                </c:pt>
                <c:pt idx="135">
                  <c:v>45261</c:v>
                </c:pt>
                <c:pt idx="136">
                  <c:v>45352</c:v>
                </c:pt>
                <c:pt idx="137">
                  <c:v>45444</c:v>
                </c:pt>
                <c:pt idx="138">
                  <c:v>45536</c:v>
                </c:pt>
                <c:pt idx="139">
                  <c:v>45627</c:v>
                </c:pt>
                <c:pt idx="140">
                  <c:v>45717</c:v>
                </c:pt>
                <c:pt idx="141">
                  <c:v>45809</c:v>
                </c:pt>
                <c:pt idx="142">
                  <c:v>45901</c:v>
                </c:pt>
                <c:pt idx="143">
                  <c:v>45992</c:v>
                </c:pt>
              </c:numCache>
            </c:numRef>
          </c:cat>
          <c:val>
            <c:numRef>
              <c:f>'SA - Output Gap'!$F$6:$F$159</c:f>
              <c:numCache>
                <c:formatCode>#,##0.00</c:formatCode>
                <c:ptCount val="154"/>
                <c:pt idx="0">
                  <c:v>0.3</c:v>
                </c:pt>
                <c:pt idx="1">
                  <c:v>0.3</c:v>
                </c:pt>
                <c:pt idx="2">
                  <c:v>0.15</c:v>
                </c:pt>
                <c:pt idx="3">
                  <c:v>0.15</c:v>
                </c:pt>
                <c:pt idx="4">
                  <c:v>0</c:v>
                </c:pt>
                <c:pt idx="5">
                  <c:v>-0.4</c:v>
                </c:pt>
                <c:pt idx="6">
                  <c:v>-0.5</c:v>
                </c:pt>
                <c:pt idx="7">
                  <c:v>-0.6</c:v>
                </c:pt>
                <c:pt idx="8">
                  <c:v>-1</c:v>
                </c:pt>
                <c:pt idx="9">
                  <c:v>-1.8</c:v>
                </c:pt>
                <c:pt idx="10">
                  <c:v>-2.2999999999999998</c:v>
                </c:pt>
                <c:pt idx="11">
                  <c:v>-3.1</c:v>
                </c:pt>
                <c:pt idx="12">
                  <c:v>-3.3</c:v>
                </c:pt>
                <c:pt idx="13">
                  <c:v>-2.8</c:v>
                </c:pt>
                <c:pt idx="14">
                  <c:v>-2</c:v>
                </c:pt>
                <c:pt idx="15">
                  <c:v>-1.6</c:v>
                </c:pt>
                <c:pt idx="16">
                  <c:v>-1.8</c:v>
                </c:pt>
                <c:pt idx="17">
                  <c:v>-1.7</c:v>
                </c:pt>
                <c:pt idx="18">
                  <c:v>-1.1000000000000001</c:v>
                </c:pt>
                <c:pt idx="19">
                  <c:v>-0.5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-0.3</c:v>
                </c:pt>
                <c:pt idx="24">
                  <c:v>0.2</c:v>
                </c:pt>
                <c:pt idx="25">
                  <c:v>0.7</c:v>
                </c:pt>
                <c:pt idx="26">
                  <c:v>1.3</c:v>
                </c:pt>
                <c:pt idx="27">
                  <c:v>1.63</c:v>
                </c:pt>
                <c:pt idx="28">
                  <c:v>1.5</c:v>
                </c:pt>
                <c:pt idx="29">
                  <c:v>1.6</c:v>
                </c:pt>
                <c:pt idx="30">
                  <c:v>1.4</c:v>
                </c:pt>
                <c:pt idx="31">
                  <c:v>1.2</c:v>
                </c:pt>
                <c:pt idx="32">
                  <c:v>1</c:v>
                </c:pt>
                <c:pt idx="33">
                  <c:v>0.8</c:v>
                </c:pt>
                <c:pt idx="34">
                  <c:v>0.6</c:v>
                </c:pt>
                <c:pt idx="35">
                  <c:v>0</c:v>
                </c:pt>
                <c:pt idx="36">
                  <c:v>-0.15</c:v>
                </c:pt>
                <c:pt idx="37">
                  <c:v>0</c:v>
                </c:pt>
                <c:pt idx="38">
                  <c:v>0.1</c:v>
                </c:pt>
                <c:pt idx="39">
                  <c:v>0.3</c:v>
                </c:pt>
                <c:pt idx="40">
                  <c:v>0.5</c:v>
                </c:pt>
                <c:pt idx="41">
                  <c:v>0.5</c:v>
                </c:pt>
                <c:pt idx="42">
                  <c:v>0.65</c:v>
                </c:pt>
                <c:pt idx="43">
                  <c:v>0.65</c:v>
                </c:pt>
                <c:pt idx="44">
                  <c:v>0.6</c:v>
                </c:pt>
                <c:pt idx="45">
                  <c:v>0.2</c:v>
                </c:pt>
                <c:pt idx="46">
                  <c:v>-0.1</c:v>
                </c:pt>
                <c:pt idx="47">
                  <c:v>0</c:v>
                </c:pt>
                <c:pt idx="48">
                  <c:v>0.05</c:v>
                </c:pt>
                <c:pt idx="49">
                  <c:v>0.1</c:v>
                </c:pt>
                <c:pt idx="50">
                  <c:v>0.15</c:v>
                </c:pt>
                <c:pt idx="51">
                  <c:v>-0.2</c:v>
                </c:pt>
                <c:pt idx="52">
                  <c:v>0.2</c:v>
                </c:pt>
                <c:pt idx="53">
                  <c:v>-0.1</c:v>
                </c:pt>
                <c:pt idx="54">
                  <c:v>-0.3</c:v>
                </c:pt>
                <c:pt idx="55">
                  <c:v>-0.5</c:v>
                </c:pt>
                <c:pt idx="56">
                  <c:v>-0.6</c:v>
                </c:pt>
                <c:pt idx="57">
                  <c:v>-0.3</c:v>
                </c:pt>
                <c:pt idx="58">
                  <c:v>0.1</c:v>
                </c:pt>
                <c:pt idx="59">
                  <c:v>0.5</c:v>
                </c:pt>
                <c:pt idx="60">
                  <c:v>0.55000000000000004</c:v>
                </c:pt>
                <c:pt idx="61">
                  <c:v>0.9</c:v>
                </c:pt>
                <c:pt idx="62">
                  <c:v>1.3</c:v>
                </c:pt>
                <c:pt idx="63">
                  <c:v>1.2</c:v>
                </c:pt>
                <c:pt idx="64">
                  <c:v>1.5</c:v>
                </c:pt>
                <c:pt idx="65">
                  <c:v>1.8</c:v>
                </c:pt>
                <c:pt idx="66">
                  <c:v>2.1</c:v>
                </c:pt>
                <c:pt idx="67">
                  <c:v>2.4</c:v>
                </c:pt>
                <c:pt idx="68">
                  <c:v>2.6</c:v>
                </c:pt>
                <c:pt idx="69">
                  <c:v>2.9</c:v>
                </c:pt>
                <c:pt idx="70">
                  <c:v>2.9</c:v>
                </c:pt>
                <c:pt idx="71">
                  <c:v>3.2</c:v>
                </c:pt>
                <c:pt idx="72">
                  <c:v>3.1</c:v>
                </c:pt>
                <c:pt idx="73">
                  <c:v>3.2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-0.2</c:v>
                </c:pt>
                <c:pt idx="78">
                  <c:v>-0.6</c:v>
                </c:pt>
                <c:pt idx="79">
                  <c:v>-1</c:v>
                </c:pt>
                <c:pt idx="80">
                  <c:v>-1</c:v>
                </c:pt>
                <c:pt idx="81">
                  <c:v>-0.8</c:v>
                </c:pt>
                <c:pt idx="82">
                  <c:v>-0.8</c:v>
                </c:pt>
                <c:pt idx="83">
                  <c:v>-0.5</c:v>
                </c:pt>
                <c:pt idx="84">
                  <c:v>-0.3</c:v>
                </c:pt>
                <c:pt idx="85">
                  <c:v>-0.35</c:v>
                </c:pt>
                <c:pt idx="86">
                  <c:v>-0.4</c:v>
                </c:pt>
                <c:pt idx="87">
                  <c:v>-0.55000000000000004</c:v>
                </c:pt>
                <c:pt idx="88">
                  <c:v>-0.55000000000000004</c:v>
                </c:pt>
                <c:pt idx="89">
                  <c:v>-0.55000000000000004</c:v>
                </c:pt>
                <c:pt idx="90">
                  <c:v>-0.45</c:v>
                </c:pt>
                <c:pt idx="91">
                  <c:v>-0.6</c:v>
                </c:pt>
                <c:pt idx="92">
                  <c:v>-0.7</c:v>
                </c:pt>
                <c:pt idx="93">
                  <c:v>-0.7</c:v>
                </c:pt>
                <c:pt idx="94">
                  <c:v>-0.4</c:v>
                </c:pt>
                <c:pt idx="95">
                  <c:v>-0.4</c:v>
                </c:pt>
                <c:pt idx="96">
                  <c:v>0</c:v>
                </c:pt>
                <c:pt idx="97">
                  <c:v>-0.5</c:v>
                </c:pt>
                <c:pt idx="98">
                  <c:v>-0.6</c:v>
                </c:pt>
                <c:pt idx="99">
                  <c:v>-0.2</c:v>
                </c:pt>
                <c:pt idx="100">
                  <c:v>0.1</c:v>
                </c:pt>
                <c:pt idx="101">
                  <c:v>-0.3</c:v>
                </c:pt>
                <c:pt idx="102">
                  <c:v>-0.7</c:v>
                </c:pt>
                <c:pt idx="103">
                  <c:v>-0.8</c:v>
                </c:pt>
                <c:pt idx="104">
                  <c:v>-1.1984999999999999</c:v>
                </c:pt>
                <c:pt idx="105">
                  <c:v>-1.01762</c:v>
                </c:pt>
                <c:pt idx="106">
                  <c:v>-1.04884</c:v>
                </c:pt>
                <c:pt idx="107">
                  <c:v>-1.25061</c:v>
                </c:pt>
                <c:pt idx="108" formatCode="#,##0.0">
                  <c:v>-0.45</c:v>
                </c:pt>
                <c:pt idx="109" formatCode="#,##0.0">
                  <c:v>-0.25</c:v>
                </c:pt>
                <c:pt idx="110" formatCode="#,##0.0">
                  <c:v>-0.3</c:v>
                </c:pt>
                <c:pt idx="111" formatCode="#,##0.0">
                  <c:v>-0.25</c:v>
                </c:pt>
                <c:pt idx="112" formatCode="#,##0.0">
                  <c:v>-0.25</c:v>
                </c:pt>
                <c:pt idx="113" formatCode="#,##0.0">
                  <c:v>-0.5</c:v>
                </c:pt>
                <c:pt idx="114" formatCode="#,##0.0">
                  <c:v>0.3</c:v>
                </c:pt>
                <c:pt idx="115" formatCode="#,##0.0">
                  <c:v>0.4</c:v>
                </c:pt>
                <c:pt idx="116" formatCode="#,##0.0">
                  <c:v>0</c:v>
                </c:pt>
                <c:pt idx="117" formatCode="#,##0.0">
                  <c:v>0</c:v>
                </c:pt>
                <c:pt idx="118" formatCode="#,##0.0">
                  <c:v>0.05</c:v>
                </c:pt>
                <c:pt idx="119" formatCode="#,##0.0">
                  <c:v>-0.05</c:v>
                </c:pt>
                <c:pt idx="120" formatCode="#,##0.0">
                  <c:v>-0.2</c:v>
                </c:pt>
                <c:pt idx="121" formatCode="#,##0.0">
                  <c:v>-8</c:v>
                </c:pt>
                <c:pt idx="122" formatCode="#,##0.0">
                  <c:v>-3.7</c:v>
                </c:pt>
                <c:pt idx="123" formatCode="#,##0.0">
                  <c:v>-2.2999999999999998</c:v>
                </c:pt>
                <c:pt idx="124" formatCode="#,##0.0">
                  <c:v>-2.2000000000000002</c:v>
                </c:pt>
                <c:pt idx="125" formatCode="#,##0.0">
                  <c:v>-1.5</c:v>
                </c:pt>
                <c:pt idx="126" formatCode="#,##0.0">
                  <c:v>-2.2999999999999998</c:v>
                </c:pt>
                <c:pt idx="127" formatCode="#,##0.0">
                  <c:v>-1.9</c:v>
                </c:pt>
                <c:pt idx="128" formatCode="#,##0.0">
                  <c:v>-0.9</c:v>
                </c:pt>
                <c:pt idx="129" formatCode="#,##0.0">
                  <c:v>-1.05</c:v>
                </c:pt>
                <c:pt idx="130" formatCode="#,##0.0">
                  <c:v>0.1</c:v>
                </c:pt>
                <c:pt idx="131" formatCode="#,##0.0">
                  <c:v>-0.3</c:v>
                </c:pt>
                <c:pt idx="132" formatCode="#,##0.0">
                  <c:v>-0.2</c:v>
                </c:pt>
                <c:pt idx="133" formatCode="#,##0.0">
                  <c:v>-0.15</c:v>
                </c:pt>
                <c:pt idx="134" formatCode="#,##0.0">
                  <c:v>-0.15</c:v>
                </c:pt>
                <c:pt idx="135" formatCode="#,##0.0">
                  <c:v>-0.15</c:v>
                </c:pt>
                <c:pt idx="136" formatCode="#,##0.0">
                  <c:v>-0.15</c:v>
                </c:pt>
                <c:pt idx="137" formatCode="#,##0.0">
                  <c:v>0</c:v>
                </c:pt>
                <c:pt idx="138" formatCode="#,##0.0">
                  <c:v>0</c:v>
                </c:pt>
                <c:pt idx="139" formatCode="#,##0.0">
                  <c:v>0.1</c:v>
                </c:pt>
                <c:pt idx="140" formatCode="#,##0.0">
                  <c:v>0.05</c:v>
                </c:pt>
                <c:pt idx="141" formatCode="#,##0.0">
                  <c:v>0.05</c:v>
                </c:pt>
                <c:pt idx="142" formatCode="#,##0.0">
                  <c:v>0</c:v>
                </c:pt>
                <c:pt idx="143" formatCode="#,##0.0">
                  <c:v>-0.05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24-4DEF-A3D1-B10A66409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55576"/>
        <c:axId val="894952336"/>
      </c:lineChart>
      <c:dateAx>
        <c:axId val="894955576"/>
        <c:scaling>
          <c:orientation val="minMax"/>
          <c:min val="43525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2336"/>
        <c:crosses val="autoZero"/>
        <c:auto val="1"/>
        <c:lblOffset val="100"/>
        <c:baseTimeUnit val="months"/>
        <c:majorUnit val="12"/>
        <c:majorTimeUnit val="months"/>
        <c:minorUnit val="4"/>
      </c:dateAx>
      <c:valAx>
        <c:axId val="894952336"/>
        <c:scaling>
          <c:orientation val="minMax"/>
          <c:max val="3"/>
          <c:min val="-8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55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7.940594925634295E-2"/>
          <c:y val="0.18308508311461066"/>
          <c:w val="0.33186789151356083"/>
          <c:h val="0.13153111017801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SARB: Output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7856258341442E-2"/>
          <c:y val="0.15074807215842825"/>
          <c:w val="0.89050257606688055"/>
          <c:h val="0.6915856025484064"/>
        </c:manualLayout>
      </c:layout>
      <c:lineChart>
        <c:grouping val="standard"/>
        <c:varyColors val="0"/>
        <c:ser>
          <c:idx val="0"/>
          <c:order val="0"/>
          <c:tx>
            <c:strRef>
              <c:f>'SA - Output Gap'!$F$5</c:f>
              <c:strCache>
                <c:ptCount val="1"/>
                <c:pt idx="0">
                  <c:v>Latest MPR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'SA - Output Gap'!$C$6:$C$159</c:f>
              <c:numCache>
                <c:formatCode>m/d/yyyy</c:formatCode>
                <c:ptCount val="154"/>
                <c:pt idx="0">
                  <c:v>32933</c:v>
                </c:pt>
                <c:pt idx="1">
                  <c:v>33025</c:v>
                </c:pt>
                <c:pt idx="2">
                  <c:v>33117</c:v>
                </c:pt>
                <c:pt idx="3">
                  <c:v>33208</c:v>
                </c:pt>
                <c:pt idx="4">
                  <c:v>33298</c:v>
                </c:pt>
                <c:pt idx="5">
                  <c:v>33390</c:v>
                </c:pt>
                <c:pt idx="6">
                  <c:v>33482</c:v>
                </c:pt>
                <c:pt idx="7">
                  <c:v>33573</c:v>
                </c:pt>
                <c:pt idx="8">
                  <c:v>33664</c:v>
                </c:pt>
                <c:pt idx="9">
                  <c:v>33756</c:v>
                </c:pt>
                <c:pt idx="10">
                  <c:v>33848</c:v>
                </c:pt>
                <c:pt idx="11">
                  <c:v>33939</c:v>
                </c:pt>
                <c:pt idx="12">
                  <c:v>34029</c:v>
                </c:pt>
                <c:pt idx="13">
                  <c:v>34121</c:v>
                </c:pt>
                <c:pt idx="14">
                  <c:v>34213</c:v>
                </c:pt>
                <c:pt idx="15">
                  <c:v>34304</c:v>
                </c:pt>
                <c:pt idx="16">
                  <c:v>34394</c:v>
                </c:pt>
                <c:pt idx="17">
                  <c:v>34486</c:v>
                </c:pt>
                <c:pt idx="18">
                  <c:v>34578</c:v>
                </c:pt>
                <c:pt idx="19">
                  <c:v>34669</c:v>
                </c:pt>
                <c:pt idx="20">
                  <c:v>34759</c:v>
                </c:pt>
                <c:pt idx="21">
                  <c:v>34851</c:v>
                </c:pt>
                <c:pt idx="22">
                  <c:v>34943</c:v>
                </c:pt>
                <c:pt idx="23">
                  <c:v>35034</c:v>
                </c:pt>
                <c:pt idx="24">
                  <c:v>35125</c:v>
                </c:pt>
                <c:pt idx="25">
                  <c:v>35217</c:v>
                </c:pt>
                <c:pt idx="26">
                  <c:v>35309</c:v>
                </c:pt>
                <c:pt idx="27">
                  <c:v>35400</c:v>
                </c:pt>
                <c:pt idx="28">
                  <c:v>35490</c:v>
                </c:pt>
                <c:pt idx="29">
                  <c:v>35582</c:v>
                </c:pt>
                <c:pt idx="30">
                  <c:v>35674</c:v>
                </c:pt>
                <c:pt idx="31">
                  <c:v>35765</c:v>
                </c:pt>
                <c:pt idx="32">
                  <c:v>35855</c:v>
                </c:pt>
                <c:pt idx="33">
                  <c:v>35947</c:v>
                </c:pt>
                <c:pt idx="34">
                  <c:v>36039</c:v>
                </c:pt>
                <c:pt idx="35">
                  <c:v>36130</c:v>
                </c:pt>
                <c:pt idx="36">
                  <c:v>36220</c:v>
                </c:pt>
                <c:pt idx="37">
                  <c:v>36312</c:v>
                </c:pt>
                <c:pt idx="38">
                  <c:v>36404</c:v>
                </c:pt>
                <c:pt idx="39">
                  <c:v>36495</c:v>
                </c:pt>
                <c:pt idx="40">
                  <c:v>36586</c:v>
                </c:pt>
                <c:pt idx="41">
                  <c:v>36678</c:v>
                </c:pt>
                <c:pt idx="42">
                  <c:v>36770</c:v>
                </c:pt>
                <c:pt idx="43">
                  <c:v>36861</c:v>
                </c:pt>
                <c:pt idx="44">
                  <c:v>36951</c:v>
                </c:pt>
                <c:pt idx="45">
                  <c:v>37043</c:v>
                </c:pt>
                <c:pt idx="46">
                  <c:v>37135</c:v>
                </c:pt>
                <c:pt idx="47">
                  <c:v>37226</c:v>
                </c:pt>
                <c:pt idx="48">
                  <c:v>37316</c:v>
                </c:pt>
                <c:pt idx="49">
                  <c:v>37408</c:v>
                </c:pt>
                <c:pt idx="50">
                  <c:v>37500</c:v>
                </c:pt>
                <c:pt idx="51">
                  <c:v>37591</c:v>
                </c:pt>
                <c:pt idx="52">
                  <c:v>37681</c:v>
                </c:pt>
                <c:pt idx="53">
                  <c:v>37773</c:v>
                </c:pt>
                <c:pt idx="54">
                  <c:v>37865</c:v>
                </c:pt>
                <c:pt idx="55">
                  <c:v>37956</c:v>
                </c:pt>
                <c:pt idx="56">
                  <c:v>38047</c:v>
                </c:pt>
                <c:pt idx="57">
                  <c:v>38139</c:v>
                </c:pt>
                <c:pt idx="58">
                  <c:v>38231</c:v>
                </c:pt>
                <c:pt idx="59">
                  <c:v>38322</c:v>
                </c:pt>
                <c:pt idx="60">
                  <c:v>38412</c:v>
                </c:pt>
                <c:pt idx="61">
                  <c:v>38504</c:v>
                </c:pt>
                <c:pt idx="62">
                  <c:v>38596</c:v>
                </c:pt>
                <c:pt idx="63">
                  <c:v>38687</c:v>
                </c:pt>
                <c:pt idx="64">
                  <c:v>38777</c:v>
                </c:pt>
                <c:pt idx="65">
                  <c:v>38869</c:v>
                </c:pt>
                <c:pt idx="66">
                  <c:v>38961</c:v>
                </c:pt>
                <c:pt idx="67">
                  <c:v>39052</c:v>
                </c:pt>
                <c:pt idx="68">
                  <c:v>39142</c:v>
                </c:pt>
                <c:pt idx="69">
                  <c:v>39234</c:v>
                </c:pt>
                <c:pt idx="70">
                  <c:v>39326</c:v>
                </c:pt>
                <c:pt idx="71">
                  <c:v>39417</c:v>
                </c:pt>
                <c:pt idx="72">
                  <c:v>39508</c:v>
                </c:pt>
                <c:pt idx="73">
                  <c:v>39600</c:v>
                </c:pt>
                <c:pt idx="74">
                  <c:v>39692</c:v>
                </c:pt>
                <c:pt idx="75">
                  <c:v>39783</c:v>
                </c:pt>
                <c:pt idx="76">
                  <c:v>39873</c:v>
                </c:pt>
                <c:pt idx="77">
                  <c:v>39965</c:v>
                </c:pt>
                <c:pt idx="78">
                  <c:v>40057</c:v>
                </c:pt>
                <c:pt idx="79">
                  <c:v>40148</c:v>
                </c:pt>
                <c:pt idx="80">
                  <c:v>40238</c:v>
                </c:pt>
                <c:pt idx="81">
                  <c:v>40330</c:v>
                </c:pt>
                <c:pt idx="82">
                  <c:v>40422</c:v>
                </c:pt>
                <c:pt idx="83">
                  <c:v>40513</c:v>
                </c:pt>
                <c:pt idx="84">
                  <c:v>40603</c:v>
                </c:pt>
                <c:pt idx="85">
                  <c:v>40695</c:v>
                </c:pt>
                <c:pt idx="86">
                  <c:v>40787</c:v>
                </c:pt>
                <c:pt idx="87">
                  <c:v>40878</c:v>
                </c:pt>
                <c:pt idx="88">
                  <c:v>40969</c:v>
                </c:pt>
                <c:pt idx="89">
                  <c:v>41061</c:v>
                </c:pt>
                <c:pt idx="90">
                  <c:v>41153</c:v>
                </c:pt>
                <c:pt idx="91">
                  <c:v>41244</c:v>
                </c:pt>
                <c:pt idx="92">
                  <c:v>41334</c:v>
                </c:pt>
                <c:pt idx="93">
                  <c:v>41426</c:v>
                </c:pt>
                <c:pt idx="94">
                  <c:v>41518</c:v>
                </c:pt>
                <c:pt idx="95">
                  <c:v>41609</c:v>
                </c:pt>
                <c:pt idx="96">
                  <c:v>41699</c:v>
                </c:pt>
                <c:pt idx="97">
                  <c:v>41791</c:v>
                </c:pt>
                <c:pt idx="98">
                  <c:v>41883</c:v>
                </c:pt>
                <c:pt idx="99">
                  <c:v>41974</c:v>
                </c:pt>
                <c:pt idx="100">
                  <c:v>42064</c:v>
                </c:pt>
                <c:pt idx="101">
                  <c:v>42156</c:v>
                </c:pt>
                <c:pt idx="102">
                  <c:v>42248</c:v>
                </c:pt>
                <c:pt idx="103">
                  <c:v>42339</c:v>
                </c:pt>
                <c:pt idx="104">
                  <c:v>42430</c:v>
                </c:pt>
                <c:pt idx="105">
                  <c:v>42522</c:v>
                </c:pt>
                <c:pt idx="106">
                  <c:v>42614</c:v>
                </c:pt>
                <c:pt idx="107">
                  <c:v>42705</c:v>
                </c:pt>
                <c:pt idx="108">
                  <c:v>42795</c:v>
                </c:pt>
                <c:pt idx="109">
                  <c:v>42887</c:v>
                </c:pt>
                <c:pt idx="110">
                  <c:v>42979</c:v>
                </c:pt>
                <c:pt idx="111">
                  <c:v>43070</c:v>
                </c:pt>
                <c:pt idx="112">
                  <c:v>43160</c:v>
                </c:pt>
                <c:pt idx="113">
                  <c:v>43252</c:v>
                </c:pt>
                <c:pt idx="114">
                  <c:v>43344</c:v>
                </c:pt>
                <c:pt idx="115">
                  <c:v>43435</c:v>
                </c:pt>
                <c:pt idx="116">
                  <c:v>43525</c:v>
                </c:pt>
                <c:pt idx="117">
                  <c:v>43617</c:v>
                </c:pt>
                <c:pt idx="118">
                  <c:v>43709</c:v>
                </c:pt>
                <c:pt idx="119">
                  <c:v>43800</c:v>
                </c:pt>
                <c:pt idx="120">
                  <c:v>43891</c:v>
                </c:pt>
                <c:pt idx="121">
                  <c:v>43983</c:v>
                </c:pt>
                <c:pt idx="122">
                  <c:v>44075</c:v>
                </c:pt>
                <c:pt idx="123">
                  <c:v>44166</c:v>
                </c:pt>
                <c:pt idx="124">
                  <c:v>44256</c:v>
                </c:pt>
                <c:pt idx="125">
                  <c:v>44348</c:v>
                </c:pt>
                <c:pt idx="126">
                  <c:v>44440</c:v>
                </c:pt>
                <c:pt idx="127">
                  <c:v>44531</c:v>
                </c:pt>
                <c:pt idx="128">
                  <c:v>44621</c:v>
                </c:pt>
                <c:pt idx="129">
                  <c:v>44713</c:v>
                </c:pt>
                <c:pt idx="130">
                  <c:v>44805</c:v>
                </c:pt>
                <c:pt idx="131">
                  <c:v>44896</c:v>
                </c:pt>
                <c:pt idx="132">
                  <c:v>44986</c:v>
                </c:pt>
                <c:pt idx="133">
                  <c:v>45078</c:v>
                </c:pt>
                <c:pt idx="134">
                  <c:v>45170</c:v>
                </c:pt>
                <c:pt idx="135">
                  <c:v>45261</c:v>
                </c:pt>
                <c:pt idx="136">
                  <c:v>45352</c:v>
                </c:pt>
                <c:pt idx="137">
                  <c:v>45444</c:v>
                </c:pt>
                <c:pt idx="138">
                  <c:v>45536</c:v>
                </c:pt>
                <c:pt idx="139">
                  <c:v>45627</c:v>
                </c:pt>
                <c:pt idx="140">
                  <c:v>45717</c:v>
                </c:pt>
                <c:pt idx="141">
                  <c:v>45809</c:v>
                </c:pt>
                <c:pt idx="142">
                  <c:v>45901</c:v>
                </c:pt>
                <c:pt idx="143">
                  <c:v>45992</c:v>
                </c:pt>
              </c:numCache>
            </c:numRef>
          </c:cat>
          <c:val>
            <c:numRef>
              <c:f>'SA - Output Gap'!$F$6:$F$159</c:f>
              <c:numCache>
                <c:formatCode>#,##0.00</c:formatCode>
                <c:ptCount val="154"/>
                <c:pt idx="0">
                  <c:v>0.3</c:v>
                </c:pt>
                <c:pt idx="1">
                  <c:v>0.3</c:v>
                </c:pt>
                <c:pt idx="2">
                  <c:v>0.15</c:v>
                </c:pt>
                <c:pt idx="3">
                  <c:v>0.15</c:v>
                </c:pt>
                <c:pt idx="4">
                  <c:v>0</c:v>
                </c:pt>
                <c:pt idx="5">
                  <c:v>-0.4</c:v>
                </c:pt>
                <c:pt idx="6">
                  <c:v>-0.5</c:v>
                </c:pt>
                <c:pt idx="7">
                  <c:v>-0.6</c:v>
                </c:pt>
                <c:pt idx="8">
                  <c:v>-1</c:v>
                </c:pt>
                <c:pt idx="9">
                  <c:v>-1.8</c:v>
                </c:pt>
                <c:pt idx="10">
                  <c:v>-2.2999999999999998</c:v>
                </c:pt>
                <c:pt idx="11">
                  <c:v>-3.1</c:v>
                </c:pt>
                <c:pt idx="12">
                  <c:v>-3.3</c:v>
                </c:pt>
                <c:pt idx="13">
                  <c:v>-2.8</c:v>
                </c:pt>
                <c:pt idx="14">
                  <c:v>-2</c:v>
                </c:pt>
                <c:pt idx="15">
                  <c:v>-1.6</c:v>
                </c:pt>
                <c:pt idx="16">
                  <c:v>-1.8</c:v>
                </c:pt>
                <c:pt idx="17">
                  <c:v>-1.7</c:v>
                </c:pt>
                <c:pt idx="18">
                  <c:v>-1.1000000000000001</c:v>
                </c:pt>
                <c:pt idx="19">
                  <c:v>-0.5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-0.3</c:v>
                </c:pt>
                <c:pt idx="24">
                  <c:v>0.2</c:v>
                </c:pt>
                <c:pt idx="25">
                  <c:v>0.7</c:v>
                </c:pt>
                <c:pt idx="26">
                  <c:v>1.3</c:v>
                </c:pt>
                <c:pt idx="27">
                  <c:v>1.63</c:v>
                </c:pt>
                <c:pt idx="28">
                  <c:v>1.5</c:v>
                </c:pt>
                <c:pt idx="29">
                  <c:v>1.6</c:v>
                </c:pt>
                <c:pt idx="30">
                  <c:v>1.4</c:v>
                </c:pt>
                <c:pt idx="31">
                  <c:v>1.2</c:v>
                </c:pt>
                <c:pt idx="32">
                  <c:v>1</c:v>
                </c:pt>
                <c:pt idx="33">
                  <c:v>0.8</c:v>
                </c:pt>
                <c:pt idx="34">
                  <c:v>0.6</c:v>
                </c:pt>
                <c:pt idx="35">
                  <c:v>0</c:v>
                </c:pt>
                <c:pt idx="36">
                  <c:v>-0.15</c:v>
                </c:pt>
                <c:pt idx="37">
                  <c:v>0</c:v>
                </c:pt>
                <c:pt idx="38">
                  <c:v>0.1</c:v>
                </c:pt>
                <c:pt idx="39">
                  <c:v>0.3</c:v>
                </c:pt>
                <c:pt idx="40">
                  <c:v>0.5</c:v>
                </c:pt>
                <c:pt idx="41">
                  <c:v>0.5</c:v>
                </c:pt>
                <c:pt idx="42">
                  <c:v>0.65</c:v>
                </c:pt>
                <c:pt idx="43">
                  <c:v>0.65</c:v>
                </c:pt>
                <c:pt idx="44">
                  <c:v>0.6</c:v>
                </c:pt>
                <c:pt idx="45">
                  <c:v>0.2</c:v>
                </c:pt>
                <c:pt idx="46">
                  <c:v>-0.1</c:v>
                </c:pt>
                <c:pt idx="47">
                  <c:v>0</c:v>
                </c:pt>
                <c:pt idx="48">
                  <c:v>0.05</c:v>
                </c:pt>
                <c:pt idx="49">
                  <c:v>0.1</c:v>
                </c:pt>
                <c:pt idx="50">
                  <c:v>0.15</c:v>
                </c:pt>
                <c:pt idx="51">
                  <c:v>-0.2</c:v>
                </c:pt>
                <c:pt idx="52">
                  <c:v>0.2</c:v>
                </c:pt>
                <c:pt idx="53">
                  <c:v>-0.1</c:v>
                </c:pt>
                <c:pt idx="54">
                  <c:v>-0.3</c:v>
                </c:pt>
                <c:pt idx="55">
                  <c:v>-0.5</c:v>
                </c:pt>
                <c:pt idx="56">
                  <c:v>-0.6</c:v>
                </c:pt>
                <c:pt idx="57">
                  <c:v>-0.3</c:v>
                </c:pt>
                <c:pt idx="58">
                  <c:v>0.1</c:v>
                </c:pt>
                <c:pt idx="59">
                  <c:v>0.5</c:v>
                </c:pt>
                <c:pt idx="60">
                  <c:v>0.55000000000000004</c:v>
                </c:pt>
                <c:pt idx="61">
                  <c:v>0.9</c:v>
                </c:pt>
                <c:pt idx="62">
                  <c:v>1.3</c:v>
                </c:pt>
                <c:pt idx="63">
                  <c:v>1.2</c:v>
                </c:pt>
                <c:pt idx="64">
                  <c:v>1.5</c:v>
                </c:pt>
                <c:pt idx="65">
                  <c:v>1.8</c:v>
                </c:pt>
                <c:pt idx="66">
                  <c:v>2.1</c:v>
                </c:pt>
                <c:pt idx="67">
                  <c:v>2.4</c:v>
                </c:pt>
                <c:pt idx="68">
                  <c:v>2.6</c:v>
                </c:pt>
                <c:pt idx="69">
                  <c:v>2.9</c:v>
                </c:pt>
                <c:pt idx="70">
                  <c:v>2.9</c:v>
                </c:pt>
                <c:pt idx="71">
                  <c:v>3.2</c:v>
                </c:pt>
                <c:pt idx="72">
                  <c:v>3.1</c:v>
                </c:pt>
                <c:pt idx="73">
                  <c:v>3.2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-0.2</c:v>
                </c:pt>
                <c:pt idx="78">
                  <c:v>-0.6</c:v>
                </c:pt>
                <c:pt idx="79">
                  <c:v>-1</c:v>
                </c:pt>
                <c:pt idx="80">
                  <c:v>-1</c:v>
                </c:pt>
                <c:pt idx="81">
                  <c:v>-0.8</c:v>
                </c:pt>
                <c:pt idx="82">
                  <c:v>-0.8</c:v>
                </c:pt>
                <c:pt idx="83">
                  <c:v>-0.5</c:v>
                </c:pt>
                <c:pt idx="84">
                  <c:v>-0.3</c:v>
                </c:pt>
                <c:pt idx="85">
                  <c:v>-0.35</c:v>
                </c:pt>
                <c:pt idx="86">
                  <c:v>-0.4</c:v>
                </c:pt>
                <c:pt idx="87">
                  <c:v>-0.55000000000000004</c:v>
                </c:pt>
                <c:pt idx="88">
                  <c:v>-0.55000000000000004</c:v>
                </c:pt>
                <c:pt idx="89">
                  <c:v>-0.55000000000000004</c:v>
                </c:pt>
                <c:pt idx="90">
                  <c:v>-0.45</c:v>
                </c:pt>
                <c:pt idx="91">
                  <c:v>-0.6</c:v>
                </c:pt>
                <c:pt idx="92">
                  <c:v>-0.7</c:v>
                </c:pt>
                <c:pt idx="93">
                  <c:v>-0.7</c:v>
                </c:pt>
                <c:pt idx="94">
                  <c:v>-0.4</c:v>
                </c:pt>
                <c:pt idx="95">
                  <c:v>-0.4</c:v>
                </c:pt>
                <c:pt idx="96">
                  <c:v>0</c:v>
                </c:pt>
                <c:pt idx="97">
                  <c:v>-0.5</c:v>
                </c:pt>
                <c:pt idx="98">
                  <c:v>-0.6</c:v>
                </c:pt>
                <c:pt idx="99">
                  <c:v>-0.2</c:v>
                </c:pt>
                <c:pt idx="100">
                  <c:v>0.1</c:v>
                </c:pt>
                <c:pt idx="101">
                  <c:v>-0.3</c:v>
                </c:pt>
                <c:pt idx="102">
                  <c:v>-0.7</c:v>
                </c:pt>
                <c:pt idx="103">
                  <c:v>-0.8</c:v>
                </c:pt>
                <c:pt idx="104">
                  <c:v>-1.1984999999999999</c:v>
                </c:pt>
                <c:pt idx="105">
                  <c:v>-1.01762</c:v>
                </c:pt>
                <c:pt idx="106">
                  <c:v>-1.04884</c:v>
                </c:pt>
                <c:pt idx="107">
                  <c:v>-1.25061</c:v>
                </c:pt>
                <c:pt idx="108" formatCode="#,##0.0">
                  <c:v>-0.45</c:v>
                </c:pt>
                <c:pt idx="109" formatCode="#,##0.0">
                  <c:v>-0.25</c:v>
                </c:pt>
                <c:pt idx="110" formatCode="#,##0.0">
                  <c:v>-0.3</c:v>
                </c:pt>
                <c:pt idx="111" formatCode="#,##0.0">
                  <c:v>-0.25</c:v>
                </c:pt>
                <c:pt idx="112" formatCode="#,##0.0">
                  <c:v>-0.25</c:v>
                </c:pt>
                <c:pt idx="113" formatCode="#,##0.0">
                  <c:v>-0.5</c:v>
                </c:pt>
                <c:pt idx="114" formatCode="#,##0.0">
                  <c:v>0.3</c:v>
                </c:pt>
                <c:pt idx="115" formatCode="#,##0.0">
                  <c:v>0.4</c:v>
                </c:pt>
                <c:pt idx="116" formatCode="#,##0.0">
                  <c:v>0</c:v>
                </c:pt>
                <c:pt idx="117" formatCode="#,##0.0">
                  <c:v>0</c:v>
                </c:pt>
                <c:pt idx="118" formatCode="#,##0.0">
                  <c:v>0.05</c:v>
                </c:pt>
                <c:pt idx="119" formatCode="#,##0.0">
                  <c:v>-0.05</c:v>
                </c:pt>
                <c:pt idx="120" formatCode="#,##0.0">
                  <c:v>-0.2</c:v>
                </c:pt>
                <c:pt idx="121" formatCode="#,##0.0">
                  <c:v>-8</c:v>
                </c:pt>
                <c:pt idx="122" formatCode="#,##0.0">
                  <c:v>-3.7</c:v>
                </c:pt>
                <c:pt idx="123" formatCode="#,##0.0">
                  <c:v>-2.2999999999999998</c:v>
                </c:pt>
                <c:pt idx="124" formatCode="#,##0.0">
                  <c:v>-2.2000000000000002</c:v>
                </c:pt>
                <c:pt idx="125" formatCode="#,##0.0">
                  <c:v>-1.5</c:v>
                </c:pt>
                <c:pt idx="126" formatCode="#,##0.0">
                  <c:v>-2.2999999999999998</c:v>
                </c:pt>
                <c:pt idx="127" formatCode="#,##0.0">
                  <c:v>-1.9</c:v>
                </c:pt>
                <c:pt idx="128" formatCode="#,##0.0">
                  <c:v>-0.9</c:v>
                </c:pt>
                <c:pt idx="129" formatCode="#,##0.0">
                  <c:v>-1.05</c:v>
                </c:pt>
                <c:pt idx="130" formatCode="#,##0.0">
                  <c:v>0.1</c:v>
                </c:pt>
                <c:pt idx="131" formatCode="#,##0.0">
                  <c:v>-0.3</c:v>
                </c:pt>
                <c:pt idx="132" formatCode="#,##0.0">
                  <c:v>-0.2</c:v>
                </c:pt>
                <c:pt idx="133" formatCode="#,##0.0">
                  <c:v>-0.15</c:v>
                </c:pt>
                <c:pt idx="134" formatCode="#,##0.0">
                  <c:v>-0.15</c:v>
                </c:pt>
                <c:pt idx="135" formatCode="#,##0.0">
                  <c:v>-0.15</c:v>
                </c:pt>
                <c:pt idx="136" formatCode="#,##0.0">
                  <c:v>-0.15</c:v>
                </c:pt>
                <c:pt idx="137" formatCode="#,##0.0">
                  <c:v>0</c:v>
                </c:pt>
                <c:pt idx="138" formatCode="#,##0.0">
                  <c:v>0</c:v>
                </c:pt>
                <c:pt idx="139" formatCode="#,##0.0">
                  <c:v>0.1</c:v>
                </c:pt>
                <c:pt idx="140" formatCode="#,##0.0">
                  <c:v>0.05</c:v>
                </c:pt>
                <c:pt idx="141" formatCode="#,##0.0">
                  <c:v>0.05</c:v>
                </c:pt>
                <c:pt idx="142" formatCode="#,##0.0">
                  <c:v>0</c:v>
                </c:pt>
                <c:pt idx="143" formatCode="#,##0.0">
                  <c:v>-0.05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2-469D-9CEB-0AE62259A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55576"/>
        <c:axId val="894952336"/>
      </c:lineChart>
      <c:dateAx>
        <c:axId val="89495557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2336"/>
        <c:crosses val="autoZero"/>
        <c:auto val="1"/>
        <c:lblOffset val="100"/>
        <c:baseTimeUnit val="months"/>
        <c:majorUnit val="12"/>
        <c:majorTimeUnit val="months"/>
        <c:minorUnit val="4"/>
      </c:dateAx>
      <c:valAx>
        <c:axId val="89495233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55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SARB Output</a:t>
            </a:r>
            <a:r>
              <a:rPr lang="en-US" baseline="0"/>
              <a:t> Gap Revision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7856258341442E-2"/>
          <c:y val="0.13930516431924883"/>
          <c:w val="0.90696349578780555"/>
          <c:h val="0.75145888013998252"/>
        </c:manualLayout>
      </c:layout>
      <c:lineChart>
        <c:grouping val="standard"/>
        <c:varyColors val="0"/>
        <c:ser>
          <c:idx val="1"/>
          <c:order val="0"/>
          <c:tx>
            <c:strRef>
              <c:f>'SA - Output Gap'!$E$5</c:f>
              <c:strCache>
                <c:ptCount val="1"/>
                <c:pt idx="0">
                  <c:v>Previous MPR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'SA - Output Gap'!$C$6:$C$149</c:f>
              <c:numCache>
                <c:formatCode>m/d/yyyy</c:formatCode>
                <c:ptCount val="144"/>
                <c:pt idx="0">
                  <c:v>32933</c:v>
                </c:pt>
                <c:pt idx="1">
                  <c:v>33025</c:v>
                </c:pt>
                <c:pt idx="2">
                  <c:v>33117</c:v>
                </c:pt>
                <c:pt idx="3">
                  <c:v>33208</c:v>
                </c:pt>
                <c:pt idx="4">
                  <c:v>33298</c:v>
                </c:pt>
                <c:pt idx="5">
                  <c:v>33390</c:v>
                </c:pt>
                <c:pt idx="6">
                  <c:v>33482</c:v>
                </c:pt>
                <c:pt idx="7">
                  <c:v>33573</c:v>
                </c:pt>
                <c:pt idx="8">
                  <c:v>33664</c:v>
                </c:pt>
                <c:pt idx="9">
                  <c:v>33756</c:v>
                </c:pt>
                <c:pt idx="10">
                  <c:v>33848</c:v>
                </c:pt>
                <c:pt idx="11">
                  <c:v>33939</c:v>
                </c:pt>
                <c:pt idx="12">
                  <c:v>34029</c:v>
                </c:pt>
                <c:pt idx="13">
                  <c:v>34121</c:v>
                </c:pt>
                <c:pt idx="14">
                  <c:v>34213</c:v>
                </c:pt>
                <c:pt idx="15">
                  <c:v>34304</c:v>
                </c:pt>
                <c:pt idx="16">
                  <c:v>34394</c:v>
                </c:pt>
                <c:pt idx="17">
                  <c:v>34486</c:v>
                </c:pt>
                <c:pt idx="18">
                  <c:v>34578</c:v>
                </c:pt>
                <c:pt idx="19">
                  <c:v>34669</c:v>
                </c:pt>
                <c:pt idx="20">
                  <c:v>34759</c:v>
                </c:pt>
                <c:pt idx="21">
                  <c:v>34851</c:v>
                </c:pt>
                <c:pt idx="22">
                  <c:v>34943</c:v>
                </c:pt>
                <c:pt idx="23">
                  <c:v>35034</c:v>
                </c:pt>
                <c:pt idx="24">
                  <c:v>35125</c:v>
                </c:pt>
                <c:pt idx="25">
                  <c:v>35217</c:v>
                </c:pt>
                <c:pt idx="26">
                  <c:v>35309</c:v>
                </c:pt>
                <c:pt idx="27">
                  <c:v>35400</c:v>
                </c:pt>
                <c:pt idx="28">
                  <c:v>35490</c:v>
                </c:pt>
                <c:pt idx="29">
                  <c:v>35582</c:v>
                </c:pt>
                <c:pt idx="30">
                  <c:v>35674</c:v>
                </c:pt>
                <c:pt idx="31">
                  <c:v>35765</c:v>
                </c:pt>
                <c:pt idx="32">
                  <c:v>35855</c:v>
                </c:pt>
                <c:pt idx="33">
                  <c:v>35947</c:v>
                </c:pt>
                <c:pt idx="34">
                  <c:v>36039</c:v>
                </c:pt>
                <c:pt idx="35">
                  <c:v>36130</c:v>
                </c:pt>
                <c:pt idx="36">
                  <c:v>36220</c:v>
                </c:pt>
                <c:pt idx="37">
                  <c:v>36312</c:v>
                </c:pt>
                <c:pt idx="38">
                  <c:v>36404</c:v>
                </c:pt>
                <c:pt idx="39">
                  <c:v>36495</c:v>
                </c:pt>
                <c:pt idx="40">
                  <c:v>36586</c:v>
                </c:pt>
                <c:pt idx="41">
                  <c:v>36678</c:v>
                </c:pt>
                <c:pt idx="42">
                  <c:v>36770</c:v>
                </c:pt>
                <c:pt idx="43">
                  <c:v>36861</c:v>
                </c:pt>
                <c:pt idx="44">
                  <c:v>36951</c:v>
                </c:pt>
                <c:pt idx="45">
                  <c:v>37043</c:v>
                </c:pt>
                <c:pt idx="46">
                  <c:v>37135</c:v>
                </c:pt>
                <c:pt idx="47">
                  <c:v>37226</c:v>
                </c:pt>
                <c:pt idx="48">
                  <c:v>37316</c:v>
                </c:pt>
                <c:pt idx="49">
                  <c:v>37408</c:v>
                </c:pt>
                <c:pt idx="50">
                  <c:v>37500</c:v>
                </c:pt>
                <c:pt idx="51">
                  <c:v>37591</c:v>
                </c:pt>
                <c:pt idx="52">
                  <c:v>37681</c:v>
                </c:pt>
                <c:pt idx="53">
                  <c:v>37773</c:v>
                </c:pt>
                <c:pt idx="54">
                  <c:v>37865</c:v>
                </c:pt>
                <c:pt idx="55">
                  <c:v>37956</c:v>
                </c:pt>
                <c:pt idx="56">
                  <c:v>38047</c:v>
                </c:pt>
                <c:pt idx="57">
                  <c:v>38139</c:v>
                </c:pt>
                <c:pt idx="58">
                  <c:v>38231</c:v>
                </c:pt>
                <c:pt idx="59">
                  <c:v>38322</c:v>
                </c:pt>
                <c:pt idx="60">
                  <c:v>38412</c:v>
                </c:pt>
                <c:pt idx="61">
                  <c:v>38504</c:v>
                </c:pt>
                <c:pt idx="62">
                  <c:v>38596</c:v>
                </c:pt>
                <c:pt idx="63">
                  <c:v>38687</c:v>
                </c:pt>
                <c:pt idx="64">
                  <c:v>38777</c:v>
                </c:pt>
                <c:pt idx="65">
                  <c:v>38869</c:v>
                </c:pt>
                <c:pt idx="66">
                  <c:v>38961</c:v>
                </c:pt>
                <c:pt idx="67">
                  <c:v>39052</c:v>
                </c:pt>
                <c:pt idx="68">
                  <c:v>39142</c:v>
                </c:pt>
                <c:pt idx="69">
                  <c:v>39234</c:v>
                </c:pt>
                <c:pt idx="70">
                  <c:v>39326</c:v>
                </c:pt>
                <c:pt idx="71">
                  <c:v>39417</c:v>
                </c:pt>
                <c:pt idx="72">
                  <c:v>39508</c:v>
                </c:pt>
                <c:pt idx="73">
                  <c:v>39600</c:v>
                </c:pt>
                <c:pt idx="74">
                  <c:v>39692</c:v>
                </c:pt>
                <c:pt idx="75">
                  <c:v>39783</c:v>
                </c:pt>
                <c:pt idx="76">
                  <c:v>39873</c:v>
                </c:pt>
                <c:pt idx="77">
                  <c:v>39965</c:v>
                </c:pt>
                <c:pt idx="78">
                  <c:v>40057</c:v>
                </c:pt>
                <c:pt idx="79">
                  <c:v>40148</c:v>
                </c:pt>
                <c:pt idx="80">
                  <c:v>40238</c:v>
                </c:pt>
                <c:pt idx="81">
                  <c:v>40330</c:v>
                </c:pt>
                <c:pt idx="82">
                  <c:v>40422</c:v>
                </c:pt>
                <c:pt idx="83">
                  <c:v>40513</c:v>
                </c:pt>
                <c:pt idx="84">
                  <c:v>40603</c:v>
                </c:pt>
                <c:pt idx="85">
                  <c:v>40695</c:v>
                </c:pt>
                <c:pt idx="86">
                  <c:v>40787</c:v>
                </c:pt>
                <c:pt idx="87">
                  <c:v>40878</c:v>
                </c:pt>
                <c:pt idx="88">
                  <c:v>40969</c:v>
                </c:pt>
                <c:pt idx="89">
                  <c:v>41061</c:v>
                </c:pt>
                <c:pt idx="90">
                  <c:v>41153</c:v>
                </c:pt>
                <c:pt idx="91">
                  <c:v>41244</c:v>
                </c:pt>
                <c:pt idx="92">
                  <c:v>41334</c:v>
                </c:pt>
                <c:pt idx="93">
                  <c:v>41426</c:v>
                </c:pt>
                <c:pt idx="94">
                  <c:v>41518</c:v>
                </c:pt>
                <c:pt idx="95">
                  <c:v>41609</c:v>
                </c:pt>
                <c:pt idx="96">
                  <c:v>41699</c:v>
                </c:pt>
                <c:pt idx="97">
                  <c:v>41791</c:v>
                </c:pt>
                <c:pt idx="98">
                  <c:v>41883</c:v>
                </c:pt>
                <c:pt idx="99">
                  <c:v>41974</c:v>
                </c:pt>
                <c:pt idx="100">
                  <c:v>42064</c:v>
                </c:pt>
                <c:pt idx="101">
                  <c:v>42156</c:v>
                </c:pt>
                <c:pt idx="102">
                  <c:v>42248</c:v>
                </c:pt>
                <c:pt idx="103">
                  <c:v>42339</c:v>
                </c:pt>
                <c:pt idx="104">
                  <c:v>42430</c:v>
                </c:pt>
                <c:pt idx="105">
                  <c:v>42522</c:v>
                </c:pt>
                <c:pt idx="106">
                  <c:v>42614</c:v>
                </c:pt>
                <c:pt idx="107">
                  <c:v>42705</c:v>
                </c:pt>
                <c:pt idx="108">
                  <c:v>42795</c:v>
                </c:pt>
                <c:pt idx="109">
                  <c:v>42887</c:v>
                </c:pt>
                <c:pt idx="110">
                  <c:v>42979</c:v>
                </c:pt>
                <c:pt idx="111">
                  <c:v>43070</c:v>
                </c:pt>
                <c:pt idx="112">
                  <c:v>43160</c:v>
                </c:pt>
                <c:pt idx="113">
                  <c:v>43252</c:v>
                </c:pt>
                <c:pt idx="114">
                  <c:v>43344</c:v>
                </c:pt>
                <c:pt idx="115">
                  <c:v>43435</c:v>
                </c:pt>
                <c:pt idx="116">
                  <c:v>43525</c:v>
                </c:pt>
                <c:pt idx="117">
                  <c:v>43617</c:v>
                </c:pt>
                <c:pt idx="118">
                  <c:v>43709</c:v>
                </c:pt>
                <c:pt idx="119">
                  <c:v>43800</c:v>
                </c:pt>
                <c:pt idx="120">
                  <c:v>43891</c:v>
                </c:pt>
                <c:pt idx="121">
                  <c:v>43983</c:v>
                </c:pt>
                <c:pt idx="122">
                  <c:v>44075</c:v>
                </c:pt>
                <c:pt idx="123">
                  <c:v>44166</c:v>
                </c:pt>
                <c:pt idx="124">
                  <c:v>44256</c:v>
                </c:pt>
                <c:pt idx="125">
                  <c:v>44348</c:v>
                </c:pt>
                <c:pt idx="126">
                  <c:v>44440</c:v>
                </c:pt>
                <c:pt idx="127">
                  <c:v>44531</c:v>
                </c:pt>
                <c:pt idx="128">
                  <c:v>44621</c:v>
                </c:pt>
                <c:pt idx="129">
                  <c:v>44713</c:v>
                </c:pt>
                <c:pt idx="130">
                  <c:v>44805</c:v>
                </c:pt>
                <c:pt idx="131">
                  <c:v>44896</c:v>
                </c:pt>
                <c:pt idx="132">
                  <c:v>44986</c:v>
                </c:pt>
                <c:pt idx="133">
                  <c:v>45078</c:v>
                </c:pt>
                <c:pt idx="134">
                  <c:v>45170</c:v>
                </c:pt>
                <c:pt idx="135">
                  <c:v>45261</c:v>
                </c:pt>
                <c:pt idx="136">
                  <c:v>45352</c:v>
                </c:pt>
                <c:pt idx="137">
                  <c:v>45444</c:v>
                </c:pt>
                <c:pt idx="138">
                  <c:v>45536</c:v>
                </c:pt>
                <c:pt idx="139">
                  <c:v>45627</c:v>
                </c:pt>
                <c:pt idx="140">
                  <c:v>45717</c:v>
                </c:pt>
                <c:pt idx="141">
                  <c:v>45809</c:v>
                </c:pt>
                <c:pt idx="142">
                  <c:v>45901</c:v>
                </c:pt>
                <c:pt idx="143">
                  <c:v>45992</c:v>
                </c:pt>
              </c:numCache>
            </c:numRef>
          </c:cat>
          <c:val>
            <c:numRef>
              <c:f>'SA - Output Gap'!$E$6:$E$149</c:f>
              <c:numCache>
                <c:formatCode>#,##0.00</c:formatCode>
                <c:ptCount val="144"/>
                <c:pt idx="0">
                  <c:v>0.3</c:v>
                </c:pt>
                <c:pt idx="1">
                  <c:v>0.3</c:v>
                </c:pt>
                <c:pt idx="2">
                  <c:v>0.15</c:v>
                </c:pt>
                <c:pt idx="3">
                  <c:v>0.15</c:v>
                </c:pt>
                <c:pt idx="4">
                  <c:v>0</c:v>
                </c:pt>
                <c:pt idx="5">
                  <c:v>-0.4</c:v>
                </c:pt>
                <c:pt idx="6">
                  <c:v>-0.5</c:v>
                </c:pt>
                <c:pt idx="7">
                  <c:v>-0.6</c:v>
                </c:pt>
                <c:pt idx="8">
                  <c:v>-1</c:v>
                </c:pt>
                <c:pt idx="9">
                  <c:v>-1.8</c:v>
                </c:pt>
                <c:pt idx="10">
                  <c:v>-2.2999999999999998</c:v>
                </c:pt>
                <c:pt idx="11">
                  <c:v>-3.1</c:v>
                </c:pt>
                <c:pt idx="12">
                  <c:v>-3.3</c:v>
                </c:pt>
                <c:pt idx="13">
                  <c:v>-2.8</c:v>
                </c:pt>
                <c:pt idx="14">
                  <c:v>-2</c:v>
                </c:pt>
                <c:pt idx="15">
                  <c:v>-1.6</c:v>
                </c:pt>
                <c:pt idx="16">
                  <c:v>-1.8</c:v>
                </c:pt>
                <c:pt idx="17">
                  <c:v>-1.7</c:v>
                </c:pt>
                <c:pt idx="18">
                  <c:v>-1.1000000000000001</c:v>
                </c:pt>
                <c:pt idx="19">
                  <c:v>-0.5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-0.3</c:v>
                </c:pt>
                <c:pt idx="24">
                  <c:v>0.2</c:v>
                </c:pt>
                <c:pt idx="25">
                  <c:v>0.7</c:v>
                </c:pt>
                <c:pt idx="26">
                  <c:v>1.3</c:v>
                </c:pt>
                <c:pt idx="27">
                  <c:v>1.63</c:v>
                </c:pt>
                <c:pt idx="28">
                  <c:v>1.5</c:v>
                </c:pt>
                <c:pt idx="29">
                  <c:v>1.6</c:v>
                </c:pt>
                <c:pt idx="30">
                  <c:v>1.4</c:v>
                </c:pt>
                <c:pt idx="31">
                  <c:v>1.2</c:v>
                </c:pt>
                <c:pt idx="32">
                  <c:v>1</c:v>
                </c:pt>
                <c:pt idx="33">
                  <c:v>0.8</c:v>
                </c:pt>
                <c:pt idx="34">
                  <c:v>0.6</c:v>
                </c:pt>
                <c:pt idx="35">
                  <c:v>0</c:v>
                </c:pt>
                <c:pt idx="36">
                  <c:v>-0.15</c:v>
                </c:pt>
                <c:pt idx="37">
                  <c:v>0</c:v>
                </c:pt>
                <c:pt idx="38">
                  <c:v>0.1</c:v>
                </c:pt>
                <c:pt idx="39">
                  <c:v>0.3</c:v>
                </c:pt>
                <c:pt idx="40">
                  <c:v>0.5</c:v>
                </c:pt>
                <c:pt idx="41">
                  <c:v>0.5</c:v>
                </c:pt>
                <c:pt idx="42">
                  <c:v>0.65</c:v>
                </c:pt>
                <c:pt idx="43">
                  <c:v>0.65</c:v>
                </c:pt>
                <c:pt idx="44">
                  <c:v>0.6</c:v>
                </c:pt>
                <c:pt idx="45">
                  <c:v>0.2</c:v>
                </c:pt>
                <c:pt idx="46">
                  <c:v>-0.1</c:v>
                </c:pt>
                <c:pt idx="47">
                  <c:v>0</c:v>
                </c:pt>
                <c:pt idx="48">
                  <c:v>0.05</c:v>
                </c:pt>
                <c:pt idx="49">
                  <c:v>0.1</c:v>
                </c:pt>
                <c:pt idx="50">
                  <c:v>0.15</c:v>
                </c:pt>
                <c:pt idx="51">
                  <c:v>-0.2</c:v>
                </c:pt>
                <c:pt idx="52">
                  <c:v>0.2</c:v>
                </c:pt>
                <c:pt idx="53">
                  <c:v>-0.1</c:v>
                </c:pt>
                <c:pt idx="54">
                  <c:v>-0.3</c:v>
                </c:pt>
                <c:pt idx="55">
                  <c:v>-0.5</c:v>
                </c:pt>
                <c:pt idx="56">
                  <c:v>-0.6</c:v>
                </c:pt>
                <c:pt idx="57">
                  <c:v>-0.3</c:v>
                </c:pt>
                <c:pt idx="58">
                  <c:v>0.1</c:v>
                </c:pt>
                <c:pt idx="59">
                  <c:v>0.5</c:v>
                </c:pt>
                <c:pt idx="60">
                  <c:v>0.55000000000000004</c:v>
                </c:pt>
                <c:pt idx="61">
                  <c:v>0.9</c:v>
                </c:pt>
                <c:pt idx="62">
                  <c:v>1.3</c:v>
                </c:pt>
                <c:pt idx="63">
                  <c:v>1.2</c:v>
                </c:pt>
                <c:pt idx="64">
                  <c:v>1.5</c:v>
                </c:pt>
                <c:pt idx="65">
                  <c:v>1.8</c:v>
                </c:pt>
                <c:pt idx="66">
                  <c:v>2.1</c:v>
                </c:pt>
                <c:pt idx="67">
                  <c:v>2.4</c:v>
                </c:pt>
                <c:pt idx="68">
                  <c:v>2.6</c:v>
                </c:pt>
                <c:pt idx="69">
                  <c:v>2.9</c:v>
                </c:pt>
                <c:pt idx="70">
                  <c:v>2.9</c:v>
                </c:pt>
                <c:pt idx="71">
                  <c:v>3.2</c:v>
                </c:pt>
                <c:pt idx="72">
                  <c:v>3.1</c:v>
                </c:pt>
                <c:pt idx="73">
                  <c:v>3.2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-0.2</c:v>
                </c:pt>
                <c:pt idx="78">
                  <c:v>-0.6</c:v>
                </c:pt>
                <c:pt idx="79">
                  <c:v>-1</c:v>
                </c:pt>
                <c:pt idx="80">
                  <c:v>-1</c:v>
                </c:pt>
                <c:pt idx="81">
                  <c:v>-0.8</c:v>
                </c:pt>
                <c:pt idx="82">
                  <c:v>-0.8</c:v>
                </c:pt>
                <c:pt idx="83">
                  <c:v>-0.5</c:v>
                </c:pt>
                <c:pt idx="84">
                  <c:v>-0.3</c:v>
                </c:pt>
                <c:pt idx="85">
                  <c:v>-0.35</c:v>
                </c:pt>
                <c:pt idx="86">
                  <c:v>-0.4</c:v>
                </c:pt>
                <c:pt idx="87">
                  <c:v>-0.55000000000000004</c:v>
                </c:pt>
                <c:pt idx="88">
                  <c:v>-0.55000000000000004</c:v>
                </c:pt>
                <c:pt idx="89">
                  <c:v>-0.55000000000000004</c:v>
                </c:pt>
                <c:pt idx="90">
                  <c:v>-0.45</c:v>
                </c:pt>
                <c:pt idx="91">
                  <c:v>-0.6</c:v>
                </c:pt>
                <c:pt idx="92">
                  <c:v>-0.7</c:v>
                </c:pt>
                <c:pt idx="93">
                  <c:v>-0.7</c:v>
                </c:pt>
                <c:pt idx="94">
                  <c:v>-0.4</c:v>
                </c:pt>
                <c:pt idx="95">
                  <c:v>-0.4</c:v>
                </c:pt>
                <c:pt idx="96">
                  <c:v>0</c:v>
                </c:pt>
                <c:pt idx="97">
                  <c:v>-0.5</c:v>
                </c:pt>
                <c:pt idx="98">
                  <c:v>-0.6</c:v>
                </c:pt>
                <c:pt idx="99">
                  <c:v>-0.2</c:v>
                </c:pt>
                <c:pt idx="100">
                  <c:v>0.1</c:v>
                </c:pt>
                <c:pt idx="101">
                  <c:v>-0.3</c:v>
                </c:pt>
                <c:pt idx="102">
                  <c:v>-0.7</c:v>
                </c:pt>
                <c:pt idx="103">
                  <c:v>-0.8</c:v>
                </c:pt>
                <c:pt idx="104">
                  <c:v>-1.1984999999999999</c:v>
                </c:pt>
                <c:pt idx="105">
                  <c:v>-1.01762</c:v>
                </c:pt>
                <c:pt idx="106">
                  <c:v>-1.04884</c:v>
                </c:pt>
                <c:pt idx="107">
                  <c:v>-1.25061</c:v>
                </c:pt>
                <c:pt idx="108" formatCode="#,##0.0">
                  <c:v>-0.45</c:v>
                </c:pt>
                <c:pt idx="109" formatCode="#,##0.0">
                  <c:v>-0.25</c:v>
                </c:pt>
                <c:pt idx="110" formatCode="#,##0.0">
                  <c:v>-0.3</c:v>
                </c:pt>
                <c:pt idx="111" formatCode="#,##0.0">
                  <c:v>-0.25</c:v>
                </c:pt>
                <c:pt idx="112" formatCode="#,##0.0">
                  <c:v>-0.25</c:v>
                </c:pt>
                <c:pt idx="113" formatCode="#,##0.0">
                  <c:v>-0.5</c:v>
                </c:pt>
                <c:pt idx="114" formatCode="#,##0.0">
                  <c:v>0.3</c:v>
                </c:pt>
                <c:pt idx="115" formatCode="#,##0.0">
                  <c:v>0.4</c:v>
                </c:pt>
                <c:pt idx="116" formatCode="#,##0.0">
                  <c:v>0</c:v>
                </c:pt>
                <c:pt idx="117" formatCode="#,##0.0">
                  <c:v>0</c:v>
                </c:pt>
                <c:pt idx="118" formatCode="#,##0.0">
                  <c:v>0.05</c:v>
                </c:pt>
                <c:pt idx="119" formatCode="#,##0.0">
                  <c:v>-0.05</c:v>
                </c:pt>
                <c:pt idx="120" formatCode="#,##0.0">
                  <c:v>-0.2</c:v>
                </c:pt>
                <c:pt idx="121" formatCode="#,##0.0">
                  <c:v>-8</c:v>
                </c:pt>
                <c:pt idx="122" formatCode="#,##0.0">
                  <c:v>-3.7</c:v>
                </c:pt>
                <c:pt idx="123" formatCode="#,##0.0">
                  <c:v>-2.2999999999999998</c:v>
                </c:pt>
                <c:pt idx="124" formatCode="#,##0.0">
                  <c:v>-2.2000000000000002</c:v>
                </c:pt>
                <c:pt idx="125" formatCode="#,##0.0">
                  <c:v>-1.5</c:v>
                </c:pt>
                <c:pt idx="126" formatCode="#,##0.0">
                  <c:v>-2.2999999999999998</c:v>
                </c:pt>
                <c:pt idx="127" formatCode="#,##0.0">
                  <c:v>-1.9</c:v>
                </c:pt>
                <c:pt idx="128" formatCode="#,##0.0">
                  <c:v>-0.9</c:v>
                </c:pt>
                <c:pt idx="129" formatCode="#,##0.0">
                  <c:v>-1.05</c:v>
                </c:pt>
                <c:pt idx="130" formatCode="#,##0.0">
                  <c:v>0.1</c:v>
                </c:pt>
                <c:pt idx="131" formatCode="#,##0.0">
                  <c:v>-0.3</c:v>
                </c:pt>
                <c:pt idx="132" formatCode="#,##0.0">
                  <c:v>0.5</c:v>
                </c:pt>
                <c:pt idx="133" formatCode="#,##0.0">
                  <c:v>0.2</c:v>
                </c:pt>
                <c:pt idx="134" formatCode="#,##0.0">
                  <c:v>0.1</c:v>
                </c:pt>
                <c:pt idx="135" formatCode="#,##0.0">
                  <c:v>0</c:v>
                </c:pt>
                <c:pt idx="136" formatCode="#,##0.0">
                  <c:v>0</c:v>
                </c:pt>
                <c:pt idx="137" formatCode="#,##0.0">
                  <c:v>0</c:v>
                </c:pt>
                <c:pt idx="138" formatCode="#,##0.0">
                  <c:v>0</c:v>
                </c:pt>
                <c:pt idx="139" formatCode="#,##0.0">
                  <c:v>0.1</c:v>
                </c:pt>
                <c:pt idx="140" formatCode="#,##0.0">
                  <c:v>0.05</c:v>
                </c:pt>
                <c:pt idx="141" formatCode="#,##0.0">
                  <c:v>0.05</c:v>
                </c:pt>
                <c:pt idx="142" formatCode="#,##0.0">
                  <c:v>0</c:v>
                </c:pt>
                <c:pt idx="143" formatCode="#,##0.0">
                  <c:v>-0.05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F-4529-B2F7-F5AF7A590951}"/>
            </c:ext>
          </c:extLst>
        </c:ser>
        <c:ser>
          <c:idx val="0"/>
          <c:order val="1"/>
          <c:tx>
            <c:strRef>
              <c:f>'SA - Output Gap'!$F$5</c:f>
              <c:strCache>
                <c:ptCount val="1"/>
                <c:pt idx="0">
                  <c:v>Latest MPR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'SA - Output Gap'!$C$6:$C$149</c:f>
              <c:numCache>
                <c:formatCode>m/d/yyyy</c:formatCode>
                <c:ptCount val="144"/>
                <c:pt idx="0">
                  <c:v>32933</c:v>
                </c:pt>
                <c:pt idx="1">
                  <c:v>33025</c:v>
                </c:pt>
                <c:pt idx="2">
                  <c:v>33117</c:v>
                </c:pt>
                <c:pt idx="3">
                  <c:v>33208</c:v>
                </c:pt>
                <c:pt idx="4">
                  <c:v>33298</c:v>
                </c:pt>
                <c:pt idx="5">
                  <c:v>33390</c:v>
                </c:pt>
                <c:pt idx="6">
                  <c:v>33482</c:v>
                </c:pt>
                <c:pt idx="7">
                  <c:v>33573</c:v>
                </c:pt>
                <c:pt idx="8">
                  <c:v>33664</c:v>
                </c:pt>
                <c:pt idx="9">
                  <c:v>33756</c:v>
                </c:pt>
                <c:pt idx="10">
                  <c:v>33848</c:v>
                </c:pt>
                <c:pt idx="11">
                  <c:v>33939</c:v>
                </c:pt>
                <c:pt idx="12">
                  <c:v>34029</c:v>
                </c:pt>
                <c:pt idx="13">
                  <c:v>34121</c:v>
                </c:pt>
                <c:pt idx="14">
                  <c:v>34213</c:v>
                </c:pt>
                <c:pt idx="15">
                  <c:v>34304</c:v>
                </c:pt>
                <c:pt idx="16">
                  <c:v>34394</c:v>
                </c:pt>
                <c:pt idx="17">
                  <c:v>34486</c:v>
                </c:pt>
                <c:pt idx="18">
                  <c:v>34578</c:v>
                </c:pt>
                <c:pt idx="19">
                  <c:v>34669</c:v>
                </c:pt>
                <c:pt idx="20">
                  <c:v>34759</c:v>
                </c:pt>
                <c:pt idx="21">
                  <c:v>34851</c:v>
                </c:pt>
                <c:pt idx="22">
                  <c:v>34943</c:v>
                </c:pt>
                <c:pt idx="23">
                  <c:v>35034</c:v>
                </c:pt>
                <c:pt idx="24">
                  <c:v>35125</c:v>
                </c:pt>
                <c:pt idx="25">
                  <c:v>35217</c:v>
                </c:pt>
                <c:pt idx="26">
                  <c:v>35309</c:v>
                </c:pt>
                <c:pt idx="27">
                  <c:v>35400</c:v>
                </c:pt>
                <c:pt idx="28">
                  <c:v>35490</c:v>
                </c:pt>
                <c:pt idx="29">
                  <c:v>35582</c:v>
                </c:pt>
                <c:pt idx="30">
                  <c:v>35674</c:v>
                </c:pt>
                <c:pt idx="31">
                  <c:v>35765</c:v>
                </c:pt>
                <c:pt idx="32">
                  <c:v>35855</c:v>
                </c:pt>
                <c:pt idx="33">
                  <c:v>35947</c:v>
                </c:pt>
                <c:pt idx="34">
                  <c:v>36039</c:v>
                </c:pt>
                <c:pt idx="35">
                  <c:v>36130</c:v>
                </c:pt>
                <c:pt idx="36">
                  <c:v>36220</c:v>
                </c:pt>
                <c:pt idx="37">
                  <c:v>36312</c:v>
                </c:pt>
                <c:pt idx="38">
                  <c:v>36404</c:v>
                </c:pt>
                <c:pt idx="39">
                  <c:v>36495</c:v>
                </c:pt>
                <c:pt idx="40">
                  <c:v>36586</c:v>
                </c:pt>
                <c:pt idx="41">
                  <c:v>36678</c:v>
                </c:pt>
                <c:pt idx="42">
                  <c:v>36770</c:v>
                </c:pt>
                <c:pt idx="43">
                  <c:v>36861</c:v>
                </c:pt>
                <c:pt idx="44">
                  <c:v>36951</c:v>
                </c:pt>
                <c:pt idx="45">
                  <c:v>37043</c:v>
                </c:pt>
                <c:pt idx="46">
                  <c:v>37135</c:v>
                </c:pt>
                <c:pt idx="47">
                  <c:v>37226</c:v>
                </c:pt>
                <c:pt idx="48">
                  <c:v>37316</c:v>
                </c:pt>
                <c:pt idx="49">
                  <c:v>37408</c:v>
                </c:pt>
                <c:pt idx="50">
                  <c:v>37500</c:v>
                </c:pt>
                <c:pt idx="51">
                  <c:v>37591</c:v>
                </c:pt>
                <c:pt idx="52">
                  <c:v>37681</c:v>
                </c:pt>
                <c:pt idx="53">
                  <c:v>37773</c:v>
                </c:pt>
                <c:pt idx="54">
                  <c:v>37865</c:v>
                </c:pt>
                <c:pt idx="55">
                  <c:v>37956</c:v>
                </c:pt>
                <c:pt idx="56">
                  <c:v>38047</c:v>
                </c:pt>
                <c:pt idx="57">
                  <c:v>38139</c:v>
                </c:pt>
                <c:pt idx="58">
                  <c:v>38231</c:v>
                </c:pt>
                <c:pt idx="59">
                  <c:v>38322</c:v>
                </c:pt>
                <c:pt idx="60">
                  <c:v>38412</c:v>
                </c:pt>
                <c:pt idx="61">
                  <c:v>38504</c:v>
                </c:pt>
                <c:pt idx="62">
                  <c:v>38596</c:v>
                </c:pt>
                <c:pt idx="63">
                  <c:v>38687</c:v>
                </c:pt>
                <c:pt idx="64">
                  <c:v>38777</c:v>
                </c:pt>
                <c:pt idx="65">
                  <c:v>38869</c:v>
                </c:pt>
                <c:pt idx="66">
                  <c:v>38961</c:v>
                </c:pt>
                <c:pt idx="67">
                  <c:v>39052</c:v>
                </c:pt>
                <c:pt idx="68">
                  <c:v>39142</c:v>
                </c:pt>
                <c:pt idx="69">
                  <c:v>39234</c:v>
                </c:pt>
                <c:pt idx="70">
                  <c:v>39326</c:v>
                </c:pt>
                <c:pt idx="71">
                  <c:v>39417</c:v>
                </c:pt>
                <c:pt idx="72">
                  <c:v>39508</c:v>
                </c:pt>
                <c:pt idx="73">
                  <c:v>39600</c:v>
                </c:pt>
                <c:pt idx="74">
                  <c:v>39692</c:v>
                </c:pt>
                <c:pt idx="75">
                  <c:v>39783</c:v>
                </c:pt>
                <c:pt idx="76">
                  <c:v>39873</c:v>
                </c:pt>
                <c:pt idx="77">
                  <c:v>39965</c:v>
                </c:pt>
                <c:pt idx="78">
                  <c:v>40057</c:v>
                </c:pt>
                <c:pt idx="79">
                  <c:v>40148</c:v>
                </c:pt>
                <c:pt idx="80">
                  <c:v>40238</c:v>
                </c:pt>
                <c:pt idx="81">
                  <c:v>40330</c:v>
                </c:pt>
                <c:pt idx="82">
                  <c:v>40422</c:v>
                </c:pt>
                <c:pt idx="83">
                  <c:v>40513</c:v>
                </c:pt>
                <c:pt idx="84">
                  <c:v>40603</c:v>
                </c:pt>
                <c:pt idx="85">
                  <c:v>40695</c:v>
                </c:pt>
                <c:pt idx="86">
                  <c:v>40787</c:v>
                </c:pt>
                <c:pt idx="87">
                  <c:v>40878</c:v>
                </c:pt>
                <c:pt idx="88">
                  <c:v>40969</c:v>
                </c:pt>
                <c:pt idx="89">
                  <c:v>41061</c:v>
                </c:pt>
                <c:pt idx="90">
                  <c:v>41153</c:v>
                </c:pt>
                <c:pt idx="91">
                  <c:v>41244</c:v>
                </c:pt>
                <c:pt idx="92">
                  <c:v>41334</c:v>
                </c:pt>
                <c:pt idx="93">
                  <c:v>41426</c:v>
                </c:pt>
                <c:pt idx="94">
                  <c:v>41518</c:v>
                </c:pt>
                <c:pt idx="95">
                  <c:v>41609</c:v>
                </c:pt>
                <c:pt idx="96">
                  <c:v>41699</c:v>
                </c:pt>
                <c:pt idx="97">
                  <c:v>41791</c:v>
                </c:pt>
                <c:pt idx="98">
                  <c:v>41883</c:v>
                </c:pt>
                <c:pt idx="99">
                  <c:v>41974</c:v>
                </c:pt>
                <c:pt idx="100">
                  <c:v>42064</c:v>
                </c:pt>
                <c:pt idx="101">
                  <c:v>42156</c:v>
                </c:pt>
                <c:pt idx="102">
                  <c:v>42248</c:v>
                </c:pt>
                <c:pt idx="103">
                  <c:v>42339</c:v>
                </c:pt>
                <c:pt idx="104">
                  <c:v>42430</c:v>
                </c:pt>
                <c:pt idx="105">
                  <c:v>42522</c:v>
                </c:pt>
                <c:pt idx="106">
                  <c:v>42614</c:v>
                </c:pt>
                <c:pt idx="107">
                  <c:v>42705</c:v>
                </c:pt>
                <c:pt idx="108">
                  <c:v>42795</c:v>
                </c:pt>
                <c:pt idx="109">
                  <c:v>42887</c:v>
                </c:pt>
                <c:pt idx="110">
                  <c:v>42979</c:v>
                </c:pt>
                <c:pt idx="111">
                  <c:v>43070</c:v>
                </c:pt>
                <c:pt idx="112">
                  <c:v>43160</c:v>
                </c:pt>
                <c:pt idx="113">
                  <c:v>43252</c:v>
                </c:pt>
                <c:pt idx="114">
                  <c:v>43344</c:v>
                </c:pt>
                <c:pt idx="115">
                  <c:v>43435</c:v>
                </c:pt>
                <c:pt idx="116">
                  <c:v>43525</c:v>
                </c:pt>
                <c:pt idx="117">
                  <c:v>43617</c:v>
                </c:pt>
                <c:pt idx="118">
                  <c:v>43709</c:v>
                </c:pt>
                <c:pt idx="119">
                  <c:v>43800</c:v>
                </c:pt>
                <c:pt idx="120">
                  <c:v>43891</c:v>
                </c:pt>
                <c:pt idx="121">
                  <c:v>43983</c:v>
                </c:pt>
                <c:pt idx="122">
                  <c:v>44075</c:v>
                </c:pt>
                <c:pt idx="123">
                  <c:v>44166</c:v>
                </c:pt>
                <c:pt idx="124">
                  <c:v>44256</c:v>
                </c:pt>
                <c:pt idx="125">
                  <c:v>44348</c:v>
                </c:pt>
                <c:pt idx="126">
                  <c:v>44440</c:v>
                </c:pt>
                <c:pt idx="127">
                  <c:v>44531</c:v>
                </c:pt>
                <c:pt idx="128">
                  <c:v>44621</c:v>
                </c:pt>
                <c:pt idx="129">
                  <c:v>44713</c:v>
                </c:pt>
                <c:pt idx="130">
                  <c:v>44805</c:v>
                </c:pt>
                <c:pt idx="131">
                  <c:v>44896</c:v>
                </c:pt>
                <c:pt idx="132">
                  <c:v>44986</c:v>
                </c:pt>
                <c:pt idx="133">
                  <c:v>45078</c:v>
                </c:pt>
                <c:pt idx="134">
                  <c:v>45170</c:v>
                </c:pt>
                <c:pt idx="135">
                  <c:v>45261</c:v>
                </c:pt>
                <c:pt idx="136">
                  <c:v>45352</c:v>
                </c:pt>
                <c:pt idx="137">
                  <c:v>45444</c:v>
                </c:pt>
                <c:pt idx="138">
                  <c:v>45536</c:v>
                </c:pt>
                <c:pt idx="139">
                  <c:v>45627</c:v>
                </c:pt>
                <c:pt idx="140">
                  <c:v>45717</c:v>
                </c:pt>
                <c:pt idx="141">
                  <c:v>45809</c:v>
                </c:pt>
                <c:pt idx="142">
                  <c:v>45901</c:v>
                </c:pt>
                <c:pt idx="143">
                  <c:v>45992</c:v>
                </c:pt>
              </c:numCache>
            </c:numRef>
          </c:cat>
          <c:val>
            <c:numRef>
              <c:f>'SA - Output Gap'!$F$6:$F$149</c:f>
              <c:numCache>
                <c:formatCode>#,##0.00</c:formatCode>
                <c:ptCount val="144"/>
                <c:pt idx="0">
                  <c:v>0.3</c:v>
                </c:pt>
                <c:pt idx="1">
                  <c:v>0.3</c:v>
                </c:pt>
                <c:pt idx="2">
                  <c:v>0.15</c:v>
                </c:pt>
                <c:pt idx="3">
                  <c:v>0.15</c:v>
                </c:pt>
                <c:pt idx="4">
                  <c:v>0</c:v>
                </c:pt>
                <c:pt idx="5">
                  <c:v>-0.4</c:v>
                </c:pt>
                <c:pt idx="6">
                  <c:v>-0.5</c:v>
                </c:pt>
                <c:pt idx="7">
                  <c:v>-0.6</c:v>
                </c:pt>
                <c:pt idx="8">
                  <c:v>-1</c:v>
                </c:pt>
                <c:pt idx="9">
                  <c:v>-1.8</c:v>
                </c:pt>
                <c:pt idx="10">
                  <c:v>-2.2999999999999998</c:v>
                </c:pt>
                <c:pt idx="11">
                  <c:v>-3.1</c:v>
                </c:pt>
                <c:pt idx="12">
                  <c:v>-3.3</c:v>
                </c:pt>
                <c:pt idx="13">
                  <c:v>-2.8</c:v>
                </c:pt>
                <c:pt idx="14">
                  <c:v>-2</c:v>
                </c:pt>
                <c:pt idx="15">
                  <c:v>-1.6</c:v>
                </c:pt>
                <c:pt idx="16">
                  <c:v>-1.8</c:v>
                </c:pt>
                <c:pt idx="17">
                  <c:v>-1.7</c:v>
                </c:pt>
                <c:pt idx="18">
                  <c:v>-1.1000000000000001</c:v>
                </c:pt>
                <c:pt idx="19">
                  <c:v>-0.5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-0.3</c:v>
                </c:pt>
                <c:pt idx="24">
                  <c:v>0.2</c:v>
                </c:pt>
                <c:pt idx="25">
                  <c:v>0.7</c:v>
                </c:pt>
                <c:pt idx="26">
                  <c:v>1.3</c:v>
                </c:pt>
                <c:pt idx="27">
                  <c:v>1.63</c:v>
                </c:pt>
                <c:pt idx="28">
                  <c:v>1.5</c:v>
                </c:pt>
                <c:pt idx="29">
                  <c:v>1.6</c:v>
                </c:pt>
                <c:pt idx="30">
                  <c:v>1.4</c:v>
                </c:pt>
                <c:pt idx="31">
                  <c:v>1.2</c:v>
                </c:pt>
                <c:pt idx="32">
                  <c:v>1</c:v>
                </c:pt>
                <c:pt idx="33">
                  <c:v>0.8</c:v>
                </c:pt>
                <c:pt idx="34">
                  <c:v>0.6</c:v>
                </c:pt>
                <c:pt idx="35">
                  <c:v>0</c:v>
                </c:pt>
                <c:pt idx="36">
                  <c:v>-0.15</c:v>
                </c:pt>
                <c:pt idx="37">
                  <c:v>0</c:v>
                </c:pt>
                <c:pt idx="38">
                  <c:v>0.1</c:v>
                </c:pt>
                <c:pt idx="39">
                  <c:v>0.3</c:v>
                </c:pt>
                <c:pt idx="40">
                  <c:v>0.5</c:v>
                </c:pt>
                <c:pt idx="41">
                  <c:v>0.5</c:v>
                </c:pt>
                <c:pt idx="42">
                  <c:v>0.65</c:v>
                </c:pt>
                <c:pt idx="43">
                  <c:v>0.65</c:v>
                </c:pt>
                <c:pt idx="44">
                  <c:v>0.6</c:v>
                </c:pt>
                <c:pt idx="45">
                  <c:v>0.2</c:v>
                </c:pt>
                <c:pt idx="46">
                  <c:v>-0.1</c:v>
                </c:pt>
                <c:pt idx="47">
                  <c:v>0</c:v>
                </c:pt>
                <c:pt idx="48">
                  <c:v>0.05</c:v>
                </c:pt>
                <c:pt idx="49">
                  <c:v>0.1</c:v>
                </c:pt>
                <c:pt idx="50">
                  <c:v>0.15</c:v>
                </c:pt>
                <c:pt idx="51">
                  <c:v>-0.2</c:v>
                </c:pt>
                <c:pt idx="52">
                  <c:v>0.2</c:v>
                </c:pt>
                <c:pt idx="53">
                  <c:v>-0.1</c:v>
                </c:pt>
                <c:pt idx="54">
                  <c:v>-0.3</c:v>
                </c:pt>
                <c:pt idx="55">
                  <c:v>-0.5</c:v>
                </c:pt>
                <c:pt idx="56">
                  <c:v>-0.6</c:v>
                </c:pt>
                <c:pt idx="57">
                  <c:v>-0.3</c:v>
                </c:pt>
                <c:pt idx="58">
                  <c:v>0.1</c:v>
                </c:pt>
                <c:pt idx="59">
                  <c:v>0.5</c:v>
                </c:pt>
                <c:pt idx="60">
                  <c:v>0.55000000000000004</c:v>
                </c:pt>
                <c:pt idx="61">
                  <c:v>0.9</c:v>
                </c:pt>
                <c:pt idx="62">
                  <c:v>1.3</c:v>
                </c:pt>
                <c:pt idx="63">
                  <c:v>1.2</c:v>
                </c:pt>
                <c:pt idx="64">
                  <c:v>1.5</c:v>
                </c:pt>
                <c:pt idx="65">
                  <c:v>1.8</c:v>
                </c:pt>
                <c:pt idx="66">
                  <c:v>2.1</c:v>
                </c:pt>
                <c:pt idx="67">
                  <c:v>2.4</c:v>
                </c:pt>
                <c:pt idx="68">
                  <c:v>2.6</c:v>
                </c:pt>
                <c:pt idx="69">
                  <c:v>2.9</c:v>
                </c:pt>
                <c:pt idx="70">
                  <c:v>2.9</c:v>
                </c:pt>
                <c:pt idx="71">
                  <c:v>3.2</c:v>
                </c:pt>
                <c:pt idx="72">
                  <c:v>3.1</c:v>
                </c:pt>
                <c:pt idx="73">
                  <c:v>3.2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-0.2</c:v>
                </c:pt>
                <c:pt idx="78">
                  <c:v>-0.6</c:v>
                </c:pt>
                <c:pt idx="79">
                  <c:v>-1</c:v>
                </c:pt>
                <c:pt idx="80">
                  <c:v>-1</c:v>
                </c:pt>
                <c:pt idx="81">
                  <c:v>-0.8</c:v>
                </c:pt>
                <c:pt idx="82">
                  <c:v>-0.8</c:v>
                </c:pt>
                <c:pt idx="83">
                  <c:v>-0.5</c:v>
                </c:pt>
                <c:pt idx="84">
                  <c:v>-0.3</c:v>
                </c:pt>
                <c:pt idx="85">
                  <c:v>-0.35</c:v>
                </c:pt>
                <c:pt idx="86">
                  <c:v>-0.4</c:v>
                </c:pt>
                <c:pt idx="87">
                  <c:v>-0.55000000000000004</c:v>
                </c:pt>
                <c:pt idx="88">
                  <c:v>-0.55000000000000004</c:v>
                </c:pt>
                <c:pt idx="89">
                  <c:v>-0.55000000000000004</c:v>
                </c:pt>
                <c:pt idx="90">
                  <c:v>-0.45</c:v>
                </c:pt>
                <c:pt idx="91">
                  <c:v>-0.6</c:v>
                </c:pt>
                <c:pt idx="92">
                  <c:v>-0.7</c:v>
                </c:pt>
                <c:pt idx="93">
                  <c:v>-0.7</c:v>
                </c:pt>
                <c:pt idx="94">
                  <c:v>-0.4</c:v>
                </c:pt>
                <c:pt idx="95">
                  <c:v>-0.4</c:v>
                </c:pt>
                <c:pt idx="96">
                  <c:v>0</c:v>
                </c:pt>
                <c:pt idx="97">
                  <c:v>-0.5</c:v>
                </c:pt>
                <c:pt idx="98">
                  <c:v>-0.6</c:v>
                </c:pt>
                <c:pt idx="99">
                  <c:v>-0.2</c:v>
                </c:pt>
                <c:pt idx="100">
                  <c:v>0.1</c:v>
                </c:pt>
                <c:pt idx="101">
                  <c:v>-0.3</c:v>
                </c:pt>
                <c:pt idx="102">
                  <c:v>-0.7</c:v>
                </c:pt>
                <c:pt idx="103">
                  <c:v>-0.8</c:v>
                </c:pt>
                <c:pt idx="104">
                  <c:v>-1.1984999999999999</c:v>
                </c:pt>
                <c:pt idx="105">
                  <c:v>-1.01762</c:v>
                </c:pt>
                <c:pt idx="106">
                  <c:v>-1.04884</c:v>
                </c:pt>
                <c:pt idx="107">
                  <c:v>-1.25061</c:v>
                </c:pt>
                <c:pt idx="108" formatCode="#,##0.0">
                  <c:v>-0.45</c:v>
                </c:pt>
                <c:pt idx="109" formatCode="#,##0.0">
                  <c:v>-0.25</c:v>
                </c:pt>
                <c:pt idx="110" formatCode="#,##0.0">
                  <c:v>-0.3</c:v>
                </c:pt>
                <c:pt idx="111" formatCode="#,##0.0">
                  <c:v>-0.25</c:v>
                </c:pt>
                <c:pt idx="112" formatCode="#,##0.0">
                  <c:v>-0.25</c:v>
                </c:pt>
                <c:pt idx="113" formatCode="#,##0.0">
                  <c:v>-0.5</c:v>
                </c:pt>
                <c:pt idx="114" formatCode="#,##0.0">
                  <c:v>0.3</c:v>
                </c:pt>
                <c:pt idx="115" formatCode="#,##0.0">
                  <c:v>0.4</c:v>
                </c:pt>
                <c:pt idx="116" formatCode="#,##0.0">
                  <c:v>0</c:v>
                </c:pt>
                <c:pt idx="117" formatCode="#,##0.0">
                  <c:v>0</c:v>
                </c:pt>
                <c:pt idx="118" formatCode="#,##0.0">
                  <c:v>0.05</c:v>
                </c:pt>
                <c:pt idx="119" formatCode="#,##0.0">
                  <c:v>-0.05</c:v>
                </c:pt>
                <c:pt idx="120" formatCode="#,##0.0">
                  <c:v>-0.2</c:v>
                </c:pt>
                <c:pt idx="121" formatCode="#,##0.0">
                  <c:v>-8</c:v>
                </c:pt>
                <c:pt idx="122" formatCode="#,##0.0">
                  <c:v>-3.7</c:v>
                </c:pt>
                <c:pt idx="123" formatCode="#,##0.0">
                  <c:v>-2.2999999999999998</c:v>
                </c:pt>
                <c:pt idx="124" formatCode="#,##0.0">
                  <c:v>-2.2000000000000002</c:v>
                </c:pt>
                <c:pt idx="125" formatCode="#,##0.0">
                  <c:v>-1.5</c:v>
                </c:pt>
                <c:pt idx="126" formatCode="#,##0.0">
                  <c:v>-2.2999999999999998</c:v>
                </c:pt>
                <c:pt idx="127" formatCode="#,##0.0">
                  <c:v>-1.9</c:v>
                </c:pt>
                <c:pt idx="128" formatCode="#,##0.0">
                  <c:v>-0.9</c:v>
                </c:pt>
                <c:pt idx="129" formatCode="#,##0.0">
                  <c:v>-1.05</c:v>
                </c:pt>
                <c:pt idx="130" formatCode="#,##0.0">
                  <c:v>0.1</c:v>
                </c:pt>
                <c:pt idx="131" formatCode="#,##0.0">
                  <c:v>-0.3</c:v>
                </c:pt>
                <c:pt idx="132" formatCode="#,##0.0">
                  <c:v>-0.2</c:v>
                </c:pt>
                <c:pt idx="133" formatCode="#,##0.0">
                  <c:v>-0.15</c:v>
                </c:pt>
                <c:pt idx="134" formatCode="#,##0.0">
                  <c:v>-0.15</c:v>
                </c:pt>
                <c:pt idx="135" formatCode="#,##0.0">
                  <c:v>-0.15</c:v>
                </c:pt>
                <c:pt idx="136" formatCode="#,##0.0">
                  <c:v>-0.15</c:v>
                </c:pt>
                <c:pt idx="137" formatCode="#,##0.0">
                  <c:v>0</c:v>
                </c:pt>
                <c:pt idx="138" formatCode="#,##0.0">
                  <c:v>0</c:v>
                </c:pt>
                <c:pt idx="139" formatCode="#,##0.0">
                  <c:v>0.1</c:v>
                </c:pt>
                <c:pt idx="140" formatCode="#,##0.0">
                  <c:v>0.05</c:v>
                </c:pt>
                <c:pt idx="141" formatCode="#,##0.0">
                  <c:v>0.05</c:v>
                </c:pt>
                <c:pt idx="142" formatCode="#,##0.0">
                  <c:v>0</c:v>
                </c:pt>
                <c:pt idx="143" formatCode="#,##0.0">
                  <c:v>-0.05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F-4529-B2F7-F5AF7A590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55576"/>
        <c:axId val="894952336"/>
      </c:lineChart>
      <c:dateAx>
        <c:axId val="894955576"/>
        <c:scaling>
          <c:orientation val="minMax"/>
          <c:min val="43525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2336"/>
        <c:crosses val="autoZero"/>
        <c:auto val="1"/>
        <c:lblOffset val="100"/>
        <c:baseTimeUnit val="months"/>
        <c:majorUnit val="12"/>
        <c:majorTimeUnit val="months"/>
      </c:dateAx>
      <c:valAx>
        <c:axId val="894952336"/>
        <c:scaling>
          <c:orientation val="minMax"/>
          <c:max val="3"/>
          <c:min val="-6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55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0996150481189852"/>
          <c:y val="0.17845545348498104"/>
          <c:w val="0.24853452500858639"/>
          <c:h val="0.13153111017801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 and NAIRU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7932506211203E-2"/>
          <c:y val="0.12855247932718089"/>
          <c:w val="0.90696349578780555"/>
          <c:h val="0.79521604154319425"/>
        </c:manualLayout>
      </c:layout>
      <c:lineChart>
        <c:grouping val="standard"/>
        <c:varyColors val="0"/>
        <c:ser>
          <c:idx val="1"/>
          <c:order val="0"/>
          <c:tx>
            <c:strRef>
              <c:f>'SA - Unemp.'!$E$5</c:f>
              <c:strCache>
                <c:ptCount val="1"/>
                <c:pt idx="0">
                  <c:v>NAIRU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'SA - Unemp.'!$B$6:$B$69</c:f>
              <c:numCache>
                <c:formatCode>d\-mmm\-yy</c:formatCode>
                <c:ptCount val="64"/>
                <c:pt idx="0">
                  <c:v>39508</c:v>
                </c:pt>
                <c:pt idx="1">
                  <c:v>39600</c:v>
                </c:pt>
                <c:pt idx="2">
                  <c:v>39692</c:v>
                </c:pt>
                <c:pt idx="3">
                  <c:v>39783</c:v>
                </c:pt>
                <c:pt idx="4">
                  <c:v>39873</c:v>
                </c:pt>
                <c:pt idx="5">
                  <c:v>39965</c:v>
                </c:pt>
                <c:pt idx="6">
                  <c:v>40057</c:v>
                </c:pt>
                <c:pt idx="7">
                  <c:v>40148</c:v>
                </c:pt>
                <c:pt idx="8">
                  <c:v>40238</c:v>
                </c:pt>
                <c:pt idx="9">
                  <c:v>40330</c:v>
                </c:pt>
                <c:pt idx="10">
                  <c:v>40422</c:v>
                </c:pt>
                <c:pt idx="11">
                  <c:v>40513</c:v>
                </c:pt>
                <c:pt idx="12">
                  <c:v>40603</c:v>
                </c:pt>
                <c:pt idx="13">
                  <c:v>40695</c:v>
                </c:pt>
                <c:pt idx="14">
                  <c:v>40787</c:v>
                </c:pt>
                <c:pt idx="15">
                  <c:v>40878</c:v>
                </c:pt>
                <c:pt idx="16">
                  <c:v>40969</c:v>
                </c:pt>
                <c:pt idx="17">
                  <c:v>41061</c:v>
                </c:pt>
                <c:pt idx="18">
                  <c:v>41153</c:v>
                </c:pt>
                <c:pt idx="19">
                  <c:v>41244</c:v>
                </c:pt>
                <c:pt idx="20">
                  <c:v>41334</c:v>
                </c:pt>
                <c:pt idx="21">
                  <c:v>41426</c:v>
                </c:pt>
                <c:pt idx="22">
                  <c:v>41518</c:v>
                </c:pt>
                <c:pt idx="23">
                  <c:v>41609</c:v>
                </c:pt>
                <c:pt idx="24">
                  <c:v>41699</c:v>
                </c:pt>
                <c:pt idx="25">
                  <c:v>41791</c:v>
                </c:pt>
                <c:pt idx="26">
                  <c:v>41883</c:v>
                </c:pt>
                <c:pt idx="27">
                  <c:v>41974</c:v>
                </c:pt>
                <c:pt idx="28">
                  <c:v>42064</c:v>
                </c:pt>
                <c:pt idx="29">
                  <c:v>42156</c:v>
                </c:pt>
                <c:pt idx="30">
                  <c:v>42248</c:v>
                </c:pt>
                <c:pt idx="31">
                  <c:v>42339</c:v>
                </c:pt>
                <c:pt idx="32">
                  <c:v>42430</c:v>
                </c:pt>
                <c:pt idx="33">
                  <c:v>42522</c:v>
                </c:pt>
                <c:pt idx="34">
                  <c:v>42614</c:v>
                </c:pt>
                <c:pt idx="35">
                  <c:v>42705</c:v>
                </c:pt>
                <c:pt idx="36">
                  <c:v>42795</c:v>
                </c:pt>
                <c:pt idx="37">
                  <c:v>42887</c:v>
                </c:pt>
                <c:pt idx="38">
                  <c:v>42979</c:v>
                </c:pt>
                <c:pt idx="39">
                  <c:v>43070</c:v>
                </c:pt>
                <c:pt idx="40">
                  <c:v>43160</c:v>
                </c:pt>
                <c:pt idx="41">
                  <c:v>43252</c:v>
                </c:pt>
                <c:pt idx="42">
                  <c:v>43344</c:v>
                </c:pt>
                <c:pt idx="43">
                  <c:v>43435</c:v>
                </c:pt>
                <c:pt idx="44">
                  <c:v>43525</c:v>
                </c:pt>
                <c:pt idx="45">
                  <c:v>43617</c:v>
                </c:pt>
                <c:pt idx="46">
                  <c:v>43709</c:v>
                </c:pt>
                <c:pt idx="47">
                  <c:v>43800</c:v>
                </c:pt>
                <c:pt idx="48">
                  <c:v>43891</c:v>
                </c:pt>
                <c:pt idx="49">
                  <c:v>43983</c:v>
                </c:pt>
                <c:pt idx="50">
                  <c:v>44075</c:v>
                </c:pt>
                <c:pt idx="51">
                  <c:v>44166</c:v>
                </c:pt>
                <c:pt idx="52">
                  <c:v>44256</c:v>
                </c:pt>
                <c:pt idx="53">
                  <c:v>44348</c:v>
                </c:pt>
                <c:pt idx="54">
                  <c:v>44440</c:v>
                </c:pt>
                <c:pt idx="55">
                  <c:v>44531</c:v>
                </c:pt>
                <c:pt idx="56">
                  <c:v>44621</c:v>
                </c:pt>
                <c:pt idx="57">
                  <c:v>44713</c:v>
                </c:pt>
                <c:pt idx="58">
                  <c:v>44805</c:v>
                </c:pt>
                <c:pt idx="59">
                  <c:v>44896</c:v>
                </c:pt>
              </c:numCache>
            </c:numRef>
          </c:cat>
          <c:val>
            <c:numRef>
              <c:f>'SA - Unemp.'!$E$6:$E$69</c:f>
              <c:numCache>
                <c:formatCode>General</c:formatCode>
                <c:ptCount val="64"/>
                <c:pt idx="0">
                  <c:v>24.5</c:v>
                </c:pt>
                <c:pt idx="1">
                  <c:v>24.5</c:v>
                </c:pt>
                <c:pt idx="2">
                  <c:v>24.5</c:v>
                </c:pt>
                <c:pt idx="3">
                  <c:v>24.5</c:v>
                </c:pt>
                <c:pt idx="4">
                  <c:v>24.5</c:v>
                </c:pt>
                <c:pt idx="5">
                  <c:v>24.5</c:v>
                </c:pt>
                <c:pt idx="6">
                  <c:v>24.5</c:v>
                </c:pt>
                <c:pt idx="7">
                  <c:v>24.5</c:v>
                </c:pt>
                <c:pt idx="8">
                  <c:v>24.5</c:v>
                </c:pt>
                <c:pt idx="9">
                  <c:v>24.5</c:v>
                </c:pt>
                <c:pt idx="10">
                  <c:v>24.5</c:v>
                </c:pt>
                <c:pt idx="11">
                  <c:v>24.5</c:v>
                </c:pt>
                <c:pt idx="12">
                  <c:v>24.5</c:v>
                </c:pt>
                <c:pt idx="13">
                  <c:v>24.5</c:v>
                </c:pt>
                <c:pt idx="14">
                  <c:v>24.5</c:v>
                </c:pt>
                <c:pt idx="15">
                  <c:v>24.5</c:v>
                </c:pt>
                <c:pt idx="16">
                  <c:v>24.5</c:v>
                </c:pt>
                <c:pt idx="17">
                  <c:v>24.5</c:v>
                </c:pt>
                <c:pt idx="18">
                  <c:v>24.5</c:v>
                </c:pt>
                <c:pt idx="19">
                  <c:v>24.5</c:v>
                </c:pt>
                <c:pt idx="20">
                  <c:v>24.5</c:v>
                </c:pt>
                <c:pt idx="21">
                  <c:v>24.5</c:v>
                </c:pt>
                <c:pt idx="22">
                  <c:v>24.5</c:v>
                </c:pt>
                <c:pt idx="23">
                  <c:v>24.5</c:v>
                </c:pt>
                <c:pt idx="24">
                  <c:v>24.5</c:v>
                </c:pt>
                <c:pt idx="25">
                  <c:v>24.5</c:v>
                </c:pt>
                <c:pt idx="26">
                  <c:v>24.5</c:v>
                </c:pt>
                <c:pt idx="27">
                  <c:v>24.5</c:v>
                </c:pt>
                <c:pt idx="28" formatCode="#,##0.0">
                  <c:v>24.65</c:v>
                </c:pt>
                <c:pt idx="29" formatCode="#,##0.0">
                  <c:v>24.799999999999997</c:v>
                </c:pt>
                <c:pt idx="30" formatCode="#,##0.0">
                  <c:v>24.949999999999996</c:v>
                </c:pt>
                <c:pt idx="31" formatCode="#,##0.0">
                  <c:v>25.099999999999994</c:v>
                </c:pt>
                <c:pt idx="32" formatCode="#,##0.0">
                  <c:v>25.249999999999993</c:v>
                </c:pt>
                <c:pt idx="33" formatCode="#,##0.0">
                  <c:v>25.399999999999991</c:v>
                </c:pt>
                <c:pt idx="34" formatCode="#,##0.0">
                  <c:v>25.54999999999999</c:v>
                </c:pt>
                <c:pt idx="35" formatCode="#,##0.0">
                  <c:v>25.699999999999989</c:v>
                </c:pt>
                <c:pt idx="36" formatCode="#,##0.0">
                  <c:v>25.849999999999987</c:v>
                </c:pt>
                <c:pt idx="37" formatCode="#,##0.0">
                  <c:v>25.999999999999986</c:v>
                </c:pt>
                <c:pt idx="38" formatCode="#,##0.0">
                  <c:v>26.149999999999984</c:v>
                </c:pt>
                <c:pt idx="39" formatCode="#,##0.0">
                  <c:v>26.299999999999983</c:v>
                </c:pt>
                <c:pt idx="40" formatCode="#,##0.0">
                  <c:v>26.449999999999982</c:v>
                </c:pt>
                <c:pt idx="41" formatCode="#,##0.0">
                  <c:v>26.59999999999998</c:v>
                </c:pt>
                <c:pt idx="42" formatCode="#,##0.0">
                  <c:v>26.749999999999979</c:v>
                </c:pt>
                <c:pt idx="43" formatCode="#,##0.0">
                  <c:v>26.899999999999977</c:v>
                </c:pt>
                <c:pt idx="44" formatCode="#,##0.0">
                  <c:v>27.049999999999976</c:v>
                </c:pt>
                <c:pt idx="45" formatCode="#,##0.0">
                  <c:v>27.199999999999974</c:v>
                </c:pt>
                <c:pt idx="46" formatCode="#,##0.0">
                  <c:v>27.349999999999973</c:v>
                </c:pt>
                <c:pt idx="47" formatCode="#,##0.0">
                  <c:v>27.499999999999972</c:v>
                </c:pt>
                <c:pt idx="48" formatCode="#,##0.0">
                  <c:v>27.64999999999997</c:v>
                </c:pt>
                <c:pt idx="49" formatCode="#,##0.0">
                  <c:v>27.799999999999969</c:v>
                </c:pt>
                <c:pt idx="50" formatCode="#,##0.0">
                  <c:v>27.949999999999967</c:v>
                </c:pt>
                <c:pt idx="51" formatCode="#,##0.0">
                  <c:v>28.099999999999966</c:v>
                </c:pt>
                <c:pt idx="52" formatCode="#,##0.0">
                  <c:v>28.249999999999964</c:v>
                </c:pt>
                <c:pt idx="53" formatCode="#,##0.0">
                  <c:v>28.399999999999963</c:v>
                </c:pt>
                <c:pt idx="54" formatCode="#,##0.0">
                  <c:v>28.549999999999962</c:v>
                </c:pt>
                <c:pt idx="55" formatCode="#,##0.0">
                  <c:v>28.69999999999996</c:v>
                </c:pt>
                <c:pt idx="56" formatCode="#,##0.0">
                  <c:v>28.849999999999959</c:v>
                </c:pt>
                <c:pt idx="57" formatCode="#,##0.0">
                  <c:v>28.999999999999957</c:v>
                </c:pt>
                <c:pt idx="58" formatCode="#,##0.0">
                  <c:v>29.149999999999956</c:v>
                </c:pt>
                <c:pt idx="59" formatCode="#,##0.0">
                  <c:v>29.299999999999955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B2-4DA6-B181-745C0649B0FD}"/>
            </c:ext>
          </c:extLst>
        </c:ser>
        <c:ser>
          <c:idx val="0"/>
          <c:order val="1"/>
          <c:tx>
            <c:strRef>
              <c:f>'SA - Unemp.'!$B$4</c:f>
              <c:strCache>
                <c:ptCount val="1"/>
                <c:pt idx="0">
                  <c:v>Unempoyment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'SA - Unemp.'!$B$6:$B$69</c:f>
              <c:numCache>
                <c:formatCode>d\-mmm\-yy</c:formatCode>
                <c:ptCount val="64"/>
                <c:pt idx="0">
                  <c:v>39508</c:v>
                </c:pt>
                <c:pt idx="1">
                  <c:v>39600</c:v>
                </c:pt>
                <c:pt idx="2">
                  <c:v>39692</c:v>
                </c:pt>
                <c:pt idx="3">
                  <c:v>39783</c:v>
                </c:pt>
                <c:pt idx="4">
                  <c:v>39873</c:v>
                </c:pt>
                <c:pt idx="5">
                  <c:v>39965</c:v>
                </c:pt>
                <c:pt idx="6">
                  <c:v>40057</c:v>
                </c:pt>
                <c:pt idx="7">
                  <c:v>40148</c:v>
                </c:pt>
                <c:pt idx="8">
                  <c:v>40238</c:v>
                </c:pt>
                <c:pt idx="9">
                  <c:v>40330</c:v>
                </c:pt>
                <c:pt idx="10">
                  <c:v>40422</c:v>
                </c:pt>
                <c:pt idx="11">
                  <c:v>40513</c:v>
                </c:pt>
                <c:pt idx="12">
                  <c:v>40603</c:v>
                </c:pt>
                <c:pt idx="13">
                  <c:v>40695</c:v>
                </c:pt>
                <c:pt idx="14">
                  <c:v>40787</c:v>
                </c:pt>
                <c:pt idx="15">
                  <c:v>40878</c:v>
                </c:pt>
                <c:pt idx="16">
                  <c:v>40969</c:v>
                </c:pt>
                <c:pt idx="17">
                  <c:v>41061</c:v>
                </c:pt>
                <c:pt idx="18">
                  <c:v>41153</c:v>
                </c:pt>
                <c:pt idx="19">
                  <c:v>41244</c:v>
                </c:pt>
                <c:pt idx="20">
                  <c:v>41334</c:v>
                </c:pt>
                <c:pt idx="21">
                  <c:v>41426</c:v>
                </c:pt>
                <c:pt idx="22">
                  <c:v>41518</c:v>
                </c:pt>
                <c:pt idx="23">
                  <c:v>41609</c:v>
                </c:pt>
                <c:pt idx="24">
                  <c:v>41699</c:v>
                </c:pt>
                <c:pt idx="25">
                  <c:v>41791</c:v>
                </c:pt>
                <c:pt idx="26">
                  <c:v>41883</c:v>
                </c:pt>
                <c:pt idx="27">
                  <c:v>41974</c:v>
                </c:pt>
                <c:pt idx="28">
                  <c:v>42064</c:v>
                </c:pt>
                <c:pt idx="29">
                  <c:v>42156</c:v>
                </c:pt>
                <c:pt idx="30">
                  <c:v>42248</c:v>
                </c:pt>
                <c:pt idx="31">
                  <c:v>42339</c:v>
                </c:pt>
                <c:pt idx="32">
                  <c:v>42430</c:v>
                </c:pt>
                <c:pt idx="33">
                  <c:v>42522</c:v>
                </c:pt>
                <c:pt idx="34">
                  <c:v>42614</c:v>
                </c:pt>
                <c:pt idx="35">
                  <c:v>42705</c:v>
                </c:pt>
                <c:pt idx="36">
                  <c:v>42795</c:v>
                </c:pt>
                <c:pt idx="37">
                  <c:v>42887</c:v>
                </c:pt>
                <c:pt idx="38">
                  <c:v>42979</c:v>
                </c:pt>
                <c:pt idx="39">
                  <c:v>43070</c:v>
                </c:pt>
                <c:pt idx="40">
                  <c:v>43160</c:v>
                </c:pt>
                <c:pt idx="41">
                  <c:v>43252</c:v>
                </c:pt>
                <c:pt idx="42">
                  <c:v>43344</c:v>
                </c:pt>
                <c:pt idx="43">
                  <c:v>43435</c:v>
                </c:pt>
                <c:pt idx="44">
                  <c:v>43525</c:v>
                </c:pt>
                <c:pt idx="45">
                  <c:v>43617</c:v>
                </c:pt>
                <c:pt idx="46">
                  <c:v>43709</c:v>
                </c:pt>
                <c:pt idx="47">
                  <c:v>43800</c:v>
                </c:pt>
                <c:pt idx="48">
                  <c:v>43891</c:v>
                </c:pt>
                <c:pt idx="49">
                  <c:v>43983</c:v>
                </c:pt>
                <c:pt idx="50">
                  <c:v>44075</c:v>
                </c:pt>
                <c:pt idx="51">
                  <c:v>44166</c:v>
                </c:pt>
                <c:pt idx="52">
                  <c:v>44256</c:v>
                </c:pt>
                <c:pt idx="53">
                  <c:v>44348</c:v>
                </c:pt>
                <c:pt idx="54">
                  <c:v>44440</c:v>
                </c:pt>
                <c:pt idx="55">
                  <c:v>44531</c:v>
                </c:pt>
                <c:pt idx="56">
                  <c:v>44621</c:v>
                </c:pt>
                <c:pt idx="57">
                  <c:v>44713</c:v>
                </c:pt>
                <c:pt idx="58">
                  <c:v>44805</c:v>
                </c:pt>
                <c:pt idx="59">
                  <c:v>44896</c:v>
                </c:pt>
              </c:numCache>
            </c:numRef>
          </c:cat>
          <c:val>
            <c:numRef>
              <c:f>'SA - Unemp.'!$C$6:$C$69</c:f>
              <c:numCache>
                <c:formatCode>#,##0.00</c:formatCode>
                <c:ptCount val="64"/>
                <c:pt idx="0">
                  <c:v>23.2</c:v>
                </c:pt>
                <c:pt idx="1">
                  <c:v>22.6</c:v>
                </c:pt>
                <c:pt idx="2">
                  <c:v>22.8</c:v>
                </c:pt>
                <c:pt idx="3">
                  <c:v>21.5</c:v>
                </c:pt>
                <c:pt idx="4">
                  <c:v>23</c:v>
                </c:pt>
                <c:pt idx="5">
                  <c:v>23.2</c:v>
                </c:pt>
                <c:pt idx="6">
                  <c:v>24.5</c:v>
                </c:pt>
                <c:pt idx="7">
                  <c:v>24.1</c:v>
                </c:pt>
                <c:pt idx="8">
                  <c:v>25.1</c:v>
                </c:pt>
                <c:pt idx="9">
                  <c:v>25.1</c:v>
                </c:pt>
                <c:pt idx="10">
                  <c:v>25.4</c:v>
                </c:pt>
                <c:pt idx="11">
                  <c:v>23.9</c:v>
                </c:pt>
                <c:pt idx="12">
                  <c:v>24.8</c:v>
                </c:pt>
                <c:pt idx="13">
                  <c:v>25.6</c:v>
                </c:pt>
                <c:pt idx="14">
                  <c:v>25</c:v>
                </c:pt>
                <c:pt idx="15">
                  <c:v>23.8</c:v>
                </c:pt>
                <c:pt idx="16">
                  <c:v>25</c:v>
                </c:pt>
                <c:pt idx="17">
                  <c:v>24.8</c:v>
                </c:pt>
                <c:pt idx="18">
                  <c:v>25.2</c:v>
                </c:pt>
                <c:pt idx="19">
                  <c:v>24.5</c:v>
                </c:pt>
                <c:pt idx="20">
                  <c:v>25</c:v>
                </c:pt>
                <c:pt idx="21">
                  <c:v>25.3</c:v>
                </c:pt>
                <c:pt idx="22">
                  <c:v>24.5</c:v>
                </c:pt>
                <c:pt idx="23">
                  <c:v>24.1</c:v>
                </c:pt>
                <c:pt idx="24">
                  <c:v>25.2</c:v>
                </c:pt>
                <c:pt idx="25">
                  <c:v>25.5</c:v>
                </c:pt>
                <c:pt idx="26">
                  <c:v>25.4</c:v>
                </c:pt>
                <c:pt idx="27">
                  <c:v>24.3</c:v>
                </c:pt>
                <c:pt idx="28">
                  <c:v>26.4</c:v>
                </c:pt>
                <c:pt idx="29">
                  <c:v>25</c:v>
                </c:pt>
                <c:pt idx="30">
                  <c:v>25.5</c:v>
                </c:pt>
                <c:pt idx="31">
                  <c:v>24.5</c:v>
                </c:pt>
                <c:pt idx="32">
                  <c:v>26.7</c:v>
                </c:pt>
                <c:pt idx="33">
                  <c:v>26.6</c:v>
                </c:pt>
                <c:pt idx="34">
                  <c:v>27.1</c:v>
                </c:pt>
                <c:pt idx="35">
                  <c:v>26.5</c:v>
                </c:pt>
                <c:pt idx="36">
                  <c:v>27.7</c:v>
                </c:pt>
                <c:pt idx="37">
                  <c:v>27.7</c:v>
                </c:pt>
                <c:pt idx="38">
                  <c:v>27.7</c:v>
                </c:pt>
                <c:pt idx="39">
                  <c:v>26.7</c:v>
                </c:pt>
                <c:pt idx="40">
                  <c:v>26.7</c:v>
                </c:pt>
                <c:pt idx="41">
                  <c:v>27.2</c:v>
                </c:pt>
                <c:pt idx="42">
                  <c:v>27.5</c:v>
                </c:pt>
                <c:pt idx="43">
                  <c:v>27.1</c:v>
                </c:pt>
                <c:pt idx="44">
                  <c:v>27.6</c:v>
                </c:pt>
                <c:pt idx="45">
                  <c:v>29</c:v>
                </c:pt>
                <c:pt idx="46">
                  <c:v>29.1</c:v>
                </c:pt>
                <c:pt idx="47">
                  <c:v>29.1</c:v>
                </c:pt>
                <c:pt idx="48">
                  <c:v>30.1</c:v>
                </c:pt>
                <c:pt idx="49">
                  <c:v>23.3</c:v>
                </c:pt>
                <c:pt idx="50">
                  <c:v>30.8</c:v>
                </c:pt>
                <c:pt idx="51">
                  <c:v>32.5</c:v>
                </c:pt>
                <c:pt idx="52">
                  <c:v>32.6</c:v>
                </c:pt>
                <c:pt idx="53">
                  <c:v>34.4</c:v>
                </c:pt>
                <c:pt idx="54">
                  <c:v>34.9</c:v>
                </c:pt>
                <c:pt idx="55">
                  <c:v>35.299999999999997</c:v>
                </c:pt>
                <c:pt idx="56">
                  <c:v>34.5</c:v>
                </c:pt>
                <c:pt idx="57">
                  <c:v>33.9</c:v>
                </c:pt>
                <c:pt idx="58">
                  <c:v>32.9</c:v>
                </c:pt>
                <c:pt idx="59">
                  <c:v>32.700000000000003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DB2-4DA6-B181-745C0649B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55576"/>
        <c:axId val="894952336"/>
      </c:lineChart>
      <c:dateAx>
        <c:axId val="89495557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2336"/>
        <c:crosses val="autoZero"/>
        <c:auto val="1"/>
        <c:lblOffset val="100"/>
        <c:baseTimeUnit val="months"/>
        <c:majorUnit val="24"/>
        <c:majorTimeUnit val="months"/>
      </c:dateAx>
      <c:valAx>
        <c:axId val="894952336"/>
        <c:scaling>
          <c:orientation val="minMax"/>
          <c:max val="38"/>
          <c:min val="2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55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9216097987751523E-2"/>
          <c:y val="0.17238298337707783"/>
          <c:w val="0.34677712160979879"/>
          <c:h val="0.13153111017801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7856258341442E-2"/>
          <c:y val="0.13930516431924883"/>
          <c:w val="0.90696349578780555"/>
          <c:h val="0.74219962088072322"/>
        </c:manualLayout>
      </c:layout>
      <c:lineChart>
        <c:grouping val="standard"/>
        <c:varyColors val="0"/>
        <c:ser>
          <c:idx val="0"/>
          <c:order val="0"/>
          <c:tx>
            <c:strRef>
              <c:f>'SA - Unemp.'!$F$5</c:f>
              <c:strCache>
                <c:ptCount val="1"/>
                <c:pt idx="0">
                  <c:v>Gap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'SA - Unemp.'!$B$6:$B$67</c:f>
              <c:numCache>
                <c:formatCode>d\-mmm\-yy</c:formatCode>
                <c:ptCount val="62"/>
                <c:pt idx="0">
                  <c:v>39508</c:v>
                </c:pt>
                <c:pt idx="1">
                  <c:v>39600</c:v>
                </c:pt>
                <c:pt idx="2">
                  <c:v>39692</c:v>
                </c:pt>
                <c:pt idx="3">
                  <c:v>39783</c:v>
                </c:pt>
                <c:pt idx="4">
                  <c:v>39873</c:v>
                </c:pt>
                <c:pt idx="5">
                  <c:v>39965</c:v>
                </c:pt>
                <c:pt idx="6">
                  <c:v>40057</c:v>
                </c:pt>
                <c:pt idx="7">
                  <c:v>40148</c:v>
                </c:pt>
                <c:pt idx="8">
                  <c:v>40238</c:v>
                </c:pt>
                <c:pt idx="9">
                  <c:v>40330</c:v>
                </c:pt>
                <c:pt idx="10">
                  <c:v>40422</c:v>
                </c:pt>
                <c:pt idx="11">
                  <c:v>40513</c:v>
                </c:pt>
                <c:pt idx="12">
                  <c:v>40603</c:v>
                </c:pt>
                <c:pt idx="13">
                  <c:v>40695</c:v>
                </c:pt>
                <c:pt idx="14">
                  <c:v>40787</c:v>
                </c:pt>
                <c:pt idx="15">
                  <c:v>40878</c:v>
                </c:pt>
                <c:pt idx="16">
                  <c:v>40969</c:v>
                </c:pt>
                <c:pt idx="17">
                  <c:v>41061</c:v>
                </c:pt>
                <c:pt idx="18">
                  <c:v>41153</c:v>
                </c:pt>
                <c:pt idx="19">
                  <c:v>41244</c:v>
                </c:pt>
                <c:pt idx="20">
                  <c:v>41334</c:v>
                </c:pt>
                <c:pt idx="21">
                  <c:v>41426</c:v>
                </c:pt>
                <c:pt idx="22">
                  <c:v>41518</c:v>
                </c:pt>
                <c:pt idx="23">
                  <c:v>41609</c:v>
                </c:pt>
                <c:pt idx="24">
                  <c:v>41699</c:v>
                </c:pt>
                <c:pt idx="25">
                  <c:v>41791</c:v>
                </c:pt>
                <c:pt idx="26">
                  <c:v>41883</c:v>
                </c:pt>
                <c:pt idx="27">
                  <c:v>41974</c:v>
                </c:pt>
                <c:pt idx="28">
                  <c:v>42064</c:v>
                </c:pt>
                <c:pt idx="29">
                  <c:v>42156</c:v>
                </c:pt>
                <c:pt idx="30">
                  <c:v>42248</c:v>
                </c:pt>
                <c:pt idx="31">
                  <c:v>42339</c:v>
                </c:pt>
                <c:pt idx="32">
                  <c:v>42430</c:v>
                </c:pt>
                <c:pt idx="33">
                  <c:v>42522</c:v>
                </c:pt>
                <c:pt idx="34">
                  <c:v>42614</c:v>
                </c:pt>
                <c:pt idx="35">
                  <c:v>42705</c:v>
                </c:pt>
                <c:pt idx="36">
                  <c:v>42795</c:v>
                </c:pt>
                <c:pt idx="37">
                  <c:v>42887</c:v>
                </c:pt>
                <c:pt idx="38">
                  <c:v>42979</c:v>
                </c:pt>
                <c:pt idx="39">
                  <c:v>43070</c:v>
                </c:pt>
                <c:pt idx="40">
                  <c:v>43160</c:v>
                </c:pt>
                <c:pt idx="41">
                  <c:v>43252</c:v>
                </c:pt>
                <c:pt idx="42">
                  <c:v>43344</c:v>
                </c:pt>
                <c:pt idx="43">
                  <c:v>43435</c:v>
                </c:pt>
                <c:pt idx="44">
                  <c:v>43525</c:v>
                </c:pt>
                <c:pt idx="45">
                  <c:v>43617</c:v>
                </c:pt>
                <c:pt idx="46">
                  <c:v>43709</c:v>
                </c:pt>
                <c:pt idx="47">
                  <c:v>43800</c:v>
                </c:pt>
                <c:pt idx="48">
                  <c:v>43891</c:v>
                </c:pt>
                <c:pt idx="49">
                  <c:v>43983</c:v>
                </c:pt>
                <c:pt idx="50">
                  <c:v>44075</c:v>
                </c:pt>
                <c:pt idx="51">
                  <c:v>44166</c:v>
                </c:pt>
                <c:pt idx="52">
                  <c:v>44256</c:v>
                </c:pt>
                <c:pt idx="53">
                  <c:v>44348</c:v>
                </c:pt>
                <c:pt idx="54">
                  <c:v>44440</c:v>
                </c:pt>
                <c:pt idx="55">
                  <c:v>44531</c:v>
                </c:pt>
                <c:pt idx="56">
                  <c:v>44621</c:v>
                </c:pt>
                <c:pt idx="57">
                  <c:v>44713</c:v>
                </c:pt>
                <c:pt idx="58">
                  <c:v>44805</c:v>
                </c:pt>
                <c:pt idx="59">
                  <c:v>44896</c:v>
                </c:pt>
              </c:numCache>
            </c:numRef>
          </c:cat>
          <c:val>
            <c:numRef>
              <c:f>'SA - Unemp.'!$F$6:$F$67</c:f>
              <c:numCache>
                <c:formatCode>#,##0.00</c:formatCode>
                <c:ptCount val="62"/>
                <c:pt idx="0">
                  <c:v>-1.3000000000000007</c:v>
                </c:pt>
                <c:pt idx="1">
                  <c:v>-1.8999999999999986</c:v>
                </c:pt>
                <c:pt idx="2">
                  <c:v>-1.6999999999999993</c:v>
                </c:pt>
                <c:pt idx="3">
                  <c:v>-3</c:v>
                </c:pt>
                <c:pt idx="4">
                  <c:v>-1.5</c:v>
                </c:pt>
                <c:pt idx="5">
                  <c:v>-1.3000000000000007</c:v>
                </c:pt>
                <c:pt idx="6">
                  <c:v>0</c:v>
                </c:pt>
                <c:pt idx="7">
                  <c:v>-0.39999999999999858</c:v>
                </c:pt>
                <c:pt idx="8">
                  <c:v>0.60000000000000142</c:v>
                </c:pt>
                <c:pt idx="9">
                  <c:v>0.60000000000000142</c:v>
                </c:pt>
                <c:pt idx="10">
                  <c:v>0.89999999999999858</c:v>
                </c:pt>
                <c:pt idx="11">
                  <c:v>-0.60000000000000142</c:v>
                </c:pt>
                <c:pt idx="12">
                  <c:v>0.30000000000000071</c:v>
                </c:pt>
                <c:pt idx="13">
                  <c:v>1.1000000000000014</c:v>
                </c:pt>
                <c:pt idx="14">
                  <c:v>0.5</c:v>
                </c:pt>
                <c:pt idx="15">
                  <c:v>-0.69999999999999929</c:v>
                </c:pt>
                <c:pt idx="16">
                  <c:v>0.5</c:v>
                </c:pt>
                <c:pt idx="17">
                  <c:v>0.30000000000000071</c:v>
                </c:pt>
                <c:pt idx="18">
                  <c:v>0.69999999999999929</c:v>
                </c:pt>
                <c:pt idx="19">
                  <c:v>0</c:v>
                </c:pt>
                <c:pt idx="20">
                  <c:v>0.5</c:v>
                </c:pt>
                <c:pt idx="21">
                  <c:v>0.80000000000000071</c:v>
                </c:pt>
                <c:pt idx="22">
                  <c:v>0</c:v>
                </c:pt>
                <c:pt idx="23">
                  <c:v>-0.39999999999999858</c:v>
                </c:pt>
                <c:pt idx="24">
                  <c:v>0.69999999999999929</c:v>
                </c:pt>
                <c:pt idx="25">
                  <c:v>1</c:v>
                </c:pt>
                <c:pt idx="26">
                  <c:v>0.89999999999999858</c:v>
                </c:pt>
                <c:pt idx="27">
                  <c:v>-0.19999999999999929</c:v>
                </c:pt>
                <c:pt idx="28">
                  <c:v>1.75</c:v>
                </c:pt>
                <c:pt idx="29">
                  <c:v>0.20000000000000284</c:v>
                </c:pt>
                <c:pt idx="30">
                  <c:v>0.55000000000000426</c:v>
                </c:pt>
                <c:pt idx="31">
                  <c:v>-0.59999999999999432</c:v>
                </c:pt>
                <c:pt idx="32">
                  <c:v>1.4500000000000064</c:v>
                </c:pt>
                <c:pt idx="33">
                  <c:v>1.2000000000000099</c:v>
                </c:pt>
                <c:pt idx="34">
                  <c:v>1.5500000000000114</c:v>
                </c:pt>
                <c:pt idx="35">
                  <c:v>0.80000000000001137</c:v>
                </c:pt>
                <c:pt idx="36">
                  <c:v>1.8500000000000121</c:v>
                </c:pt>
                <c:pt idx="37">
                  <c:v>1.7000000000000135</c:v>
                </c:pt>
                <c:pt idx="38">
                  <c:v>1.5500000000000149</c:v>
                </c:pt>
                <c:pt idx="39">
                  <c:v>0.40000000000001634</c:v>
                </c:pt>
                <c:pt idx="40">
                  <c:v>0.25000000000001776</c:v>
                </c:pt>
                <c:pt idx="41">
                  <c:v>0.60000000000001918</c:v>
                </c:pt>
                <c:pt idx="42">
                  <c:v>0.75000000000002132</c:v>
                </c:pt>
                <c:pt idx="43">
                  <c:v>0.20000000000002416</c:v>
                </c:pt>
                <c:pt idx="44">
                  <c:v>0.55000000000002558</c:v>
                </c:pt>
                <c:pt idx="45">
                  <c:v>1.8000000000000256</c:v>
                </c:pt>
                <c:pt idx="46">
                  <c:v>1.7500000000000284</c:v>
                </c:pt>
                <c:pt idx="47">
                  <c:v>1.6000000000000298</c:v>
                </c:pt>
                <c:pt idx="48">
                  <c:v>2.4500000000000313</c:v>
                </c:pt>
                <c:pt idx="49">
                  <c:v>-4.499999999999968</c:v>
                </c:pt>
                <c:pt idx="50">
                  <c:v>2.8500000000000334</c:v>
                </c:pt>
                <c:pt idx="51">
                  <c:v>4.4000000000000341</c:v>
                </c:pt>
                <c:pt idx="52">
                  <c:v>4.3500000000000369</c:v>
                </c:pt>
                <c:pt idx="53">
                  <c:v>6.0000000000000355</c:v>
                </c:pt>
                <c:pt idx="54">
                  <c:v>6.3500000000000369</c:v>
                </c:pt>
                <c:pt idx="55">
                  <c:v>6.6000000000000369</c:v>
                </c:pt>
                <c:pt idx="56">
                  <c:v>5.6500000000000412</c:v>
                </c:pt>
                <c:pt idx="57">
                  <c:v>4.9000000000000412</c:v>
                </c:pt>
                <c:pt idx="58">
                  <c:v>3.7500000000000426</c:v>
                </c:pt>
                <c:pt idx="59">
                  <c:v>3.4000000000000483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28-4ED8-9481-E4E258562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55576"/>
        <c:axId val="894952336"/>
      </c:lineChart>
      <c:dateAx>
        <c:axId val="89495557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2336"/>
        <c:crosses val="autoZero"/>
        <c:auto val="1"/>
        <c:lblOffset val="100"/>
        <c:baseTimeUnit val="months"/>
        <c:majorUnit val="24"/>
        <c:majorTimeUnit val="months"/>
      </c:dateAx>
      <c:valAx>
        <c:axId val="894952336"/>
        <c:scaling>
          <c:orientation val="minMax"/>
          <c:max val="7"/>
          <c:min val="-5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5576"/>
        <c:crosses val="autoZero"/>
        <c:crossBetween val="between"/>
        <c:majorUnit val="2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vs</a:t>
            </a:r>
            <a:r>
              <a:rPr lang="en-US" baseline="0"/>
              <a:t> Potential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7932506211203E-2"/>
          <c:y val="0.12855247932718089"/>
          <c:w val="0.90696349578780555"/>
          <c:h val="0.79521604154319425"/>
        </c:manualLayout>
      </c:layout>
      <c:lineChart>
        <c:grouping val="standard"/>
        <c:varyColors val="0"/>
        <c:ser>
          <c:idx val="1"/>
          <c:order val="0"/>
          <c:tx>
            <c:strRef>
              <c:f>'HU - Output Gap'!$Z$6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'HU - Output Gap'!$D$7:$D$118</c:f>
              <c:numCache>
                <c:formatCode>d\-mmm\-yy</c:formatCode>
                <c:ptCount val="112"/>
                <c:pt idx="0">
                  <c:v>34759</c:v>
                </c:pt>
                <c:pt idx="1">
                  <c:v>34851</c:v>
                </c:pt>
                <c:pt idx="2">
                  <c:v>34943</c:v>
                </c:pt>
                <c:pt idx="3">
                  <c:v>35034</c:v>
                </c:pt>
                <c:pt idx="4">
                  <c:v>35125</c:v>
                </c:pt>
                <c:pt idx="5">
                  <c:v>35217</c:v>
                </c:pt>
                <c:pt idx="6">
                  <c:v>35309</c:v>
                </c:pt>
                <c:pt idx="7">
                  <c:v>35400</c:v>
                </c:pt>
                <c:pt idx="8">
                  <c:v>35490</c:v>
                </c:pt>
                <c:pt idx="9">
                  <c:v>35582</c:v>
                </c:pt>
                <c:pt idx="10">
                  <c:v>35674</c:v>
                </c:pt>
                <c:pt idx="11">
                  <c:v>35765</c:v>
                </c:pt>
                <c:pt idx="12">
                  <c:v>35855</c:v>
                </c:pt>
                <c:pt idx="13">
                  <c:v>35947</c:v>
                </c:pt>
                <c:pt idx="14">
                  <c:v>36039</c:v>
                </c:pt>
                <c:pt idx="15">
                  <c:v>36130</c:v>
                </c:pt>
                <c:pt idx="16">
                  <c:v>36220</c:v>
                </c:pt>
                <c:pt idx="17">
                  <c:v>36312</c:v>
                </c:pt>
                <c:pt idx="18">
                  <c:v>36404</c:v>
                </c:pt>
                <c:pt idx="19">
                  <c:v>36495</c:v>
                </c:pt>
                <c:pt idx="20">
                  <c:v>36586</c:v>
                </c:pt>
                <c:pt idx="21">
                  <c:v>36678</c:v>
                </c:pt>
                <c:pt idx="22">
                  <c:v>36770</c:v>
                </c:pt>
                <c:pt idx="23">
                  <c:v>36861</c:v>
                </c:pt>
                <c:pt idx="24">
                  <c:v>36951</c:v>
                </c:pt>
                <c:pt idx="25">
                  <c:v>37043</c:v>
                </c:pt>
                <c:pt idx="26">
                  <c:v>37135</c:v>
                </c:pt>
                <c:pt idx="27">
                  <c:v>37226</c:v>
                </c:pt>
                <c:pt idx="28">
                  <c:v>37316</c:v>
                </c:pt>
                <c:pt idx="29">
                  <c:v>37408</c:v>
                </c:pt>
                <c:pt idx="30">
                  <c:v>37500</c:v>
                </c:pt>
                <c:pt idx="31">
                  <c:v>37591</c:v>
                </c:pt>
                <c:pt idx="32">
                  <c:v>37681</c:v>
                </c:pt>
                <c:pt idx="33">
                  <c:v>37773</c:v>
                </c:pt>
                <c:pt idx="34">
                  <c:v>37865</c:v>
                </c:pt>
                <c:pt idx="35">
                  <c:v>37956</c:v>
                </c:pt>
                <c:pt idx="36">
                  <c:v>38047</c:v>
                </c:pt>
                <c:pt idx="37">
                  <c:v>38139</c:v>
                </c:pt>
                <c:pt idx="38">
                  <c:v>38231</c:v>
                </c:pt>
                <c:pt idx="39">
                  <c:v>38322</c:v>
                </c:pt>
                <c:pt idx="40">
                  <c:v>38412</c:v>
                </c:pt>
                <c:pt idx="41">
                  <c:v>38504</c:v>
                </c:pt>
                <c:pt idx="42">
                  <c:v>38596</c:v>
                </c:pt>
                <c:pt idx="43">
                  <c:v>38687</c:v>
                </c:pt>
                <c:pt idx="44">
                  <c:v>38777</c:v>
                </c:pt>
                <c:pt idx="45">
                  <c:v>38869</c:v>
                </c:pt>
                <c:pt idx="46">
                  <c:v>38961</c:v>
                </c:pt>
                <c:pt idx="47">
                  <c:v>39052</c:v>
                </c:pt>
                <c:pt idx="48">
                  <c:v>39142</c:v>
                </c:pt>
                <c:pt idx="49">
                  <c:v>39234</c:v>
                </c:pt>
                <c:pt idx="50">
                  <c:v>39326</c:v>
                </c:pt>
                <c:pt idx="51">
                  <c:v>39417</c:v>
                </c:pt>
                <c:pt idx="52">
                  <c:v>39508</c:v>
                </c:pt>
                <c:pt idx="53">
                  <c:v>39600</c:v>
                </c:pt>
                <c:pt idx="54">
                  <c:v>39692</c:v>
                </c:pt>
                <c:pt idx="55">
                  <c:v>39783</c:v>
                </c:pt>
                <c:pt idx="56">
                  <c:v>39873</c:v>
                </c:pt>
                <c:pt idx="57">
                  <c:v>39965</c:v>
                </c:pt>
                <c:pt idx="58">
                  <c:v>40057</c:v>
                </c:pt>
                <c:pt idx="59">
                  <c:v>40148</c:v>
                </c:pt>
                <c:pt idx="60">
                  <c:v>40238</c:v>
                </c:pt>
                <c:pt idx="61">
                  <c:v>40330</c:v>
                </c:pt>
                <c:pt idx="62">
                  <c:v>40422</c:v>
                </c:pt>
                <c:pt idx="63">
                  <c:v>40513</c:v>
                </c:pt>
                <c:pt idx="64">
                  <c:v>40603</c:v>
                </c:pt>
                <c:pt idx="65">
                  <c:v>40695</c:v>
                </c:pt>
                <c:pt idx="66">
                  <c:v>40787</c:v>
                </c:pt>
                <c:pt idx="67">
                  <c:v>40878</c:v>
                </c:pt>
                <c:pt idx="68">
                  <c:v>40969</c:v>
                </c:pt>
                <c:pt idx="69">
                  <c:v>41061</c:v>
                </c:pt>
                <c:pt idx="70">
                  <c:v>41153</c:v>
                </c:pt>
                <c:pt idx="71">
                  <c:v>41244</c:v>
                </c:pt>
                <c:pt idx="72">
                  <c:v>41334</c:v>
                </c:pt>
                <c:pt idx="73">
                  <c:v>41426</c:v>
                </c:pt>
                <c:pt idx="74">
                  <c:v>41518</c:v>
                </c:pt>
                <c:pt idx="75">
                  <c:v>41609</c:v>
                </c:pt>
                <c:pt idx="76">
                  <c:v>41699</c:v>
                </c:pt>
                <c:pt idx="77">
                  <c:v>41791</c:v>
                </c:pt>
                <c:pt idx="78">
                  <c:v>41883</c:v>
                </c:pt>
                <c:pt idx="79">
                  <c:v>41974</c:v>
                </c:pt>
                <c:pt idx="80">
                  <c:v>42064</c:v>
                </c:pt>
                <c:pt idx="81">
                  <c:v>42156</c:v>
                </c:pt>
                <c:pt idx="82">
                  <c:v>42248</c:v>
                </c:pt>
                <c:pt idx="83">
                  <c:v>42339</c:v>
                </c:pt>
                <c:pt idx="84">
                  <c:v>42430</c:v>
                </c:pt>
                <c:pt idx="85">
                  <c:v>42522</c:v>
                </c:pt>
                <c:pt idx="86">
                  <c:v>42614</c:v>
                </c:pt>
                <c:pt idx="87">
                  <c:v>42705</c:v>
                </c:pt>
                <c:pt idx="88">
                  <c:v>42795</c:v>
                </c:pt>
                <c:pt idx="89">
                  <c:v>42887</c:v>
                </c:pt>
                <c:pt idx="90">
                  <c:v>42979</c:v>
                </c:pt>
                <c:pt idx="91">
                  <c:v>43070</c:v>
                </c:pt>
                <c:pt idx="92">
                  <c:v>43160</c:v>
                </c:pt>
                <c:pt idx="93">
                  <c:v>43252</c:v>
                </c:pt>
                <c:pt idx="94">
                  <c:v>43344</c:v>
                </c:pt>
                <c:pt idx="95">
                  <c:v>43435</c:v>
                </c:pt>
                <c:pt idx="96">
                  <c:v>43525</c:v>
                </c:pt>
                <c:pt idx="97">
                  <c:v>43617</c:v>
                </c:pt>
                <c:pt idx="98">
                  <c:v>43709</c:v>
                </c:pt>
                <c:pt idx="99">
                  <c:v>43800</c:v>
                </c:pt>
                <c:pt idx="100">
                  <c:v>43891</c:v>
                </c:pt>
                <c:pt idx="101">
                  <c:v>43983</c:v>
                </c:pt>
                <c:pt idx="102">
                  <c:v>44075</c:v>
                </c:pt>
                <c:pt idx="103">
                  <c:v>44166</c:v>
                </c:pt>
                <c:pt idx="104">
                  <c:v>44256</c:v>
                </c:pt>
                <c:pt idx="105">
                  <c:v>44348</c:v>
                </c:pt>
                <c:pt idx="106">
                  <c:v>44440</c:v>
                </c:pt>
                <c:pt idx="107">
                  <c:v>44531</c:v>
                </c:pt>
                <c:pt idx="108">
                  <c:v>44621</c:v>
                </c:pt>
                <c:pt idx="109">
                  <c:v>44713</c:v>
                </c:pt>
                <c:pt idx="110">
                  <c:v>44805</c:v>
                </c:pt>
                <c:pt idx="111">
                  <c:v>44896</c:v>
                </c:pt>
              </c:numCache>
            </c:numRef>
          </c:cat>
          <c:val>
            <c:numRef>
              <c:f>'HU - Output Gap'!$Z$7:$Z$118</c:f>
              <c:numCache>
                <c:formatCode>#,##0.00</c:formatCode>
                <c:ptCount val="112"/>
                <c:pt idx="0">
                  <c:v>15.51455353025335</c:v>
                </c:pt>
                <c:pt idx="1">
                  <c:v>15.517863490230599</c:v>
                </c:pt>
                <c:pt idx="2">
                  <c:v>15.522732287179601</c:v>
                </c:pt>
                <c:pt idx="3">
                  <c:v>15.52603626325075</c:v>
                </c:pt>
                <c:pt idx="4">
                  <c:v>15.534509923644851</c:v>
                </c:pt>
                <c:pt idx="5">
                  <c:v>15.5361195969547</c:v>
                </c:pt>
                <c:pt idx="6">
                  <c:v>15.53910723991245</c:v>
                </c:pt>
                <c:pt idx="7">
                  <c:v>15.548134662709849</c:v>
                </c:pt>
                <c:pt idx="8">
                  <c:v>15.554959955711301</c:v>
                </c:pt>
                <c:pt idx="9">
                  <c:v>15.5610920813732</c:v>
                </c:pt>
                <c:pt idx="10">
                  <c:v>15.56664001306055</c:v>
                </c:pt>
                <c:pt idx="11">
                  <c:v>15.572434692594349</c:v>
                </c:pt>
                <c:pt idx="12">
                  <c:v>15.579248865597</c:v>
                </c:pt>
                <c:pt idx="13">
                  <c:v>15.590590934542352</c:v>
                </c:pt>
                <c:pt idx="14">
                  <c:v>15.599981350073151</c:v>
                </c:pt>
                <c:pt idx="15">
                  <c:v>15.6056989117486</c:v>
                </c:pt>
                <c:pt idx="16">
                  <c:v>15.611588002133349</c:v>
                </c:pt>
                <c:pt idx="17">
                  <c:v>15.621748429545249</c:v>
                </c:pt>
                <c:pt idx="18">
                  <c:v>15.635412098379149</c:v>
                </c:pt>
                <c:pt idx="19">
                  <c:v>15.6446341270464</c:v>
                </c:pt>
                <c:pt idx="20">
                  <c:v>15.6524123454218</c:v>
                </c:pt>
                <c:pt idx="21">
                  <c:v>15.661872575981299</c:v>
                </c:pt>
                <c:pt idx="22">
                  <c:v>15.671137081930951</c:v>
                </c:pt>
                <c:pt idx="23">
                  <c:v>15.68652681705705</c:v>
                </c:pt>
                <c:pt idx="24">
                  <c:v>15.6963783928874</c:v>
                </c:pt>
                <c:pt idx="25">
                  <c:v>15.706877518731151</c:v>
                </c:pt>
                <c:pt idx="26">
                  <c:v>15.71749624231045</c:v>
                </c:pt>
                <c:pt idx="27">
                  <c:v>15.726829687100551</c:v>
                </c:pt>
                <c:pt idx="28">
                  <c:v>15.74379873932455</c:v>
                </c:pt>
                <c:pt idx="29">
                  <c:v>15.7524941802369</c:v>
                </c:pt>
                <c:pt idx="30">
                  <c:v>15.7638108514717</c:v>
                </c:pt>
                <c:pt idx="31">
                  <c:v>15.7770648562992</c:v>
                </c:pt>
                <c:pt idx="32">
                  <c:v>15.787790517361149</c:v>
                </c:pt>
                <c:pt idx="33">
                  <c:v>15.799321473062601</c:v>
                </c:pt>
                <c:pt idx="34">
                  <c:v>15.8108570216455</c:v>
                </c:pt>
                <c:pt idx="35">
                  <c:v>15.821053213255698</c:v>
                </c:pt>
                <c:pt idx="36">
                  <c:v>15.833580086209249</c:v>
                </c:pt>
                <c:pt idx="37">
                  <c:v>15.844112425201299</c:v>
                </c:pt>
                <c:pt idx="38">
                  <c:v>15.8546906967076</c:v>
                </c:pt>
                <c:pt idx="39">
                  <c:v>15.86080056686375</c:v>
                </c:pt>
                <c:pt idx="40">
                  <c:v>15.86986661084385</c:v>
                </c:pt>
                <c:pt idx="41">
                  <c:v>15.882620502830051</c:v>
                </c:pt>
                <c:pt idx="42">
                  <c:v>15.88863203698185</c:v>
                </c:pt>
                <c:pt idx="43">
                  <c:v>15.895128162298501</c:v>
                </c:pt>
                <c:pt idx="44">
                  <c:v>15.898731082456699</c:v>
                </c:pt>
                <c:pt idx="45">
                  <c:v>15.905232798432749</c:v>
                </c:pt>
                <c:pt idx="46">
                  <c:v>15.908774825559</c:v>
                </c:pt>
                <c:pt idx="47">
                  <c:v>15.916615770908001</c:v>
                </c:pt>
                <c:pt idx="48">
                  <c:v>15.914509793194</c:v>
                </c:pt>
                <c:pt idx="49">
                  <c:v>15.916856152833251</c:v>
                </c:pt>
                <c:pt idx="50">
                  <c:v>15.918907829027301</c:v>
                </c:pt>
                <c:pt idx="51">
                  <c:v>15.9162144822473</c:v>
                </c:pt>
                <c:pt idx="52">
                  <c:v>15.915378315614349</c:v>
                </c:pt>
                <c:pt idx="53">
                  <c:v>15.916188405807201</c:v>
                </c:pt>
                <c:pt idx="54">
                  <c:v>15.919067281912049</c:v>
                </c:pt>
                <c:pt idx="55">
                  <c:v>15.910597152858902</c:v>
                </c:pt>
                <c:pt idx="56">
                  <c:v>15.900119180616249</c:v>
                </c:pt>
                <c:pt idx="57">
                  <c:v>15.90710041862995</c:v>
                </c:pt>
                <c:pt idx="58">
                  <c:v>15.907036160685751</c:v>
                </c:pt>
                <c:pt idx="59">
                  <c:v>15.90123234115925</c:v>
                </c:pt>
                <c:pt idx="60">
                  <c:v>15.89400658588225</c:v>
                </c:pt>
                <c:pt idx="61">
                  <c:v>15.8921768202339</c:v>
                </c:pt>
                <c:pt idx="62">
                  <c:v>15.8931356195191</c:v>
                </c:pt>
                <c:pt idx="63">
                  <c:v>15.890902040950451</c:v>
                </c:pt>
                <c:pt idx="64">
                  <c:v>15.892632401338901</c:v>
                </c:pt>
                <c:pt idx="65">
                  <c:v>15.88837960240315</c:v>
                </c:pt>
                <c:pt idx="66">
                  <c:v>15.88664482394765</c:v>
                </c:pt>
                <c:pt idx="67">
                  <c:v>15.893567026608849</c:v>
                </c:pt>
                <c:pt idx="68">
                  <c:v>15.88923257992105</c:v>
                </c:pt>
                <c:pt idx="69">
                  <c:v>15.892751135656599</c:v>
                </c:pt>
                <c:pt idx="70">
                  <c:v>15.900202440526801</c:v>
                </c:pt>
                <c:pt idx="71">
                  <c:v>15.902406013176151</c:v>
                </c:pt>
                <c:pt idx="72">
                  <c:v>15.90377735387475</c:v>
                </c:pt>
                <c:pt idx="73">
                  <c:v>15.908637421110001</c:v>
                </c:pt>
                <c:pt idx="74">
                  <c:v>15.917577602949251</c:v>
                </c:pt>
                <c:pt idx="75">
                  <c:v>15.924495785794051</c:v>
                </c:pt>
                <c:pt idx="76">
                  <c:v>15.9310387111376</c:v>
                </c:pt>
                <c:pt idx="77">
                  <c:v>15.93967572538725</c:v>
                </c:pt>
                <c:pt idx="78">
                  <c:v>15.94629278387395</c:v>
                </c:pt>
                <c:pt idx="79">
                  <c:v>15.9522033355296</c:v>
                </c:pt>
                <c:pt idx="80">
                  <c:v>15.9655714670157</c:v>
                </c:pt>
                <c:pt idx="81">
                  <c:v>15.97286091958695</c:v>
                </c:pt>
                <c:pt idx="82">
                  <c:v>15.983478998573649</c:v>
                </c:pt>
                <c:pt idx="83">
                  <c:v>15.9946117794646</c:v>
                </c:pt>
                <c:pt idx="84">
                  <c:v>15.99753183082345</c:v>
                </c:pt>
                <c:pt idx="85">
                  <c:v>16.009869268009801</c:v>
                </c:pt>
                <c:pt idx="86">
                  <c:v>16.019170428963349</c:v>
                </c:pt>
                <c:pt idx="87">
                  <c:v>16.02981838762355</c:v>
                </c:pt>
                <c:pt idx="88">
                  <c:v>16.040817574542402</c:v>
                </c:pt>
                <c:pt idx="89">
                  <c:v>16.0482331074803</c:v>
                </c:pt>
                <c:pt idx="90">
                  <c:v>16.052883991498849</c:v>
                </c:pt>
                <c:pt idx="91">
                  <c:v>16.061277571633852</c:v>
                </c:pt>
                <c:pt idx="92">
                  <c:v>16.073379320745403</c:v>
                </c:pt>
                <c:pt idx="93">
                  <c:v>16.082163587775902</c:v>
                </c:pt>
                <c:pt idx="94">
                  <c:v>16.092141265561501</c:v>
                </c:pt>
                <c:pt idx="95">
                  <c:v>16.095712498121149</c:v>
                </c:pt>
                <c:pt idx="96">
                  <c:v>16.101603360951401</c:v>
                </c:pt>
                <c:pt idx="97">
                  <c:v>16.1022646124994</c:v>
                </c:pt>
                <c:pt idx="98">
                  <c:v>16.116231526611401</c:v>
                </c:pt>
                <c:pt idx="99">
                  <c:v>16.135116479583051</c:v>
                </c:pt>
                <c:pt idx="100">
                  <c:v>16.152825214078348</c:v>
                </c:pt>
                <c:pt idx="101">
                  <c:v>16.092639515748701</c:v>
                </c:pt>
                <c:pt idx="102">
                  <c:v>16.157190337567648</c:v>
                </c:pt>
                <c:pt idx="103">
                  <c:v>16.163224830480999</c:v>
                </c:pt>
                <c:pt idx="104">
                  <c:v>16.160286210011101</c:v>
                </c:pt>
                <c:pt idx="105">
                  <c:v>16.163165102085799</c:v>
                </c:pt>
                <c:pt idx="106">
                  <c:v>16.166505941636</c:v>
                </c:pt>
                <c:pt idx="107">
                  <c:v>16.179434781592349</c:v>
                </c:pt>
                <c:pt idx="108">
                  <c:v>16.19045535852915</c:v>
                </c:pt>
                <c:pt idx="109">
                  <c:v>16.199479791987848</c:v>
                </c:pt>
                <c:pt idx="110">
                  <c:v>16.201787794997749</c:v>
                </c:pt>
                <c:pt idx="111">
                  <c:v>16.205825654010148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E9-4BD2-9056-2AA9C20FC0A9}"/>
            </c:ext>
          </c:extLst>
        </c:ser>
        <c:ser>
          <c:idx val="0"/>
          <c:order val="1"/>
          <c:tx>
            <c:strRef>
              <c:f>'HU - Output Gap'!$AA$6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'HU - Output Gap'!$D$7:$D$118</c:f>
              <c:numCache>
                <c:formatCode>d\-mmm\-yy</c:formatCode>
                <c:ptCount val="112"/>
                <c:pt idx="0">
                  <c:v>34759</c:v>
                </c:pt>
                <c:pt idx="1">
                  <c:v>34851</c:v>
                </c:pt>
                <c:pt idx="2">
                  <c:v>34943</c:v>
                </c:pt>
                <c:pt idx="3">
                  <c:v>35034</c:v>
                </c:pt>
                <c:pt idx="4">
                  <c:v>35125</c:v>
                </c:pt>
                <c:pt idx="5">
                  <c:v>35217</c:v>
                </c:pt>
                <c:pt idx="6">
                  <c:v>35309</c:v>
                </c:pt>
                <c:pt idx="7">
                  <c:v>35400</c:v>
                </c:pt>
                <c:pt idx="8">
                  <c:v>35490</c:v>
                </c:pt>
                <c:pt idx="9">
                  <c:v>35582</c:v>
                </c:pt>
                <c:pt idx="10">
                  <c:v>35674</c:v>
                </c:pt>
                <c:pt idx="11">
                  <c:v>35765</c:v>
                </c:pt>
                <c:pt idx="12">
                  <c:v>35855</c:v>
                </c:pt>
                <c:pt idx="13">
                  <c:v>35947</c:v>
                </c:pt>
                <c:pt idx="14">
                  <c:v>36039</c:v>
                </c:pt>
                <c:pt idx="15">
                  <c:v>36130</c:v>
                </c:pt>
                <c:pt idx="16">
                  <c:v>36220</c:v>
                </c:pt>
                <c:pt idx="17">
                  <c:v>36312</c:v>
                </c:pt>
                <c:pt idx="18">
                  <c:v>36404</c:v>
                </c:pt>
                <c:pt idx="19">
                  <c:v>36495</c:v>
                </c:pt>
                <c:pt idx="20">
                  <c:v>36586</c:v>
                </c:pt>
                <c:pt idx="21">
                  <c:v>36678</c:v>
                </c:pt>
                <c:pt idx="22">
                  <c:v>36770</c:v>
                </c:pt>
                <c:pt idx="23">
                  <c:v>36861</c:v>
                </c:pt>
                <c:pt idx="24">
                  <c:v>36951</c:v>
                </c:pt>
                <c:pt idx="25">
                  <c:v>37043</c:v>
                </c:pt>
                <c:pt idx="26">
                  <c:v>37135</c:v>
                </c:pt>
                <c:pt idx="27">
                  <c:v>37226</c:v>
                </c:pt>
                <c:pt idx="28">
                  <c:v>37316</c:v>
                </c:pt>
                <c:pt idx="29">
                  <c:v>37408</c:v>
                </c:pt>
                <c:pt idx="30">
                  <c:v>37500</c:v>
                </c:pt>
                <c:pt idx="31">
                  <c:v>37591</c:v>
                </c:pt>
                <c:pt idx="32">
                  <c:v>37681</c:v>
                </c:pt>
                <c:pt idx="33">
                  <c:v>37773</c:v>
                </c:pt>
                <c:pt idx="34">
                  <c:v>37865</c:v>
                </c:pt>
                <c:pt idx="35">
                  <c:v>37956</c:v>
                </c:pt>
                <c:pt idx="36">
                  <c:v>38047</c:v>
                </c:pt>
                <c:pt idx="37">
                  <c:v>38139</c:v>
                </c:pt>
                <c:pt idx="38">
                  <c:v>38231</c:v>
                </c:pt>
                <c:pt idx="39">
                  <c:v>38322</c:v>
                </c:pt>
                <c:pt idx="40">
                  <c:v>38412</c:v>
                </c:pt>
                <c:pt idx="41">
                  <c:v>38504</c:v>
                </c:pt>
                <c:pt idx="42">
                  <c:v>38596</c:v>
                </c:pt>
                <c:pt idx="43">
                  <c:v>38687</c:v>
                </c:pt>
                <c:pt idx="44">
                  <c:v>38777</c:v>
                </c:pt>
                <c:pt idx="45">
                  <c:v>38869</c:v>
                </c:pt>
                <c:pt idx="46">
                  <c:v>38961</c:v>
                </c:pt>
                <c:pt idx="47">
                  <c:v>39052</c:v>
                </c:pt>
                <c:pt idx="48">
                  <c:v>39142</c:v>
                </c:pt>
                <c:pt idx="49">
                  <c:v>39234</c:v>
                </c:pt>
                <c:pt idx="50">
                  <c:v>39326</c:v>
                </c:pt>
                <c:pt idx="51">
                  <c:v>39417</c:v>
                </c:pt>
                <c:pt idx="52">
                  <c:v>39508</c:v>
                </c:pt>
                <c:pt idx="53">
                  <c:v>39600</c:v>
                </c:pt>
                <c:pt idx="54">
                  <c:v>39692</c:v>
                </c:pt>
                <c:pt idx="55">
                  <c:v>39783</c:v>
                </c:pt>
                <c:pt idx="56">
                  <c:v>39873</c:v>
                </c:pt>
                <c:pt idx="57">
                  <c:v>39965</c:v>
                </c:pt>
                <c:pt idx="58">
                  <c:v>40057</c:v>
                </c:pt>
                <c:pt idx="59">
                  <c:v>40148</c:v>
                </c:pt>
                <c:pt idx="60">
                  <c:v>40238</c:v>
                </c:pt>
                <c:pt idx="61">
                  <c:v>40330</c:v>
                </c:pt>
                <c:pt idx="62">
                  <c:v>40422</c:v>
                </c:pt>
                <c:pt idx="63">
                  <c:v>40513</c:v>
                </c:pt>
                <c:pt idx="64">
                  <c:v>40603</c:v>
                </c:pt>
                <c:pt idx="65">
                  <c:v>40695</c:v>
                </c:pt>
                <c:pt idx="66">
                  <c:v>40787</c:v>
                </c:pt>
                <c:pt idx="67">
                  <c:v>40878</c:v>
                </c:pt>
                <c:pt idx="68">
                  <c:v>40969</c:v>
                </c:pt>
                <c:pt idx="69">
                  <c:v>41061</c:v>
                </c:pt>
                <c:pt idx="70">
                  <c:v>41153</c:v>
                </c:pt>
                <c:pt idx="71">
                  <c:v>41244</c:v>
                </c:pt>
                <c:pt idx="72">
                  <c:v>41334</c:v>
                </c:pt>
                <c:pt idx="73">
                  <c:v>41426</c:v>
                </c:pt>
                <c:pt idx="74">
                  <c:v>41518</c:v>
                </c:pt>
                <c:pt idx="75">
                  <c:v>41609</c:v>
                </c:pt>
                <c:pt idx="76">
                  <c:v>41699</c:v>
                </c:pt>
                <c:pt idx="77">
                  <c:v>41791</c:v>
                </c:pt>
                <c:pt idx="78">
                  <c:v>41883</c:v>
                </c:pt>
                <c:pt idx="79">
                  <c:v>41974</c:v>
                </c:pt>
                <c:pt idx="80">
                  <c:v>42064</c:v>
                </c:pt>
                <c:pt idx="81">
                  <c:v>42156</c:v>
                </c:pt>
                <c:pt idx="82">
                  <c:v>42248</c:v>
                </c:pt>
                <c:pt idx="83">
                  <c:v>42339</c:v>
                </c:pt>
                <c:pt idx="84">
                  <c:v>42430</c:v>
                </c:pt>
                <c:pt idx="85">
                  <c:v>42522</c:v>
                </c:pt>
                <c:pt idx="86">
                  <c:v>42614</c:v>
                </c:pt>
                <c:pt idx="87">
                  <c:v>42705</c:v>
                </c:pt>
                <c:pt idx="88">
                  <c:v>42795</c:v>
                </c:pt>
                <c:pt idx="89">
                  <c:v>42887</c:v>
                </c:pt>
                <c:pt idx="90">
                  <c:v>42979</c:v>
                </c:pt>
                <c:pt idx="91">
                  <c:v>43070</c:v>
                </c:pt>
                <c:pt idx="92">
                  <c:v>43160</c:v>
                </c:pt>
                <c:pt idx="93">
                  <c:v>43252</c:v>
                </c:pt>
                <c:pt idx="94">
                  <c:v>43344</c:v>
                </c:pt>
                <c:pt idx="95">
                  <c:v>43435</c:v>
                </c:pt>
                <c:pt idx="96">
                  <c:v>43525</c:v>
                </c:pt>
                <c:pt idx="97">
                  <c:v>43617</c:v>
                </c:pt>
                <c:pt idx="98">
                  <c:v>43709</c:v>
                </c:pt>
                <c:pt idx="99">
                  <c:v>43800</c:v>
                </c:pt>
                <c:pt idx="100">
                  <c:v>43891</c:v>
                </c:pt>
                <c:pt idx="101">
                  <c:v>43983</c:v>
                </c:pt>
                <c:pt idx="102">
                  <c:v>44075</c:v>
                </c:pt>
                <c:pt idx="103">
                  <c:v>44166</c:v>
                </c:pt>
                <c:pt idx="104">
                  <c:v>44256</c:v>
                </c:pt>
                <c:pt idx="105">
                  <c:v>44348</c:v>
                </c:pt>
                <c:pt idx="106">
                  <c:v>44440</c:v>
                </c:pt>
                <c:pt idx="107">
                  <c:v>44531</c:v>
                </c:pt>
                <c:pt idx="108">
                  <c:v>44621</c:v>
                </c:pt>
                <c:pt idx="109">
                  <c:v>44713</c:v>
                </c:pt>
                <c:pt idx="110">
                  <c:v>44805</c:v>
                </c:pt>
                <c:pt idx="111">
                  <c:v>44896</c:v>
                </c:pt>
              </c:numCache>
            </c:numRef>
          </c:cat>
          <c:val>
            <c:numRef>
              <c:f>'HU - Output Gap'!$AA$7:$AA$118</c:f>
              <c:numCache>
                <c:formatCode>#,##0.00</c:formatCode>
                <c:ptCount val="112"/>
                <c:pt idx="0">
                  <c:v>15.530437037857219</c:v>
                </c:pt>
                <c:pt idx="1">
                  <c:v>15.528494460800518</c:v>
                </c:pt>
                <c:pt idx="2">
                  <c:v>15.528382832212339</c:v>
                </c:pt>
                <c:pt idx="3">
                  <c:v>15.524294857384833</c:v>
                </c:pt>
                <c:pt idx="4">
                  <c:v>15.530586407571294</c:v>
                </c:pt>
                <c:pt idx="5">
                  <c:v>15.524188011052033</c:v>
                </c:pt>
                <c:pt idx="6">
                  <c:v>15.522344654799657</c:v>
                </c:pt>
                <c:pt idx="7">
                  <c:v>15.534700409625733</c:v>
                </c:pt>
                <c:pt idx="8">
                  <c:v>15.544589157329492</c:v>
                </c:pt>
                <c:pt idx="9">
                  <c:v>15.554366489690496</c:v>
                </c:pt>
                <c:pt idx="10">
                  <c:v>15.563213989342442</c:v>
                </c:pt>
                <c:pt idx="11">
                  <c:v>15.571605024999641</c:v>
                </c:pt>
                <c:pt idx="12">
                  <c:v>15.580081067986562</c:v>
                </c:pt>
                <c:pt idx="13">
                  <c:v>15.595187830527216</c:v>
                </c:pt>
                <c:pt idx="14">
                  <c:v>15.604221050449821</c:v>
                </c:pt>
                <c:pt idx="15">
                  <c:v>15.604634724497123</c:v>
                </c:pt>
                <c:pt idx="16">
                  <c:v>15.605317956474767</c:v>
                </c:pt>
                <c:pt idx="17">
                  <c:v>15.61552238264737</c:v>
                </c:pt>
                <c:pt idx="18">
                  <c:v>15.634219116413592</c:v>
                </c:pt>
                <c:pt idx="19">
                  <c:v>15.645278948730327</c:v>
                </c:pt>
                <c:pt idx="20">
                  <c:v>15.653790315554458</c:v>
                </c:pt>
                <c:pt idx="21">
                  <c:v>15.664808322571851</c:v>
                </c:pt>
                <c:pt idx="22">
                  <c:v>15.673653096105202</c:v>
                </c:pt>
                <c:pt idx="23">
                  <c:v>15.692799960163228</c:v>
                </c:pt>
                <c:pt idx="24">
                  <c:v>15.699622200040919</c:v>
                </c:pt>
                <c:pt idx="25">
                  <c:v>15.707641769588358</c:v>
                </c:pt>
                <c:pt idx="26">
                  <c:v>15.716676745918765</c:v>
                </c:pt>
                <c:pt idx="27">
                  <c:v>15.723949046239179</c:v>
                </c:pt>
                <c:pt idx="28">
                  <c:v>15.746517054412735</c:v>
                </c:pt>
                <c:pt idx="29">
                  <c:v>15.751602811682163</c:v>
                </c:pt>
                <c:pt idx="30">
                  <c:v>15.760633969050987</c:v>
                </c:pt>
                <c:pt idx="31">
                  <c:v>15.772802968323585</c:v>
                </c:pt>
                <c:pt idx="32">
                  <c:v>15.780281434284539</c:v>
                </c:pt>
                <c:pt idx="33">
                  <c:v>15.790631182305532</c:v>
                </c:pt>
                <c:pt idx="34">
                  <c:v>15.802435688630922</c:v>
                </c:pt>
                <c:pt idx="35">
                  <c:v>15.812583021401061</c:v>
                </c:pt>
                <c:pt idx="36">
                  <c:v>15.827886655189996</c:v>
                </c:pt>
                <c:pt idx="37">
                  <c:v>15.839468062664301</c:v>
                </c:pt>
                <c:pt idx="38">
                  <c:v>15.85147280157636</c:v>
                </c:pt>
                <c:pt idx="39">
                  <c:v>15.855016821249887</c:v>
                </c:pt>
                <c:pt idx="40">
                  <c:v>15.865158134753997</c:v>
                </c:pt>
                <c:pt idx="41">
                  <c:v>15.88389393286727</c:v>
                </c:pt>
                <c:pt idx="42">
                  <c:v>15.891307089659191</c:v>
                </c:pt>
                <c:pt idx="43">
                  <c:v>15.902626327287043</c:v>
                </c:pt>
                <c:pt idx="44">
                  <c:v>15.910658604173948</c:v>
                </c:pt>
                <c:pt idx="45">
                  <c:v>15.924802606908422</c:v>
                </c:pt>
                <c:pt idx="46">
                  <c:v>15.93035724951592</c:v>
                </c:pt>
                <c:pt idx="47">
                  <c:v>15.940303739812316</c:v>
                </c:pt>
                <c:pt idx="48">
                  <c:v>15.927975766091292</c:v>
                </c:pt>
                <c:pt idx="49">
                  <c:v>15.926960811027362</c:v>
                </c:pt>
                <c:pt idx="50">
                  <c:v>15.932363364232277</c:v>
                </c:pt>
                <c:pt idx="51">
                  <c:v>15.935706371871262</c:v>
                </c:pt>
                <c:pt idx="52">
                  <c:v>15.944842016007211</c:v>
                </c:pt>
                <c:pt idx="53">
                  <c:v>15.950908666555284</c:v>
                </c:pt>
                <c:pt idx="54">
                  <c:v>15.948864953737228</c:v>
                </c:pt>
                <c:pt idx="55">
                  <c:v>15.913157496163716</c:v>
                </c:pt>
                <c:pt idx="56">
                  <c:v>15.870827169641483</c:v>
                </c:pt>
                <c:pt idx="57">
                  <c:v>15.871130991558342</c:v>
                </c:pt>
                <c:pt idx="58">
                  <c:v>15.870773898471494</c:v>
                </c:pt>
                <c:pt idx="59">
                  <c:v>15.870241286888117</c:v>
                </c:pt>
                <c:pt idx="60">
                  <c:v>15.870607663933134</c:v>
                </c:pt>
                <c:pt idx="61">
                  <c:v>15.878433033057185</c:v>
                </c:pt>
                <c:pt idx="62">
                  <c:v>15.886569312052792</c:v>
                </c:pt>
                <c:pt idx="63">
                  <c:v>15.886162710886808</c:v>
                </c:pt>
                <c:pt idx="64">
                  <c:v>15.895415867087364</c:v>
                </c:pt>
                <c:pt idx="65">
                  <c:v>15.894703443731791</c:v>
                </c:pt>
                <c:pt idx="66">
                  <c:v>15.896998504329</c:v>
                </c:pt>
                <c:pt idx="67">
                  <c:v>15.909751052946183</c:v>
                </c:pt>
                <c:pt idx="68">
                  <c:v>15.891934927554669</c:v>
                </c:pt>
                <c:pt idx="69">
                  <c:v>15.885596471919976</c:v>
                </c:pt>
                <c:pt idx="70">
                  <c:v>15.888954273592462</c:v>
                </c:pt>
                <c:pt idx="71">
                  <c:v>15.887438064860083</c:v>
                </c:pt>
                <c:pt idx="72">
                  <c:v>15.889046445546665</c:v>
                </c:pt>
                <c:pt idx="73">
                  <c:v>15.898527450453228</c:v>
                </c:pt>
                <c:pt idx="74">
                  <c:v>15.913841319714814</c:v>
                </c:pt>
                <c:pt idx="75">
                  <c:v>15.922670374201786</c:v>
                </c:pt>
                <c:pt idx="76">
                  <c:v>15.930477652748662</c:v>
                </c:pt>
                <c:pt idx="77">
                  <c:v>15.943760835069666</c:v>
                </c:pt>
                <c:pt idx="78">
                  <c:v>15.953287279156994</c:v>
                </c:pt>
                <c:pt idx="79">
                  <c:v>15.958977168675206</c:v>
                </c:pt>
                <c:pt idx="80">
                  <c:v>15.975441284554927</c:v>
                </c:pt>
                <c:pt idx="81">
                  <c:v>15.976632772811749</c:v>
                </c:pt>
                <c:pt idx="82">
                  <c:v>15.984181327882432</c:v>
                </c:pt>
                <c:pt idx="83">
                  <c:v>15.994407652776403</c:v>
                </c:pt>
                <c:pt idx="84">
                  <c:v>15.989302387080945</c:v>
                </c:pt>
                <c:pt idx="85">
                  <c:v>16.002170638108005</c:v>
                </c:pt>
                <c:pt idx="86">
                  <c:v>16.007503920770262</c:v>
                </c:pt>
                <c:pt idx="87">
                  <c:v>16.016295677927673</c:v>
                </c:pt>
                <c:pt idx="88">
                  <c:v>16.030007549053867</c:v>
                </c:pt>
                <c:pt idx="89">
                  <c:v>16.042036838691292</c:v>
                </c:pt>
                <c:pt idx="90">
                  <c:v>16.051250471528828</c:v>
                </c:pt>
                <c:pt idx="91">
                  <c:v>16.065802804553474</c:v>
                </c:pt>
                <c:pt idx="92">
                  <c:v>16.083106300947954</c:v>
                </c:pt>
                <c:pt idx="93">
                  <c:v>16.091799210423211</c:v>
                </c:pt>
                <c:pt idx="94">
                  <c:v>16.106944709660784</c:v>
                </c:pt>
                <c:pt idx="95">
                  <c:v>16.11706762271832</c:v>
                </c:pt>
                <c:pt idx="96">
                  <c:v>16.136202723967351</c:v>
                </c:pt>
                <c:pt idx="97">
                  <c:v>16.139327060979731</c:v>
                </c:pt>
                <c:pt idx="98">
                  <c:v>16.153570800545793</c:v>
                </c:pt>
                <c:pt idx="99">
                  <c:v>16.159984915742996</c:v>
                </c:pt>
                <c:pt idx="100">
                  <c:v>16.154941719951502</c:v>
                </c:pt>
                <c:pt idx="101">
                  <c:v>15.99980354824929</c:v>
                </c:pt>
                <c:pt idx="102">
                  <c:v>16.111928372331025</c:v>
                </c:pt>
                <c:pt idx="103">
                  <c:v>16.12726795645596</c:v>
                </c:pt>
                <c:pt idx="104">
                  <c:v>16.137270630344361</c:v>
                </c:pt>
                <c:pt idx="105">
                  <c:v>16.159646148056122</c:v>
                </c:pt>
                <c:pt idx="106">
                  <c:v>16.174912751001784</c:v>
                </c:pt>
                <c:pt idx="107">
                  <c:v>16.199324516406953</c:v>
                </c:pt>
                <c:pt idx="108">
                  <c:v>16.213099147376465</c:v>
                </c:pt>
                <c:pt idx="109">
                  <c:v>16.220215230451561</c:v>
                </c:pt>
                <c:pt idx="110">
                  <c:v>16.21329927963173</c:v>
                </c:pt>
                <c:pt idx="111">
                  <c:v>16.209319675608107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E9-4BD2-9056-2AA9C20F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55576"/>
        <c:axId val="894952336"/>
      </c:lineChart>
      <c:dateAx>
        <c:axId val="894955576"/>
        <c:scaling>
          <c:orientation val="minMax"/>
          <c:min val="4243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2336"/>
        <c:crosses val="autoZero"/>
        <c:auto val="1"/>
        <c:lblOffset val="100"/>
        <c:baseTimeUnit val="months"/>
        <c:majorUnit val="24"/>
        <c:majorTimeUnit val="months"/>
      </c:dateAx>
      <c:valAx>
        <c:axId val="894952336"/>
        <c:scaling>
          <c:orientation val="minMax"/>
          <c:max val="16.25"/>
          <c:min val="15.950000000000001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55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9216097987751523E-2"/>
          <c:y val="0.15957776375712315"/>
          <c:w val="0.16870251819524226"/>
          <c:h val="0.14433614146935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Gap (statistical filters)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7856258341442E-2"/>
          <c:y val="0.13930516431924883"/>
          <c:w val="0.90696349578780555"/>
          <c:h val="0.69127352038741641"/>
        </c:manualLayout>
      </c:layout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'HU - Output Gap'!$D$7:$D$118</c:f>
              <c:numCache>
                <c:formatCode>d\-mmm\-yy</c:formatCode>
                <c:ptCount val="112"/>
                <c:pt idx="0">
                  <c:v>34759</c:v>
                </c:pt>
                <c:pt idx="1">
                  <c:v>34851</c:v>
                </c:pt>
                <c:pt idx="2">
                  <c:v>34943</c:v>
                </c:pt>
                <c:pt idx="3">
                  <c:v>35034</c:v>
                </c:pt>
                <c:pt idx="4">
                  <c:v>35125</c:v>
                </c:pt>
                <c:pt idx="5">
                  <c:v>35217</c:v>
                </c:pt>
                <c:pt idx="6">
                  <c:v>35309</c:v>
                </c:pt>
                <c:pt idx="7">
                  <c:v>35400</c:v>
                </c:pt>
                <c:pt idx="8">
                  <c:v>35490</c:v>
                </c:pt>
                <c:pt idx="9">
                  <c:v>35582</c:v>
                </c:pt>
                <c:pt idx="10">
                  <c:v>35674</c:v>
                </c:pt>
                <c:pt idx="11">
                  <c:v>35765</c:v>
                </c:pt>
                <c:pt idx="12">
                  <c:v>35855</c:v>
                </c:pt>
                <c:pt idx="13">
                  <c:v>35947</c:v>
                </c:pt>
                <c:pt idx="14">
                  <c:v>36039</c:v>
                </c:pt>
                <c:pt idx="15">
                  <c:v>36130</c:v>
                </c:pt>
                <c:pt idx="16">
                  <c:v>36220</c:v>
                </c:pt>
                <c:pt idx="17">
                  <c:v>36312</c:v>
                </c:pt>
                <c:pt idx="18">
                  <c:v>36404</c:v>
                </c:pt>
                <c:pt idx="19">
                  <c:v>36495</c:v>
                </c:pt>
                <c:pt idx="20">
                  <c:v>36586</c:v>
                </c:pt>
                <c:pt idx="21">
                  <c:v>36678</c:v>
                </c:pt>
                <c:pt idx="22">
                  <c:v>36770</c:v>
                </c:pt>
                <c:pt idx="23">
                  <c:v>36861</c:v>
                </c:pt>
                <c:pt idx="24">
                  <c:v>36951</c:v>
                </c:pt>
                <c:pt idx="25">
                  <c:v>37043</c:v>
                </c:pt>
                <c:pt idx="26">
                  <c:v>37135</c:v>
                </c:pt>
                <c:pt idx="27">
                  <c:v>37226</c:v>
                </c:pt>
                <c:pt idx="28">
                  <c:v>37316</c:v>
                </c:pt>
                <c:pt idx="29">
                  <c:v>37408</c:v>
                </c:pt>
                <c:pt idx="30">
                  <c:v>37500</c:v>
                </c:pt>
                <c:pt idx="31">
                  <c:v>37591</c:v>
                </c:pt>
                <c:pt idx="32">
                  <c:v>37681</c:v>
                </c:pt>
                <c:pt idx="33">
                  <c:v>37773</c:v>
                </c:pt>
                <c:pt idx="34">
                  <c:v>37865</c:v>
                </c:pt>
                <c:pt idx="35">
                  <c:v>37956</c:v>
                </c:pt>
                <c:pt idx="36">
                  <c:v>38047</c:v>
                </c:pt>
                <c:pt idx="37">
                  <c:v>38139</c:v>
                </c:pt>
                <c:pt idx="38">
                  <c:v>38231</c:v>
                </c:pt>
                <c:pt idx="39">
                  <c:v>38322</c:v>
                </c:pt>
                <c:pt idx="40">
                  <c:v>38412</c:v>
                </c:pt>
                <c:pt idx="41">
                  <c:v>38504</c:v>
                </c:pt>
                <c:pt idx="42">
                  <c:v>38596</c:v>
                </c:pt>
                <c:pt idx="43">
                  <c:v>38687</c:v>
                </c:pt>
                <c:pt idx="44">
                  <c:v>38777</c:v>
                </c:pt>
                <c:pt idx="45">
                  <c:v>38869</c:v>
                </c:pt>
                <c:pt idx="46">
                  <c:v>38961</c:v>
                </c:pt>
                <c:pt idx="47">
                  <c:v>39052</c:v>
                </c:pt>
                <c:pt idx="48">
                  <c:v>39142</c:v>
                </c:pt>
                <c:pt idx="49">
                  <c:v>39234</c:v>
                </c:pt>
                <c:pt idx="50">
                  <c:v>39326</c:v>
                </c:pt>
                <c:pt idx="51">
                  <c:v>39417</c:v>
                </c:pt>
                <c:pt idx="52">
                  <c:v>39508</c:v>
                </c:pt>
                <c:pt idx="53">
                  <c:v>39600</c:v>
                </c:pt>
                <c:pt idx="54">
                  <c:v>39692</c:v>
                </c:pt>
                <c:pt idx="55">
                  <c:v>39783</c:v>
                </c:pt>
                <c:pt idx="56">
                  <c:v>39873</c:v>
                </c:pt>
                <c:pt idx="57">
                  <c:v>39965</c:v>
                </c:pt>
                <c:pt idx="58">
                  <c:v>40057</c:v>
                </c:pt>
                <c:pt idx="59">
                  <c:v>40148</c:v>
                </c:pt>
                <c:pt idx="60">
                  <c:v>40238</c:v>
                </c:pt>
                <c:pt idx="61">
                  <c:v>40330</c:v>
                </c:pt>
                <c:pt idx="62">
                  <c:v>40422</c:v>
                </c:pt>
                <c:pt idx="63">
                  <c:v>40513</c:v>
                </c:pt>
                <c:pt idx="64">
                  <c:v>40603</c:v>
                </c:pt>
                <c:pt idx="65">
                  <c:v>40695</c:v>
                </c:pt>
                <c:pt idx="66">
                  <c:v>40787</c:v>
                </c:pt>
                <c:pt idx="67">
                  <c:v>40878</c:v>
                </c:pt>
                <c:pt idx="68">
                  <c:v>40969</c:v>
                </c:pt>
                <c:pt idx="69">
                  <c:v>41061</c:v>
                </c:pt>
                <c:pt idx="70">
                  <c:v>41153</c:v>
                </c:pt>
                <c:pt idx="71">
                  <c:v>41244</c:v>
                </c:pt>
                <c:pt idx="72">
                  <c:v>41334</c:v>
                </c:pt>
                <c:pt idx="73">
                  <c:v>41426</c:v>
                </c:pt>
                <c:pt idx="74">
                  <c:v>41518</c:v>
                </c:pt>
                <c:pt idx="75">
                  <c:v>41609</c:v>
                </c:pt>
                <c:pt idx="76">
                  <c:v>41699</c:v>
                </c:pt>
                <c:pt idx="77">
                  <c:v>41791</c:v>
                </c:pt>
                <c:pt idx="78">
                  <c:v>41883</c:v>
                </c:pt>
                <c:pt idx="79">
                  <c:v>41974</c:v>
                </c:pt>
                <c:pt idx="80">
                  <c:v>42064</c:v>
                </c:pt>
                <c:pt idx="81">
                  <c:v>42156</c:v>
                </c:pt>
                <c:pt idx="82">
                  <c:v>42248</c:v>
                </c:pt>
                <c:pt idx="83">
                  <c:v>42339</c:v>
                </c:pt>
                <c:pt idx="84">
                  <c:v>42430</c:v>
                </c:pt>
                <c:pt idx="85">
                  <c:v>42522</c:v>
                </c:pt>
                <c:pt idx="86">
                  <c:v>42614</c:v>
                </c:pt>
                <c:pt idx="87">
                  <c:v>42705</c:v>
                </c:pt>
                <c:pt idx="88">
                  <c:v>42795</c:v>
                </c:pt>
                <c:pt idx="89">
                  <c:v>42887</c:v>
                </c:pt>
                <c:pt idx="90">
                  <c:v>42979</c:v>
                </c:pt>
                <c:pt idx="91">
                  <c:v>43070</c:v>
                </c:pt>
                <c:pt idx="92">
                  <c:v>43160</c:v>
                </c:pt>
                <c:pt idx="93">
                  <c:v>43252</c:v>
                </c:pt>
                <c:pt idx="94">
                  <c:v>43344</c:v>
                </c:pt>
                <c:pt idx="95">
                  <c:v>43435</c:v>
                </c:pt>
                <c:pt idx="96">
                  <c:v>43525</c:v>
                </c:pt>
                <c:pt idx="97">
                  <c:v>43617</c:v>
                </c:pt>
                <c:pt idx="98">
                  <c:v>43709</c:v>
                </c:pt>
                <c:pt idx="99">
                  <c:v>43800</c:v>
                </c:pt>
                <c:pt idx="100">
                  <c:v>43891</c:v>
                </c:pt>
                <c:pt idx="101">
                  <c:v>43983</c:v>
                </c:pt>
                <c:pt idx="102">
                  <c:v>44075</c:v>
                </c:pt>
                <c:pt idx="103">
                  <c:v>44166</c:v>
                </c:pt>
                <c:pt idx="104">
                  <c:v>44256</c:v>
                </c:pt>
                <c:pt idx="105">
                  <c:v>44348</c:v>
                </c:pt>
                <c:pt idx="106">
                  <c:v>44440</c:v>
                </c:pt>
                <c:pt idx="107">
                  <c:v>44531</c:v>
                </c:pt>
                <c:pt idx="108">
                  <c:v>44621</c:v>
                </c:pt>
                <c:pt idx="109">
                  <c:v>44713</c:v>
                </c:pt>
                <c:pt idx="110">
                  <c:v>44805</c:v>
                </c:pt>
                <c:pt idx="111">
                  <c:v>44896</c:v>
                </c:pt>
              </c:numCache>
            </c:numRef>
          </c:cat>
          <c:val>
            <c:numRef>
              <c:f>'HU - Output Gap'!$Y$7:$Y$118</c:f>
              <c:numCache>
                <c:formatCode>#,##0.00</c:formatCode>
                <c:ptCount val="112"/>
                <c:pt idx="0">
                  <c:v>1.5883507603869096</c:v>
                </c:pt>
                <c:pt idx="1">
                  <c:v>1.063097056993173</c:v>
                </c:pt>
                <c:pt idx="2">
                  <c:v>0.56505450327311302</c:v>
                </c:pt>
                <c:pt idx="3">
                  <c:v>-0.17414058659297951</c:v>
                </c:pt>
                <c:pt idx="4">
                  <c:v>-0.39235160735297248</c:v>
                </c:pt>
                <c:pt idx="5">
                  <c:v>-1.1931585902661279</c:v>
                </c:pt>
                <c:pt idx="6">
                  <c:v>-1.6762585112771049</c:v>
                </c:pt>
                <c:pt idx="7">
                  <c:v>-1.343425308413225</c:v>
                </c:pt>
                <c:pt idx="8">
                  <c:v>-1.0370798381820454</c:v>
                </c:pt>
                <c:pt idx="9">
                  <c:v>-0.67255916827435347</c:v>
                </c:pt>
                <c:pt idx="10">
                  <c:v>-0.34260237181036696</c:v>
                </c:pt>
                <c:pt idx="11">
                  <c:v>-8.2966759473956986E-2</c:v>
                </c:pt>
                <c:pt idx="12">
                  <c:v>8.3220238958056997E-2</c:v>
                </c:pt>
                <c:pt idx="13">
                  <c:v>0.45968959848751551</c:v>
                </c:pt>
                <c:pt idx="14">
                  <c:v>0.42397003766928848</c:v>
                </c:pt>
                <c:pt idx="15">
                  <c:v>-0.106418725150872</c:v>
                </c:pt>
                <c:pt idx="16">
                  <c:v>-0.62700456586080122</c:v>
                </c:pt>
                <c:pt idx="17">
                  <c:v>-0.62260468978448946</c:v>
                </c:pt>
                <c:pt idx="18">
                  <c:v>-0.11929819655464727</c:v>
                </c:pt>
                <c:pt idx="19">
                  <c:v>6.4482168394022502E-2</c:v>
                </c:pt>
                <c:pt idx="20">
                  <c:v>0.13779701326913801</c:v>
                </c:pt>
                <c:pt idx="21">
                  <c:v>0.29357465905789198</c:v>
                </c:pt>
                <c:pt idx="22">
                  <c:v>0.25160141742557152</c:v>
                </c:pt>
                <c:pt idx="23">
                  <c:v>0.62731431061850695</c:v>
                </c:pt>
                <c:pt idx="24">
                  <c:v>0.32438071535372792</c:v>
                </c:pt>
                <c:pt idx="25">
                  <c:v>7.6425085721675501E-2</c:v>
                </c:pt>
                <c:pt idx="26">
                  <c:v>-8.1949639167329502E-2</c:v>
                </c:pt>
                <c:pt idx="27">
                  <c:v>-0.28806408613636247</c:v>
                </c:pt>
                <c:pt idx="28">
                  <c:v>0.27183150882290352</c:v>
                </c:pt>
                <c:pt idx="29">
                  <c:v>-8.9136855474386489E-2</c:v>
                </c:pt>
                <c:pt idx="30">
                  <c:v>-0.317688242070639</c:v>
                </c:pt>
                <c:pt idx="31">
                  <c:v>-0.42618879756393802</c:v>
                </c:pt>
                <c:pt idx="32">
                  <c:v>-0.75090830766208549</c:v>
                </c:pt>
                <c:pt idx="33">
                  <c:v>-0.86902907570618249</c:v>
                </c:pt>
                <c:pt idx="34">
                  <c:v>-0.84213330145713505</c:v>
                </c:pt>
                <c:pt idx="35">
                  <c:v>-0.84701918546381649</c:v>
                </c:pt>
                <c:pt idx="36">
                  <c:v>-0.56934310192672299</c:v>
                </c:pt>
                <c:pt idx="37">
                  <c:v>-0.46443625369909025</c:v>
                </c:pt>
                <c:pt idx="38">
                  <c:v>-0.32178951312214199</c:v>
                </c:pt>
                <c:pt idx="39">
                  <c:v>-0.57837456138659804</c:v>
                </c:pt>
                <c:pt idx="40">
                  <c:v>-0.47084760898865896</c:v>
                </c:pt>
                <c:pt idx="41">
                  <c:v>0.12734300372018448</c:v>
                </c:pt>
                <c:pt idx="42">
                  <c:v>0.267505267735616</c:v>
                </c:pt>
                <c:pt idx="43">
                  <c:v>0.7498164988547491</c:v>
                </c:pt>
                <c:pt idx="44">
                  <c:v>1.1927521717293619</c:v>
                </c:pt>
                <c:pt idx="45">
                  <c:v>1.9569808475650001</c:v>
                </c:pt>
                <c:pt idx="46">
                  <c:v>2.1582423956939998</c:v>
                </c:pt>
                <c:pt idx="47">
                  <c:v>2.3687968904324301</c:v>
                </c:pt>
                <c:pt idx="48">
                  <c:v>1.3465972897281755</c:v>
                </c:pt>
                <c:pt idx="49">
                  <c:v>1.0104658194105485</c:v>
                </c:pt>
                <c:pt idx="50">
                  <c:v>1.3455535204975715</c:v>
                </c:pt>
                <c:pt idx="51">
                  <c:v>1.9491889623977001</c:v>
                </c:pt>
                <c:pt idx="52">
                  <c:v>2.946370039286085</c:v>
                </c:pt>
                <c:pt idx="53">
                  <c:v>3.47202607480591</c:v>
                </c:pt>
                <c:pt idx="54">
                  <c:v>2.9797671825168948</c:v>
                </c:pt>
                <c:pt idx="55">
                  <c:v>0.25603433048333968</c:v>
                </c:pt>
                <c:pt idx="56">
                  <c:v>-2.929201097476025</c:v>
                </c:pt>
                <c:pt idx="57">
                  <c:v>-3.5969427071607099</c:v>
                </c:pt>
                <c:pt idx="58">
                  <c:v>-3.626226221427125</c:v>
                </c:pt>
                <c:pt idx="59">
                  <c:v>-3.0991054271130651</c:v>
                </c:pt>
                <c:pt idx="60">
                  <c:v>-2.3398921949102052</c:v>
                </c:pt>
                <c:pt idx="61">
                  <c:v>-1.3743787176741886</c:v>
                </c:pt>
                <c:pt idx="62">
                  <c:v>-0.65663074663068355</c:v>
                </c:pt>
                <c:pt idx="63">
                  <c:v>-0.4739330063614457</c:v>
                </c:pt>
                <c:pt idx="64">
                  <c:v>0.27834657484858422</c:v>
                </c:pt>
                <c:pt idx="65">
                  <c:v>0.63238413286343054</c:v>
                </c:pt>
                <c:pt idx="66">
                  <c:v>1.0353680381335904</c:v>
                </c:pt>
                <c:pt idx="67">
                  <c:v>1.6184026337340449</c:v>
                </c:pt>
                <c:pt idx="68">
                  <c:v>0.27023476336423846</c:v>
                </c:pt>
                <c:pt idx="69">
                  <c:v>-0.71546637365921106</c:v>
                </c:pt>
                <c:pt idx="70">
                  <c:v>-1.124816693430311</c:v>
                </c:pt>
                <c:pt idx="71">
                  <c:v>-1.4967948316078641</c:v>
                </c:pt>
                <c:pt idx="72">
                  <c:v>-1.4730908328092318</c:v>
                </c:pt>
                <c:pt idx="73">
                  <c:v>-1.0109970656780369</c:v>
                </c:pt>
                <c:pt idx="74">
                  <c:v>-0.37362832344131247</c:v>
                </c:pt>
                <c:pt idx="75">
                  <c:v>-0.18254115922352199</c:v>
                </c:pt>
                <c:pt idx="76">
                  <c:v>-5.6105838897463012E-2</c:v>
                </c:pt>
                <c:pt idx="77">
                  <c:v>0.40851096824205446</c:v>
                </c:pt>
                <c:pt idx="78">
                  <c:v>0.69944952830518003</c:v>
                </c:pt>
                <c:pt idx="79">
                  <c:v>0.67738331456007705</c:v>
                </c:pt>
                <c:pt idx="80">
                  <c:v>0.98698175392329801</c:v>
                </c:pt>
                <c:pt idx="81">
                  <c:v>0.37718532247917302</c:v>
                </c:pt>
                <c:pt idx="82">
                  <c:v>7.0232930880248498E-2</c:v>
                </c:pt>
                <c:pt idx="83">
                  <c:v>-2.0412668820398994E-2</c:v>
                </c:pt>
                <c:pt idx="84">
                  <c:v>-0.82294437425042399</c:v>
                </c:pt>
                <c:pt idx="85">
                  <c:v>-0.76986299018297255</c:v>
                </c:pt>
                <c:pt idx="86">
                  <c:v>-1.1666508193125256</c:v>
                </c:pt>
                <c:pt idx="87">
                  <c:v>-1.3522709695896575</c:v>
                </c:pt>
                <c:pt idx="88">
                  <c:v>-1.0810025488556199</c:v>
                </c:pt>
                <c:pt idx="89">
                  <c:v>-0.61962687890253876</c:v>
                </c:pt>
                <c:pt idx="90">
                  <c:v>-0.16335199700420536</c:v>
                </c:pt>
                <c:pt idx="91">
                  <c:v>0.45252329196345098</c:v>
                </c:pt>
                <c:pt idx="92">
                  <c:v>0.97269802025562591</c:v>
                </c:pt>
                <c:pt idx="93">
                  <c:v>0.9635622647333586</c:v>
                </c:pt>
                <c:pt idx="94">
                  <c:v>1.4803444099310781</c:v>
                </c:pt>
                <c:pt idx="95">
                  <c:v>2.1355124597167752</c:v>
                </c:pt>
                <c:pt idx="96">
                  <c:v>3.4599363015973701</c:v>
                </c:pt>
                <c:pt idx="97">
                  <c:v>3.7062448480324401</c:v>
                </c:pt>
                <c:pt idx="98">
                  <c:v>3.7339273934369448</c:v>
                </c:pt>
                <c:pt idx="99">
                  <c:v>2.4868436159974601</c:v>
                </c:pt>
                <c:pt idx="100">
                  <c:v>0.21165058731507991</c:v>
                </c:pt>
                <c:pt idx="101">
                  <c:v>-9.2835967499443708</c:v>
                </c:pt>
                <c:pt idx="102">
                  <c:v>-4.5261965236603254</c:v>
                </c:pt>
                <c:pt idx="103">
                  <c:v>-3.5956874025044652</c:v>
                </c:pt>
                <c:pt idx="104">
                  <c:v>-2.30155796667658</c:v>
                </c:pt>
                <c:pt idx="105">
                  <c:v>-0.35189540296803096</c:v>
                </c:pt>
                <c:pt idx="106">
                  <c:v>0.84068093657762333</c:v>
                </c:pt>
                <c:pt idx="107">
                  <c:v>1.9889734814610049</c:v>
                </c:pt>
                <c:pt idx="108">
                  <c:v>2.2643788847288602</c:v>
                </c:pt>
                <c:pt idx="109">
                  <c:v>2.0735438463683051</c:v>
                </c:pt>
                <c:pt idx="110">
                  <c:v>1.1511484633969751</c:v>
                </c:pt>
                <c:pt idx="111">
                  <c:v>0.34940215979737155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C1-49BE-B9D0-10CD3FE56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55576"/>
        <c:axId val="894952336"/>
      </c:lineChart>
      <c:dateAx>
        <c:axId val="89495557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2336"/>
        <c:crosses val="autoZero"/>
        <c:auto val="1"/>
        <c:lblOffset val="100"/>
        <c:baseTimeUnit val="months"/>
        <c:majorUnit val="24"/>
        <c:majorTimeUnit val="months"/>
      </c:dateAx>
      <c:valAx>
        <c:axId val="89495233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55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and</a:t>
            </a:r>
            <a:r>
              <a:rPr lang="en-US" baseline="0"/>
              <a:t> Potential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7932506211203E-2"/>
          <c:y val="0.12855247932718089"/>
          <c:w val="0.90696349578780555"/>
          <c:h val="0.79521604154319425"/>
        </c:manualLayout>
      </c:layout>
      <c:lineChart>
        <c:grouping val="standard"/>
        <c:varyColors val="0"/>
        <c:ser>
          <c:idx val="1"/>
          <c:order val="0"/>
          <c:tx>
            <c:strRef>
              <c:f>'CZ - Output Gap'!$X$4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'CZ - Output Gap'!$D$5:$D$112</c:f>
              <c:numCache>
                <c:formatCode>d\-mmm\-yy</c:formatCode>
                <c:ptCount val="108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</c:numCache>
            </c:numRef>
          </c:cat>
          <c:val>
            <c:numRef>
              <c:f>'CZ - Output Gap'!$X$5:$X$112</c:f>
              <c:numCache>
                <c:formatCode>#,##0.00</c:formatCode>
                <c:ptCount val="108"/>
                <c:pt idx="0">
                  <c:v>13.502688062943751</c:v>
                </c:pt>
                <c:pt idx="1">
                  <c:v>13.5050567649777</c:v>
                </c:pt>
                <c:pt idx="2">
                  <c:v>13.50704754261735</c:v>
                </c:pt>
                <c:pt idx="3">
                  <c:v>13.508157592657099</c:v>
                </c:pt>
                <c:pt idx="4">
                  <c:v>13.508824335963599</c:v>
                </c:pt>
                <c:pt idx="5">
                  <c:v>13.51196395990635</c:v>
                </c:pt>
                <c:pt idx="6">
                  <c:v>13.513355683067701</c:v>
                </c:pt>
                <c:pt idx="7">
                  <c:v>13.515100724282199</c:v>
                </c:pt>
                <c:pt idx="8">
                  <c:v>13.51725398031655</c:v>
                </c:pt>
                <c:pt idx="9">
                  <c:v>13.52042658312255</c:v>
                </c:pt>
                <c:pt idx="10">
                  <c:v>13.5228436873579</c:v>
                </c:pt>
                <c:pt idx="11">
                  <c:v>13.525981448541149</c:v>
                </c:pt>
                <c:pt idx="12">
                  <c:v>13.528735279209901</c:v>
                </c:pt>
                <c:pt idx="13">
                  <c:v>13.532503318382851</c:v>
                </c:pt>
                <c:pt idx="14">
                  <c:v>13.53686544459385</c:v>
                </c:pt>
                <c:pt idx="15">
                  <c:v>13.54099726909285</c:v>
                </c:pt>
                <c:pt idx="16">
                  <c:v>13.5459394484513</c:v>
                </c:pt>
                <c:pt idx="17">
                  <c:v>13.5498963901574</c:v>
                </c:pt>
                <c:pt idx="18">
                  <c:v>13.556881312020099</c:v>
                </c:pt>
                <c:pt idx="19">
                  <c:v>13.561024095136851</c:v>
                </c:pt>
                <c:pt idx="20">
                  <c:v>13.569685843902601</c:v>
                </c:pt>
                <c:pt idx="21">
                  <c:v>13.574590682438449</c:v>
                </c:pt>
                <c:pt idx="22">
                  <c:v>13.58168959743225</c:v>
                </c:pt>
                <c:pt idx="23">
                  <c:v>13.591613503438101</c:v>
                </c:pt>
                <c:pt idx="24">
                  <c:v>13.5977978252744</c:v>
                </c:pt>
                <c:pt idx="25">
                  <c:v>13.607637369550599</c:v>
                </c:pt>
                <c:pt idx="26">
                  <c:v>13.6175852019053</c:v>
                </c:pt>
                <c:pt idx="27">
                  <c:v>13.626874632149551</c:v>
                </c:pt>
                <c:pt idx="28">
                  <c:v>13.6377599747413</c:v>
                </c:pt>
                <c:pt idx="29">
                  <c:v>13.649022952822051</c:v>
                </c:pt>
                <c:pt idx="30">
                  <c:v>13.6612728096179</c:v>
                </c:pt>
                <c:pt idx="31">
                  <c:v>13.6729124407032</c:v>
                </c:pt>
                <c:pt idx="32">
                  <c:v>13.685770334987449</c:v>
                </c:pt>
                <c:pt idx="33">
                  <c:v>13.698678126569199</c:v>
                </c:pt>
                <c:pt idx="34">
                  <c:v>13.711615882767649</c:v>
                </c:pt>
                <c:pt idx="35">
                  <c:v>13.725922252428049</c:v>
                </c:pt>
                <c:pt idx="36">
                  <c:v>13.739428928308151</c:v>
                </c:pt>
                <c:pt idx="37">
                  <c:v>13.752266521914649</c:v>
                </c:pt>
                <c:pt idx="38">
                  <c:v>13.76496595163065</c:v>
                </c:pt>
                <c:pt idx="39">
                  <c:v>13.77885924603115</c:v>
                </c:pt>
                <c:pt idx="40">
                  <c:v>13.791778578289751</c:v>
                </c:pt>
                <c:pt idx="41">
                  <c:v>13.804536260244252</c:v>
                </c:pt>
                <c:pt idx="42">
                  <c:v>13.8137311299574</c:v>
                </c:pt>
                <c:pt idx="43">
                  <c:v>13.824187456809849</c:v>
                </c:pt>
                <c:pt idx="44">
                  <c:v>13.83675440046945</c:v>
                </c:pt>
                <c:pt idx="45">
                  <c:v>13.844186509115652</c:v>
                </c:pt>
                <c:pt idx="46">
                  <c:v>13.852908171057049</c:v>
                </c:pt>
                <c:pt idx="47">
                  <c:v>13.8596550437763</c:v>
                </c:pt>
                <c:pt idx="48">
                  <c:v>13.8625218724488</c:v>
                </c:pt>
                <c:pt idx="49">
                  <c:v>13.869355383050349</c:v>
                </c:pt>
                <c:pt idx="50">
                  <c:v>13.87813018547455</c:v>
                </c:pt>
                <c:pt idx="51">
                  <c:v>13.87927947597435</c:v>
                </c:pt>
                <c:pt idx="52">
                  <c:v>13.873959191215651</c:v>
                </c:pt>
                <c:pt idx="53">
                  <c:v>13.88056394968045</c:v>
                </c:pt>
                <c:pt idx="54">
                  <c:v>13.8858459577704</c:v>
                </c:pt>
                <c:pt idx="55">
                  <c:v>13.883679245011351</c:v>
                </c:pt>
                <c:pt idx="56">
                  <c:v>13.8816416011003</c:v>
                </c:pt>
                <c:pt idx="57">
                  <c:v>13.882231377797101</c:v>
                </c:pt>
                <c:pt idx="58">
                  <c:v>13.88207731045555</c:v>
                </c:pt>
                <c:pt idx="59">
                  <c:v>13.8820590955069</c:v>
                </c:pt>
                <c:pt idx="60">
                  <c:v>13.88316883968475</c:v>
                </c:pt>
                <c:pt idx="61">
                  <c:v>13.88292805493575</c:v>
                </c:pt>
                <c:pt idx="62">
                  <c:v>13.880624287242551</c:v>
                </c:pt>
                <c:pt idx="63">
                  <c:v>13.88138760452625</c:v>
                </c:pt>
                <c:pt idx="64">
                  <c:v>13.883063129875499</c:v>
                </c:pt>
                <c:pt idx="65">
                  <c:v>13.884625038062449</c:v>
                </c:pt>
                <c:pt idx="66">
                  <c:v>13.887383368518201</c:v>
                </c:pt>
                <c:pt idx="67">
                  <c:v>13.8904514915234</c:v>
                </c:pt>
                <c:pt idx="68">
                  <c:v>13.8909599018702</c:v>
                </c:pt>
                <c:pt idx="69">
                  <c:v>13.895194477570399</c:v>
                </c:pt>
                <c:pt idx="70">
                  <c:v>13.900429004660101</c:v>
                </c:pt>
                <c:pt idx="71">
                  <c:v>13.91039424271845</c:v>
                </c:pt>
                <c:pt idx="72">
                  <c:v>13.911776361363099</c:v>
                </c:pt>
                <c:pt idx="73">
                  <c:v>13.91972345569995</c:v>
                </c:pt>
                <c:pt idx="74">
                  <c:v>13.9275835302939</c:v>
                </c:pt>
                <c:pt idx="75">
                  <c:v>13.93421874272115</c:v>
                </c:pt>
                <c:pt idx="76">
                  <c:v>13.944457860457451</c:v>
                </c:pt>
                <c:pt idx="77">
                  <c:v>13.95302211084695</c:v>
                </c:pt>
                <c:pt idx="78">
                  <c:v>13.962579174382601</c:v>
                </c:pt>
                <c:pt idx="79">
                  <c:v>13.97107268054585</c:v>
                </c:pt>
                <c:pt idx="80">
                  <c:v>13.9790179048296</c:v>
                </c:pt>
                <c:pt idx="81">
                  <c:v>13.988322191816799</c:v>
                </c:pt>
                <c:pt idx="82">
                  <c:v>13.999195618920151</c:v>
                </c:pt>
                <c:pt idx="83">
                  <c:v>14.00660482202785</c:v>
                </c:pt>
                <c:pt idx="84">
                  <c:v>14.01509110545485</c:v>
                </c:pt>
                <c:pt idx="85">
                  <c:v>14.0257700181076</c:v>
                </c:pt>
                <c:pt idx="86">
                  <c:v>14.02913091714065</c:v>
                </c:pt>
                <c:pt idx="87">
                  <c:v>14.0353327216027</c:v>
                </c:pt>
                <c:pt idx="88">
                  <c:v>14.0431244019898</c:v>
                </c:pt>
                <c:pt idx="89">
                  <c:v>14.05163928814275</c:v>
                </c:pt>
                <c:pt idx="90">
                  <c:v>14.057805450617799</c:v>
                </c:pt>
                <c:pt idx="91">
                  <c:v>14.05973424176835</c:v>
                </c:pt>
                <c:pt idx="92">
                  <c:v>14.06016764855945</c:v>
                </c:pt>
                <c:pt idx="93">
                  <c:v>14.061673215041949</c:v>
                </c:pt>
                <c:pt idx="94">
                  <c:v>14.06960518125765</c:v>
                </c:pt>
                <c:pt idx="95">
                  <c:v>14.083699278598552</c:v>
                </c:pt>
                <c:pt idx="96">
                  <c:v>14.082297303876651</c:v>
                </c:pt>
                <c:pt idx="97">
                  <c:v>14.048487880485849</c:v>
                </c:pt>
                <c:pt idx="98">
                  <c:v>14.0874283908344</c:v>
                </c:pt>
                <c:pt idx="99">
                  <c:v>14.0905350089529</c:v>
                </c:pt>
                <c:pt idx="100">
                  <c:v>14.080738788869549</c:v>
                </c:pt>
                <c:pt idx="101">
                  <c:v>14.080150281801899</c:v>
                </c:pt>
                <c:pt idx="102">
                  <c:v>14.08408654939525</c:v>
                </c:pt>
                <c:pt idx="103">
                  <c:v>14.087359464497149</c:v>
                </c:pt>
                <c:pt idx="104">
                  <c:v>14.091745060198949</c:v>
                </c:pt>
                <c:pt idx="105">
                  <c:v>14.094810066654651</c:v>
                </c:pt>
                <c:pt idx="106">
                  <c:v>14.09515031125145</c:v>
                </c:pt>
                <c:pt idx="107">
                  <c:v>14.09531734267145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0-488E-8B47-97BE76DBA4C2}"/>
            </c:ext>
          </c:extLst>
        </c:ser>
        <c:ser>
          <c:idx val="0"/>
          <c:order val="1"/>
          <c:tx>
            <c:strRef>
              <c:f>'CZ - Output Gap'!$Y$4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'CZ - Output Gap'!$D$5:$D$112</c:f>
              <c:numCache>
                <c:formatCode>d\-mmm\-yy</c:formatCode>
                <c:ptCount val="108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</c:numCache>
            </c:numRef>
          </c:cat>
          <c:val>
            <c:numRef>
              <c:f>'CZ - Output Gap'!$Y$5:$Y$112</c:f>
              <c:numCache>
                <c:formatCode>#,##0.00</c:formatCode>
                <c:ptCount val="108"/>
                <c:pt idx="0">
                  <c:v>13.509956393533257</c:v>
                </c:pt>
                <c:pt idx="1">
                  <c:v>13.516574732239937</c:v>
                </c:pt>
                <c:pt idx="2">
                  <c:v>13.521784926611312</c:v>
                </c:pt>
                <c:pt idx="3">
                  <c:v>13.522149725164747</c:v>
                </c:pt>
                <c:pt idx="4">
                  <c:v>13.51762594952495</c:v>
                </c:pt>
                <c:pt idx="5">
                  <c:v>13.51535501421594</c:v>
                </c:pt>
                <c:pt idx="6">
                  <c:v>13.509521938529851</c:v>
                </c:pt>
                <c:pt idx="7">
                  <c:v>13.506418246701099</c:v>
                </c:pt>
                <c:pt idx="8">
                  <c:v>13.506361033163815</c:v>
                </c:pt>
                <c:pt idx="9">
                  <c:v>13.50909816309189</c:v>
                </c:pt>
                <c:pt idx="10">
                  <c:v>13.509441815275798</c:v>
                </c:pt>
                <c:pt idx="11">
                  <c:v>13.510093479214056</c:v>
                </c:pt>
                <c:pt idx="12">
                  <c:v>13.510301107871628</c:v>
                </c:pt>
                <c:pt idx="13">
                  <c:v>13.514897236133086</c:v>
                </c:pt>
                <c:pt idx="14">
                  <c:v>13.524039984864562</c:v>
                </c:pt>
                <c:pt idx="15">
                  <c:v>13.535229033777668</c:v>
                </c:pt>
                <c:pt idx="16">
                  <c:v>13.548402057384585</c:v>
                </c:pt>
                <c:pt idx="17">
                  <c:v>13.557899777767817</c:v>
                </c:pt>
                <c:pt idx="18">
                  <c:v>13.570802402984814</c:v>
                </c:pt>
                <c:pt idx="19">
                  <c:v>13.57554760012259</c:v>
                </c:pt>
                <c:pt idx="20">
                  <c:v>13.587339389336002</c:v>
                </c:pt>
                <c:pt idx="21">
                  <c:v>13.58965332795238</c:v>
                </c:pt>
                <c:pt idx="22">
                  <c:v>13.593963232004256</c:v>
                </c:pt>
                <c:pt idx="23">
                  <c:v>13.601344091775989</c:v>
                </c:pt>
                <c:pt idx="24">
                  <c:v>13.59937861775248</c:v>
                </c:pt>
                <c:pt idx="25">
                  <c:v>13.604380801156427</c:v>
                </c:pt>
                <c:pt idx="26">
                  <c:v>13.610731099751897</c:v>
                </c:pt>
                <c:pt idx="27">
                  <c:v>13.617338848544987</c:v>
                </c:pt>
                <c:pt idx="28">
                  <c:v>13.627840322457089</c:v>
                </c:pt>
                <c:pt idx="29">
                  <c:v>13.638304295714622</c:v>
                </c:pt>
                <c:pt idx="30">
                  <c:v>13.649001324842546</c:v>
                </c:pt>
                <c:pt idx="31">
                  <c:v>13.657098477921561</c:v>
                </c:pt>
                <c:pt idx="32">
                  <c:v>13.667699407456409</c:v>
                </c:pt>
                <c:pt idx="33">
                  <c:v>13.679969146604886</c:v>
                </c:pt>
                <c:pt idx="34">
                  <c:v>13.694383060826249</c:v>
                </c:pt>
                <c:pt idx="35">
                  <c:v>13.712896267974473</c:v>
                </c:pt>
                <c:pt idx="36">
                  <c:v>13.729931972220681</c:v>
                </c:pt>
                <c:pt idx="37">
                  <c:v>13.745089166628526</c:v>
                </c:pt>
                <c:pt idx="38">
                  <c:v>13.759912220689452</c:v>
                </c:pt>
                <c:pt idx="39">
                  <c:v>13.778236428986089</c:v>
                </c:pt>
                <c:pt idx="40">
                  <c:v>13.79646636298558</c:v>
                </c:pt>
                <c:pt idx="41">
                  <c:v>13.815725534855087</c:v>
                </c:pt>
                <c:pt idx="42">
                  <c:v>13.827771089534773</c:v>
                </c:pt>
                <c:pt idx="43">
                  <c:v>13.841171482077492</c:v>
                </c:pt>
                <c:pt idx="44">
                  <c:v>13.858137961751986</c:v>
                </c:pt>
                <c:pt idx="45">
                  <c:v>13.866220782399573</c:v>
                </c:pt>
                <c:pt idx="46">
                  <c:v>13.880181570324496</c:v>
                </c:pt>
                <c:pt idx="47">
                  <c:v>13.893136193023745</c:v>
                </c:pt>
                <c:pt idx="48">
                  <c:v>13.897829442411636</c:v>
                </c:pt>
                <c:pt idx="49">
                  <c:v>13.90501116757545</c:v>
                </c:pt>
                <c:pt idx="50">
                  <c:v>13.907485180979098</c:v>
                </c:pt>
                <c:pt idx="51">
                  <c:v>13.887529778766357</c:v>
                </c:pt>
                <c:pt idx="52">
                  <c:v>13.853467010738624</c:v>
                </c:pt>
                <c:pt idx="53">
                  <c:v>13.849643349568609</c:v>
                </c:pt>
                <c:pt idx="54">
                  <c:v>13.854417760439757</c:v>
                </c:pt>
                <c:pt idx="55">
                  <c:v>13.855104278464742</c:v>
                </c:pt>
                <c:pt idx="56">
                  <c:v>13.861957025440022</c:v>
                </c:pt>
                <c:pt idx="57">
                  <c:v>13.874087909080856</c:v>
                </c:pt>
                <c:pt idx="58">
                  <c:v>13.881391927077788</c:v>
                </c:pt>
                <c:pt idx="59">
                  <c:v>13.885864635922527</c:v>
                </c:pt>
                <c:pt idx="60">
                  <c:v>13.891578607909834</c:v>
                </c:pt>
                <c:pt idx="61">
                  <c:v>13.894761567712312</c:v>
                </c:pt>
                <c:pt idx="62">
                  <c:v>13.892905764096398</c:v>
                </c:pt>
                <c:pt idx="63">
                  <c:v>13.893939040400083</c:v>
                </c:pt>
                <c:pt idx="64">
                  <c:v>13.89224101696283</c:v>
                </c:pt>
                <c:pt idx="65">
                  <c:v>13.886865171674533</c:v>
                </c:pt>
                <c:pt idx="66">
                  <c:v>13.883248642535294</c:v>
                </c:pt>
                <c:pt idx="67">
                  <c:v>13.882022755121323</c:v>
                </c:pt>
                <c:pt idx="68">
                  <c:v>13.877765849515841</c:v>
                </c:pt>
                <c:pt idx="69">
                  <c:v>13.881430312259988</c:v>
                </c:pt>
                <c:pt idx="70">
                  <c:v>13.885717359007172</c:v>
                </c:pt>
                <c:pt idx="71">
                  <c:v>13.897721682153239</c:v>
                </c:pt>
                <c:pt idx="72">
                  <c:v>13.892229903227641</c:v>
                </c:pt>
                <c:pt idx="73">
                  <c:v>13.901534113885951</c:v>
                </c:pt>
                <c:pt idx="74">
                  <c:v>13.913352076679757</c:v>
                </c:pt>
                <c:pt idx="75">
                  <c:v>13.92475143527148</c:v>
                </c:pt>
                <c:pt idx="76">
                  <c:v>13.943517594393533</c:v>
                </c:pt>
                <c:pt idx="77">
                  <c:v>13.957006648009724</c:v>
                </c:pt>
                <c:pt idx="78">
                  <c:v>13.969037328915146</c:v>
                </c:pt>
                <c:pt idx="79">
                  <c:v>13.97495491580688</c:v>
                </c:pt>
                <c:pt idx="80">
                  <c:v>13.976527610208811</c:v>
                </c:pt>
                <c:pt idx="81">
                  <c:v>13.979836154455951</c:v>
                </c:pt>
                <c:pt idx="82">
                  <c:v>13.988760256268534</c:v>
                </c:pt>
                <c:pt idx="83">
                  <c:v>13.996444485779634</c:v>
                </c:pt>
                <c:pt idx="84">
                  <c:v>14.012811856104545</c:v>
                </c:pt>
                <c:pt idx="85">
                  <c:v>14.037307603145852</c:v>
                </c:pt>
                <c:pt idx="86">
                  <c:v>14.045628928575667</c:v>
                </c:pt>
                <c:pt idx="87">
                  <c:v>14.053728714326764</c:v>
                </c:pt>
                <c:pt idx="88">
                  <c:v>14.059131018999087</c:v>
                </c:pt>
                <c:pt idx="89">
                  <c:v>14.06513010630284</c:v>
                </c:pt>
                <c:pt idx="90">
                  <c:v>14.07223046141586</c:v>
                </c:pt>
                <c:pt idx="91">
                  <c:v>14.079591041193183</c:v>
                </c:pt>
                <c:pt idx="92">
                  <c:v>14.088669427402127</c:v>
                </c:pt>
                <c:pt idx="93">
                  <c:v>14.095379940679249</c:v>
                </c:pt>
                <c:pt idx="94">
                  <c:v>14.102073504428109</c:v>
                </c:pt>
                <c:pt idx="95">
                  <c:v>14.106895765340436</c:v>
                </c:pt>
                <c:pt idx="96">
                  <c:v>14.073932446083745</c:v>
                </c:pt>
                <c:pt idx="97">
                  <c:v>13.981282590380324</c:v>
                </c:pt>
                <c:pt idx="98">
                  <c:v>14.048503841012325</c:v>
                </c:pt>
                <c:pt idx="99">
                  <c:v>14.059844792387155</c:v>
                </c:pt>
                <c:pt idx="100">
                  <c:v>14.054880939260151</c:v>
                </c:pt>
                <c:pt idx="101">
                  <c:v>14.068683480396777</c:v>
                </c:pt>
                <c:pt idx="102">
                  <c:v>14.085518611025767</c:v>
                </c:pt>
                <c:pt idx="103">
                  <c:v>14.093982093347972</c:v>
                </c:pt>
                <c:pt idx="104">
                  <c:v>14.100412770182395</c:v>
                </c:pt>
                <c:pt idx="105">
                  <c:v>14.103086624797658</c:v>
                </c:pt>
                <c:pt idx="106">
                  <c:v>14.100376669316571</c:v>
                </c:pt>
                <c:pt idx="107">
                  <c:v>14.096851316718819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0-488E-8B47-97BE76DBA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55576"/>
        <c:axId val="894952336"/>
      </c:lineChart>
      <c:dateAx>
        <c:axId val="894955576"/>
        <c:scaling>
          <c:orientation val="minMax"/>
          <c:min val="41699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2336"/>
        <c:crosses val="autoZero"/>
        <c:auto val="1"/>
        <c:lblOffset val="100"/>
        <c:baseTimeUnit val="months"/>
        <c:majorUnit val="24"/>
        <c:majorTimeUnit val="months"/>
      </c:dateAx>
      <c:valAx>
        <c:axId val="894952336"/>
        <c:scaling>
          <c:orientation val="minMax"/>
          <c:max val="14.15"/>
          <c:min val="13.9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55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9216097987751523E-2"/>
          <c:y val="0.15957776375712315"/>
          <c:w val="0.22981364829396325"/>
          <c:h val="0.14433614146935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NAIRU</a:t>
            </a:r>
            <a:r>
              <a:rPr lang="en-US" baseline="0"/>
              <a:t> and Unemployment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7856258341442E-2"/>
          <c:y val="0.13930516431924883"/>
          <c:w val="0.90696349578780555"/>
          <c:h val="0.69127352038741641"/>
        </c:manualLayout>
      </c:layout>
      <c:lineChart>
        <c:grouping val="standard"/>
        <c:varyColors val="0"/>
        <c:ser>
          <c:idx val="1"/>
          <c:order val="0"/>
          <c:tx>
            <c:strRef>
              <c:f>'MX - Unemp'!$J$5</c:f>
              <c:strCache>
                <c:ptCount val="1"/>
                <c:pt idx="0">
                  <c:v>NAIRU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'MX - Unemp'!$E$17:$E$225</c:f>
              <c:numCache>
                <c:formatCode>d\-mmm\-yy</c:formatCode>
                <c:ptCount val="209"/>
                <c:pt idx="0">
                  <c:v>39052</c:v>
                </c:pt>
                <c:pt idx="1">
                  <c:v>39083</c:v>
                </c:pt>
                <c:pt idx="2">
                  <c:v>39114</c:v>
                </c:pt>
                <c:pt idx="3">
                  <c:v>39142</c:v>
                </c:pt>
                <c:pt idx="4">
                  <c:v>39173</c:v>
                </c:pt>
                <c:pt idx="5">
                  <c:v>39203</c:v>
                </c:pt>
                <c:pt idx="6">
                  <c:v>39234</c:v>
                </c:pt>
                <c:pt idx="7">
                  <c:v>39264</c:v>
                </c:pt>
                <c:pt idx="8">
                  <c:v>39295</c:v>
                </c:pt>
                <c:pt idx="9">
                  <c:v>39326</c:v>
                </c:pt>
                <c:pt idx="10">
                  <c:v>39356</c:v>
                </c:pt>
                <c:pt idx="11">
                  <c:v>39387</c:v>
                </c:pt>
                <c:pt idx="12">
                  <c:v>39417</c:v>
                </c:pt>
                <c:pt idx="13">
                  <c:v>39448</c:v>
                </c:pt>
                <c:pt idx="14">
                  <c:v>39479</c:v>
                </c:pt>
                <c:pt idx="15">
                  <c:v>39508</c:v>
                </c:pt>
                <c:pt idx="16">
                  <c:v>39539</c:v>
                </c:pt>
                <c:pt idx="17">
                  <c:v>39569</c:v>
                </c:pt>
                <c:pt idx="18">
                  <c:v>39600</c:v>
                </c:pt>
                <c:pt idx="19">
                  <c:v>39630</c:v>
                </c:pt>
                <c:pt idx="20">
                  <c:v>39661</c:v>
                </c:pt>
                <c:pt idx="21">
                  <c:v>39692</c:v>
                </c:pt>
                <c:pt idx="22">
                  <c:v>39722</c:v>
                </c:pt>
                <c:pt idx="23">
                  <c:v>39753</c:v>
                </c:pt>
                <c:pt idx="24">
                  <c:v>39783</c:v>
                </c:pt>
                <c:pt idx="25">
                  <c:v>39814</c:v>
                </c:pt>
                <c:pt idx="26">
                  <c:v>39845</c:v>
                </c:pt>
                <c:pt idx="27">
                  <c:v>39873</c:v>
                </c:pt>
                <c:pt idx="28">
                  <c:v>39904</c:v>
                </c:pt>
                <c:pt idx="29">
                  <c:v>39934</c:v>
                </c:pt>
                <c:pt idx="30">
                  <c:v>39965</c:v>
                </c:pt>
                <c:pt idx="31">
                  <c:v>39995</c:v>
                </c:pt>
                <c:pt idx="32">
                  <c:v>40026</c:v>
                </c:pt>
                <c:pt idx="33">
                  <c:v>40057</c:v>
                </c:pt>
                <c:pt idx="34">
                  <c:v>40087</c:v>
                </c:pt>
                <c:pt idx="35">
                  <c:v>40118</c:v>
                </c:pt>
                <c:pt idx="36">
                  <c:v>40148</c:v>
                </c:pt>
                <c:pt idx="37">
                  <c:v>40179</c:v>
                </c:pt>
                <c:pt idx="38">
                  <c:v>40210</c:v>
                </c:pt>
                <c:pt idx="39">
                  <c:v>40238</c:v>
                </c:pt>
                <c:pt idx="40">
                  <c:v>40269</c:v>
                </c:pt>
                <c:pt idx="41">
                  <c:v>40299</c:v>
                </c:pt>
                <c:pt idx="42">
                  <c:v>40330</c:v>
                </c:pt>
                <c:pt idx="43">
                  <c:v>40360</c:v>
                </c:pt>
                <c:pt idx="44">
                  <c:v>40391</c:v>
                </c:pt>
                <c:pt idx="45">
                  <c:v>40422</c:v>
                </c:pt>
                <c:pt idx="46">
                  <c:v>40452</c:v>
                </c:pt>
                <c:pt idx="47">
                  <c:v>40483</c:v>
                </c:pt>
                <c:pt idx="48">
                  <c:v>40513</c:v>
                </c:pt>
                <c:pt idx="49">
                  <c:v>40544</c:v>
                </c:pt>
                <c:pt idx="50">
                  <c:v>40575</c:v>
                </c:pt>
                <c:pt idx="51">
                  <c:v>40603</c:v>
                </c:pt>
                <c:pt idx="52">
                  <c:v>40634</c:v>
                </c:pt>
                <c:pt idx="53">
                  <c:v>40664</c:v>
                </c:pt>
                <c:pt idx="54">
                  <c:v>40695</c:v>
                </c:pt>
                <c:pt idx="55">
                  <c:v>40725</c:v>
                </c:pt>
                <c:pt idx="56">
                  <c:v>40756</c:v>
                </c:pt>
                <c:pt idx="57">
                  <c:v>40787</c:v>
                </c:pt>
                <c:pt idx="58">
                  <c:v>40817</c:v>
                </c:pt>
                <c:pt idx="59">
                  <c:v>40848</c:v>
                </c:pt>
                <c:pt idx="60">
                  <c:v>40878</c:v>
                </c:pt>
                <c:pt idx="61">
                  <c:v>40909</c:v>
                </c:pt>
                <c:pt idx="62">
                  <c:v>40940</c:v>
                </c:pt>
                <c:pt idx="63">
                  <c:v>40969</c:v>
                </c:pt>
                <c:pt idx="64">
                  <c:v>41000</c:v>
                </c:pt>
                <c:pt idx="65">
                  <c:v>41030</c:v>
                </c:pt>
                <c:pt idx="66">
                  <c:v>41061</c:v>
                </c:pt>
                <c:pt idx="67">
                  <c:v>41091</c:v>
                </c:pt>
                <c:pt idx="68">
                  <c:v>41122</c:v>
                </c:pt>
                <c:pt idx="69">
                  <c:v>41153</c:v>
                </c:pt>
                <c:pt idx="70">
                  <c:v>41183</c:v>
                </c:pt>
                <c:pt idx="71">
                  <c:v>41214</c:v>
                </c:pt>
                <c:pt idx="72">
                  <c:v>41244</c:v>
                </c:pt>
                <c:pt idx="73">
                  <c:v>41275</c:v>
                </c:pt>
                <c:pt idx="74">
                  <c:v>41306</c:v>
                </c:pt>
                <c:pt idx="75">
                  <c:v>41334</c:v>
                </c:pt>
                <c:pt idx="76">
                  <c:v>41365</c:v>
                </c:pt>
                <c:pt idx="77">
                  <c:v>41395</c:v>
                </c:pt>
                <c:pt idx="78">
                  <c:v>41426</c:v>
                </c:pt>
                <c:pt idx="79">
                  <c:v>41456</c:v>
                </c:pt>
                <c:pt idx="80">
                  <c:v>41487</c:v>
                </c:pt>
                <c:pt idx="81">
                  <c:v>41518</c:v>
                </c:pt>
                <c:pt idx="82">
                  <c:v>41548</c:v>
                </c:pt>
                <c:pt idx="83">
                  <c:v>41579</c:v>
                </c:pt>
                <c:pt idx="84">
                  <c:v>41609</c:v>
                </c:pt>
                <c:pt idx="85">
                  <c:v>41640</c:v>
                </c:pt>
                <c:pt idx="86">
                  <c:v>41671</c:v>
                </c:pt>
                <c:pt idx="87">
                  <c:v>41699</c:v>
                </c:pt>
                <c:pt idx="88">
                  <c:v>41730</c:v>
                </c:pt>
                <c:pt idx="89">
                  <c:v>41760</c:v>
                </c:pt>
                <c:pt idx="90">
                  <c:v>41791</c:v>
                </c:pt>
                <c:pt idx="91">
                  <c:v>41821</c:v>
                </c:pt>
                <c:pt idx="92">
                  <c:v>41852</c:v>
                </c:pt>
                <c:pt idx="93">
                  <c:v>41883</c:v>
                </c:pt>
                <c:pt idx="94">
                  <c:v>41913</c:v>
                </c:pt>
                <c:pt idx="95">
                  <c:v>41944</c:v>
                </c:pt>
                <c:pt idx="96">
                  <c:v>41974</c:v>
                </c:pt>
                <c:pt idx="97">
                  <c:v>42005</c:v>
                </c:pt>
                <c:pt idx="98">
                  <c:v>42036</c:v>
                </c:pt>
                <c:pt idx="99">
                  <c:v>42064</c:v>
                </c:pt>
                <c:pt idx="100">
                  <c:v>42095</c:v>
                </c:pt>
                <c:pt idx="101">
                  <c:v>42125</c:v>
                </c:pt>
                <c:pt idx="102">
                  <c:v>42156</c:v>
                </c:pt>
                <c:pt idx="103">
                  <c:v>42186</c:v>
                </c:pt>
                <c:pt idx="104">
                  <c:v>42217</c:v>
                </c:pt>
                <c:pt idx="105">
                  <c:v>42248</c:v>
                </c:pt>
                <c:pt idx="106">
                  <c:v>42278</c:v>
                </c:pt>
                <c:pt idx="107">
                  <c:v>42309</c:v>
                </c:pt>
                <c:pt idx="108">
                  <c:v>42339</c:v>
                </c:pt>
                <c:pt idx="109">
                  <c:v>42370</c:v>
                </c:pt>
                <c:pt idx="110">
                  <c:v>42401</c:v>
                </c:pt>
                <c:pt idx="111">
                  <c:v>42430</c:v>
                </c:pt>
                <c:pt idx="112">
                  <c:v>42461</c:v>
                </c:pt>
                <c:pt idx="113">
                  <c:v>42491</c:v>
                </c:pt>
                <c:pt idx="114">
                  <c:v>42522</c:v>
                </c:pt>
                <c:pt idx="115">
                  <c:v>42552</c:v>
                </c:pt>
                <c:pt idx="116">
                  <c:v>42583</c:v>
                </c:pt>
                <c:pt idx="117">
                  <c:v>42614</c:v>
                </c:pt>
                <c:pt idx="118">
                  <c:v>42644</c:v>
                </c:pt>
                <c:pt idx="119">
                  <c:v>42675</c:v>
                </c:pt>
                <c:pt idx="120">
                  <c:v>42705</c:v>
                </c:pt>
                <c:pt idx="121">
                  <c:v>42736</c:v>
                </c:pt>
                <c:pt idx="122">
                  <c:v>42767</c:v>
                </c:pt>
                <c:pt idx="123">
                  <c:v>42795</c:v>
                </c:pt>
                <c:pt idx="124">
                  <c:v>42826</c:v>
                </c:pt>
                <c:pt idx="125">
                  <c:v>42856</c:v>
                </c:pt>
                <c:pt idx="126">
                  <c:v>42887</c:v>
                </c:pt>
                <c:pt idx="127">
                  <c:v>42917</c:v>
                </c:pt>
                <c:pt idx="128">
                  <c:v>42948</c:v>
                </c:pt>
                <c:pt idx="129">
                  <c:v>42979</c:v>
                </c:pt>
                <c:pt idx="130">
                  <c:v>43009</c:v>
                </c:pt>
                <c:pt idx="131">
                  <c:v>43040</c:v>
                </c:pt>
                <c:pt idx="132">
                  <c:v>43070</c:v>
                </c:pt>
                <c:pt idx="133">
                  <c:v>43101</c:v>
                </c:pt>
                <c:pt idx="134">
                  <c:v>43132</c:v>
                </c:pt>
                <c:pt idx="135">
                  <c:v>43160</c:v>
                </c:pt>
                <c:pt idx="136">
                  <c:v>43191</c:v>
                </c:pt>
                <c:pt idx="137">
                  <c:v>43221</c:v>
                </c:pt>
                <c:pt idx="138">
                  <c:v>43252</c:v>
                </c:pt>
                <c:pt idx="139">
                  <c:v>43282</c:v>
                </c:pt>
                <c:pt idx="140">
                  <c:v>43313</c:v>
                </c:pt>
                <c:pt idx="141">
                  <c:v>43344</c:v>
                </c:pt>
                <c:pt idx="142">
                  <c:v>43374</c:v>
                </c:pt>
                <c:pt idx="143">
                  <c:v>43405</c:v>
                </c:pt>
                <c:pt idx="144">
                  <c:v>43435</c:v>
                </c:pt>
                <c:pt idx="145">
                  <c:v>43466</c:v>
                </c:pt>
                <c:pt idx="146">
                  <c:v>43497</c:v>
                </c:pt>
                <c:pt idx="147">
                  <c:v>43525</c:v>
                </c:pt>
                <c:pt idx="148">
                  <c:v>43556</c:v>
                </c:pt>
                <c:pt idx="149">
                  <c:v>43586</c:v>
                </c:pt>
                <c:pt idx="150">
                  <c:v>43617</c:v>
                </c:pt>
                <c:pt idx="151">
                  <c:v>43647</c:v>
                </c:pt>
                <c:pt idx="152">
                  <c:v>43678</c:v>
                </c:pt>
                <c:pt idx="153">
                  <c:v>43709</c:v>
                </c:pt>
                <c:pt idx="154">
                  <c:v>43739</c:v>
                </c:pt>
                <c:pt idx="155">
                  <c:v>43770</c:v>
                </c:pt>
                <c:pt idx="156">
                  <c:v>43800</c:v>
                </c:pt>
                <c:pt idx="157">
                  <c:v>43831</c:v>
                </c:pt>
                <c:pt idx="158">
                  <c:v>43862</c:v>
                </c:pt>
                <c:pt idx="159">
                  <c:v>43891</c:v>
                </c:pt>
                <c:pt idx="160">
                  <c:v>43922</c:v>
                </c:pt>
                <c:pt idx="161">
                  <c:v>43952</c:v>
                </c:pt>
                <c:pt idx="162">
                  <c:v>43983</c:v>
                </c:pt>
                <c:pt idx="163">
                  <c:v>44013</c:v>
                </c:pt>
                <c:pt idx="164">
                  <c:v>44044</c:v>
                </c:pt>
                <c:pt idx="165">
                  <c:v>44075</c:v>
                </c:pt>
                <c:pt idx="166">
                  <c:v>44105</c:v>
                </c:pt>
                <c:pt idx="167">
                  <c:v>44136</c:v>
                </c:pt>
                <c:pt idx="168">
                  <c:v>44166</c:v>
                </c:pt>
                <c:pt idx="169">
                  <c:v>44197</c:v>
                </c:pt>
                <c:pt idx="170">
                  <c:v>44228</c:v>
                </c:pt>
                <c:pt idx="171">
                  <c:v>44256</c:v>
                </c:pt>
                <c:pt idx="172">
                  <c:v>44287</c:v>
                </c:pt>
                <c:pt idx="173">
                  <c:v>44317</c:v>
                </c:pt>
                <c:pt idx="174">
                  <c:v>44348</c:v>
                </c:pt>
                <c:pt idx="175">
                  <c:v>44378</c:v>
                </c:pt>
                <c:pt idx="176">
                  <c:v>44409</c:v>
                </c:pt>
                <c:pt idx="177">
                  <c:v>44440</c:v>
                </c:pt>
                <c:pt idx="178">
                  <c:v>44470</c:v>
                </c:pt>
                <c:pt idx="179">
                  <c:v>44501</c:v>
                </c:pt>
                <c:pt idx="180">
                  <c:v>44531</c:v>
                </c:pt>
                <c:pt idx="181">
                  <c:v>44562</c:v>
                </c:pt>
                <c:pt idx="182">
                  <c:v>44593</c:v>
                </c:pt>
                <c:pt idx="183">
                  <c:v>44621</c:v>
                </c:pt>
                <c:pt idx="184">
                  <c:v>44652</c:v>
                </c:pt>
                <c:pt idx="185">
                  <c:v>44682</c:v>
                </c:pt>
                <c:pt idx="186">
                  <c:v>44713</c:v>
                </c:pt>
                <c:pt idx="187">
                  <c:v>44743</c:v>
                </c:pt>
                <c:pt idx="188">
                  <c:v>44774</c:v>
                </c:pt>
                <c:pt idx="189">
                  <c:v>44805</c:v>
                </c:pt>
                <c:pt idx="190">
                  <c:v>44835</c:v>
                </c:pt>
                <c:pt idx="191">
                  <c:v>44866</c:v>
                </c:pt>
                <c:pt idx="192">
                  <c:v>44896</c:v>
                </c:pt>
              </c:numCache>
            </c:numRef>
          </c:cat>
          <c:val>
            <c:numRef>
              <c:f>'MX - Unemp'!$J$17:$J$225</c:f>
              <c:numCache>
                <c:formatCode>#,##0.00</c:formatCode>
                <c:ptCount val="209"/>
                <c:pt idx="0">
                  <c:v>3.7792366852553436</c:v>
                </c:pt>
                <c:pt idx="1">
                  <c:v>3.7916434445403806</c:v>
                </c:pt>
                <c:pt idx="2">
                  <c:v>3.799680310878911</c:v>
                </c:pt>
                <c:pt idx="3">
                  <c:v>3.80509197185255</c:v>
                </c:pt>
                <c:pt idx="4">
                  <c:v>3.8174244932790966</c:v>
                </c:pt>
                <c:pt idx="5">
                  <c:v>3.8275574541399817</c:v>
                </c:pt>
                <c:pt idx="6">
                  <c:v>3.8369874500671948</c:v>
                </c:pt>
                <c:pt idx="7">
                  <c:v>3.8463749593807486</c:v>
                </c:pt>
                <c:pt idx="8">
                  <c:v>3.8554561906197109</c:v>
                </c:pt>
                <c:pt idx="9">
                  <c:v>3.866781174209728</c:v>
                </c:pt>
                <c:pt idx="10">
                  <c:v>3.8787096022627865</c:v>
                </c:pt>
                <c:pt idx="11">
                  <c:v>3.8888037786481067</c:v>
                </c:pt>
                <c:pt idx="12">
                  <c:v>3.899593768259551</c:v>
                </c:pt>
                <c:pt idx="13">
                  <c:v>3.9146197673092265</c:v>
                </c:pt>
                <c:pt idx="14">
                  <c:v>3.9268633107627702</c:v>
                </c:pt>
                <c:pt idx="15">
                  <c:v>3.9350138408378692</c:v>
                </c:pt>
                <c:pt idx="16">
                  <c:v>3.9497260839146948</c:v>
                </c:pt>
                <c:pt idx="17">
                  <c:v>3.9650642449824645</c:v>
                </c:pt>
                <c:pt idx="18">
                  <c:v>3.9780610175739217</c:v>
                </c:pt>
                <c:pt idx="19">
                  <c:v>3.9908374093885404</c:v>
                </c:pt>
                <c:pt idx="20">
                  <c:v>4.0046437789539491</c:v>
                </c:pt>
                <c:pt idx="21">
                  <c:v>4.0179105903842522</c:v>
                </c:pt>
                <c:pt idx="22">
                  <c:v>4.0296323787383805</c:v>
                </c:pt>
                <c:pt idx="23">
                  <c:v>4.0420415130738006</c:v>
                </c:pt>
                <c:pt idx="24">
                  <c:v>4.0510971231357109</c:v>
                </c:pt>
                <c:pt idx="25">
                  <c:v>4.0587620725407065</c:v>
                </c:pt>
                <c:pt idx="26">
                  <c:v>4.0645603957832375</c:v>
                </c:pt>
                <c:pt idx="27">
                  <c:v>4.0654197373784262</c:v>
                </c:pt>
                <c:pt idx="28">
                  <c:v>4.0750698004252586</c:v>
                </c:pt>
                <c:pt idx="29">
                  <c:v>4.1281363997558627</c:v>
                </c:pt>
                <c:pt idx="30">
                  <c:v>4.1587765585840684</c:v>
                </c:pt>
                <c:pt idx="31">
                  <c:v>4.1836226166076464</c:v>
                </c:pt>
                <c:pt idx="32">
                  <c:v>4.2035386926174487</c:v>
                </c:pt>
                <c:pt idx="33">
                  <c:v>4.2259482203739216</c:v>
                </c:pt>
                <c:pt idx="34">
                  <c:v>4.2466340981933275</c:v>
                </c:pt>
                <c:pt idx="35">
                  <c:v>4.2638071575698691</c:v>
                </c:pt>
                <c:pt idx="36">
                  <c:v>4.2825066897809068</c:v>
                </c:pt>
                <c:pt idx="37">
                  <c:v>4.2985067544170859</c:v>
                </c:pt>
                <c:pt idx="38">
                  <c:v>4.3112334834266077</c:v>
                </c:pt>
                <c:pt idx="39">
                  <c:v>4.3211595897418231</c:v>
                </c:pt>
                <c:pt idx="40">
                  <c:v>4.3396588409524863</c:v>
                </c:pt>
                <c:pt idx="41">
                  <c:v>4.3191386652962684</c:v>
                </c:pt>
                <c:pt idx="42">
                  <c:v>4.3188058773977476</c:v>
                </c:pt>
                <c:pt idx="43">
                  <c:v>4.3191084087719105</c:v>
                </c:pt>
                <c:pt idx="44">
                  <c:v>4.3266152302439291</c:v>
                </c:pt>
                <c:pt idx="45">
                  <c:v>4.3330974583011734</c:v>
                </c:pt>
                <c:pt idx="46">
                  <c:v>4.338204908420404</c:v>
                </c:pt>
                <c:pt idx="47">
                  <c:v>4.3518172343262975</c:v>
                </c:pt>
                <c:pt idx="48">
                  <c:v>4.363298099339139</c:v>
                </c:pt>
                <c:pt idx="49">
                  <c:v>4.3687954921742813</c:v>
                </c:pt>
                <c:pt idx="50">
                  <c:v>4.3760946951844826</c:v>
                </c:pt>
                <c:pt idx="51">
                  <c:v>4.3842403576953828</c:v>
                </c:pt>
                <c:pt idx="52">
                  <c:v>4.3978478107745858</c:v>
                </c:pt>
                <c:pt idx="53">
                  <c:v>4.4132887812125832</c:v>
                </c:pt>
                <c:pt idx="54">
                  <c:v>4.4315507803626906</c:v>
                </c:pt>
                <c:pt idx="55">
                  <c:v>4.4425466280775279</c:v>
                </c:pt>
                <c:pt idx="56">
                  <c:v>4.4550011087929704</c:v>
                </c:pt>
                <c:pt idx="57">
                  <c:v>4.4612336133939996</c:v>
                </c:pt>
                <c:pt idx="58">
                  <c:v>4.4689080180792633</c:v>
                </c:pt>
                <c:pt idx="59">
                  <c:v>4.4796512980484042</c:v>
                </c:pt>
                <c:pt idx="60">
                  <c:v>4.4879709957329936</c:v>
                </c:pt>
                <c:pt idx="61">
                  <c:v>4.4948654120053559</c:v>
                </c:pt>
                <c:pt idx="62">
                  <c:v>4.5000007010504692</c:v>
                </c:pt>
                <c:pt idx="63">
                  <c:v>4.5055631199382873</c:v>
                </c:pt>
                <c:pt idx="64">
                  <c:v>4.5120088524661508</c:v>
                </c:pt>
                <c:pt idx="65">
                  <c:v>4.518920060363552</c:v>
                </c:pt>
                <c:pt idx="66">
                  <c:v>4.5239649742396324</c:v>
                </c:pt>
                <c:pt idx="67">
                  <c:v>4.5252074926560404</c:v>
                </c:pt>
                <c:pt idx="68">
                  <c:v>4.5270856687771168</c:v>
                </c:pt>
                <c:pt idx="69">
                  <c:v>4.5264870187836426</c:v>
                </c:pt>
                <c:pt idx="70">
                  <c:v>4.5279101056199718</c:v>
                </c:pt>
                <c:pt idx="71">
                  <c:v>4.5276076105728791</c:v>
                </c:pt>
                <c:pt idx="72">
                  <c:v>4.5249943186080932</c:v>
                </c:pt>
                <c:pt idx="73">
                  <c:v>4.5240055553180207</c:v>
                </c:pt>
                <c:pt idx="74">
                  <c:v>4.5173734920839914</c:v>
                </c:pt>
                <c:pt idx="75">
                  <c:v>4.5179709302689499</c:v>
                </c:pt>
                <c:pt idx="76">
                  <c:v>4.517472081239946</c:v>
                </c:pt>
                <c:pt idx="77">
                  <c:v>4.5197457888051975</c:v>
                </c:pt>
                <c:pt idx="78">
                  <c:v>4.52042986890104</c:v>
                </c:pt>
                <c:pt idx="79">
                  <c:v>4.5187262941041304</c:v>
                </c:pt>
                <c:pt idx="80">
                  <c:v>4.5133369545196107</c:v>
                </c:pt>
                <c:pt idx="81">
                  <c:v>4.5133276598866772</c:v>
                </c:pt>
                <c:pt idx="82">
                  <c:v>4.5124366385017147</c:v>
                </c:pt>
                <c:pt idx="83">
                  <c:v>4.5121843719222241</c:v>
                </c:pt>
                <c:pt idx="84">
                  <c:v>4.5164431574747281</c:v>
                </c:pt>
                <c:pt idx="85">
                  <c:v>4.5190366097000929</c:v>
                </c:pt>
                <c:pt idx="86">
                  <c:v>4.5199013551772547</c:v>
                </c:pt>
                <c:pt idx="87">
                  <c:v>4.5235631732897961</c:v>
                </c:pt>
                <c:pt idx="88">
                  <c:v>4.5278465970228705</c:v>
                </c:pt>
                <c:pt idx="89">
                  <c:v>4.5346147311570206</c:v>
                </c:pt>
                <c:pt idx="90">
                  <c:v>4.5398118166804853</c:v>
                </c:pt>
                <c:pt idx="91">
                  <c:v>4.5470046642996946</c:v>
                </c:pt>
                <c:pt idx="92">
                  <c:v>4.5503374796558278</c:v>
                </c:pt>
                <c:pt idx="93">
                  <c:v>4.5517047298451843</c:v>
                </c:pt>
                <c:pt idx="94">
                  <c:v>4.5512894193358617</c:v>
                </c:pt>
                <c:pt idx="95">
                  <c:v>4.5507292709433269</c:v>
                </c:pt>
                <c:pt idx="96">
                  <c:v>4.5472583333333327</c:v>
                </c:pt>
                <c:pt idx="97">
                  <c:v>4.5367083333333325</c:v>
                </c:pt>
                <c:pt idx="98">
                  <c:v>4.5275749999999997</c:v>
                </c:pt>
                <c:pt idx="99">
                  <c:v>4.5186250000000001</c:v>
                </c:pt>
                <c:pt idx="100">
                  <c:v>4.5083999999999991</c:v>
                </c:pt>
                <c:pt idx="101">
                  <c:v>4.5011999999999999</c:v>
                </c:pt>
                <c:pt idx="102">
                  <c:v>4.4923749999999991</c:v>
                </c:pt>
                <c:pt idx="103">
                  <c:v>4.4780583333333324</c:v>
                </c:pt>
                <c:pt idx="104">
                  <c:v>4.4624833333333322</c:v>
                </c:pt>
                <c:pt idx="105">
                  <c:v>4.4501499999999989</c:v>
                </c:pt>
                <c:pt idx="106">
                  <c:v>4.4400499999999994</c:v>
                </c:pt>
                <c:pt idx="107">
                  <c:v>4.429058333333332</c:v>
                </c:pt>
                <c:pt idx="108">
                  <c:v>4.4257416666666671</c:v>
                </c:pt>
                <c:pt idx="109">
                  <c:v>4.4185083333333335</c:v>
                </c:pt>
                <c:pt idx="110">
                  <c:v>4.4075916666666668</c:v>
                </c:pt>
                <c:pt idx="111">
                  <c:v>4.3995416666666678</c:v>
                </c:pt>
                <c:pt idx="112">
                  <c:v>4.3887666666666663</c:v>
                </c:pt>
                <c:pt idx="113">
                  <c:v>4.3761000000000001</c:v>
                </c:pt>
                <c:pt idx="114">
                  <c:v>4.3628999999999998</c:v>
                </c:pt>
                <c:pt idx="115">
                  <c:v>4.3455083333333331</c:v>
                </c:pt>
                <c:pt idx="116">
                  <c:v>4.328008333333333</c:v>
                </c:pt>
                <c:pt idx="117">
                  <c:v>4.3128749999999991</c:v>
                </c:pt>
                <c:pt idx="118">
                  <c:v>4.2964333333333329</c:v>
                </c:pt>
                <c:pt idx="119">
                  <c:v>4.2846999999999991</c:v>
                </c:pt>
                <c:pt idx="120">
                  <c:v>4.2756916666666669</c:v>
                </c:pt>
                <c:pt idx="121">
                  <c:v>4.2628591921992376</c:v>
                </c:pt>
                <c:pt idx="122">
                  <c:v>4.2514422387287274</c:v>
                </c:pt>
                <c:pt idx="123">
                  <c:v>4.2395479870715818</c:v>
                </c:pt>
                <c:pt idx="124">
                  <c:v>4.2290307317720384</c:v>
                </c:pt>
                <c:pt idx="125">
                  <c:v>4.2120107485134115</c:v>
                </c:pt>
                <c:pt idx="126">
                  <c:v>4.197780640042506</c:v>
                </c:pt>
                <c:pt idx="127">
                  <c:v>4.1753288274940878</c:v>
                </c:pt>
                <c:pt idx="128">
                  <c:v>4.1544659567288607</c:v>
                </c:pt>
                <c:pt idx="129">
                  <c:v>4.1309081607036315</c:v>
                </c:pt>
                <c:pt idx="130">
                  <c:v>4.1111179678202951</c:v>
                </c:pt>
                <c:pt idx="131">
                  <c:v>4.0928430539853276</c:v>
                </c:pt>
                <c:pt idx="132">
                  <c:v>4.0778636074735362</c:v>
                </c:pt>
                <c:pt idx="133">
                  <c:v>4.0506058069906983</c:v>
                </c:pt>
                <c:pt idx="134">
                  <c:v>4.0231289032905426</c:v>
                </c:pt>
                <c:pt idx="135">
                  <c:v>3.9968240840982805</c:v>
                </c:pt>
                <c:pt idx="136">
                  <c:v>3.9702676818197671</c:v>
                </c:pt>
                <c:pt idx="137">
                  <c:v>3.9456129348244109</c:v>
                </c:pt>
                <c:pt idx="138">
                  <c:v>3.9228350037250457</c:v>
                </c:pt>
                <c:pt idx="139">
                  <c:v>3.9031743784012738</c:v>
                </c:pt>
                <c:pt idx="140">
                  <c:v>3.884958909541254</c:v>
                </c:pt>
                <c:pt idx="141">
                  <c:v>3.8701273103760667</c:v>
                </c:pt>
                <c:pt idx="142">
                  <c:v>3.8582206297783683</c:v>
                </c:pt>
                <c:pt idx="143">
                  <c:v>3.8459355874175096</c:v>
                </c:pt>
                <c:pt idx="144">
                  <c:v>3.8335288270949581</c:v>
                </c:pt>
                <c:pt idx="145">
                  <c:v>3.8292609623927185</c:v>
                </c:pt>
                <c:pt idx="146">
                  <c:v>3.8284268337799872</c:v>
                </c:pt>
                <c:pt idx="147">
                  <c:v>3.818985326863904</c:v>
                </c:pt>
                <c:pt idx="148">
                  <c:v>3.8208163705225253</c:v>
                </c:pt>
                <c:pt idx="149">
                  <c:v>3.8165041485610063</c:v>
                </c:pt>
                <c:pt idx="150">
                  <c:v>3.8166413945332911</c:v>
                </c:pt>
                <c:pt idx="151">
                  <c:v>3.8170372730831255</c:v>
                </c:pt>
                <c:pt idx="152">
                  <c:v>3.8186594647089205</c:v>
                </c:pt>
                <c:pt idx="153">
                  <c:v>3.8186287394355887</c:v>
                </c:pt>
                <c:pt idx="154">
                  <c:v>3.8157490913375107</c:v>
                </c:pt>
                <c:pt idx="155">
                  <c:v>3.8132275963421676</c:v>
                </c:pt>
                <c:pt idx="156">
                  <c:v>3.810461860357127</c:v>
                </c:pt>
                <c:pt idx="157">
                  <c:v>3.8134953427032343</c:v>
                </c:pt>
                <c:pt idx="158">
                  <c:v>3.8148806862647127</c:v>
                </c:pt>
                <c:pt idx="159">
                  <c:v>3.81780200943032</c:v>
                </c:pt>
                <c:pt idx="160">
                  <c:v>3.8</c:v>
                </c:pt>
                <c:pt idx="161">
                  <c:v>3.8</c:v>
                </c:pt>
                <c:pt idx="162">
                  <c:v>3.8</c:v>
                </c:pt>
                <c:pt idx="163">
                  <c:v>3.8</c:v>
                </c:pt>
                <c:pt idx="164">
                  <c:v>3.8</c:v>
                </c:pt>
                <c:pt idx="165">
                  <c:v>3.8</c:v>
                </c:pt>
                <c:pt idx="166">
                  <c:v>3.8</c:v>
                </c:pt>
                <c:pt idx="167">
                  <c:v>3.8</c:v>
                </c:pt>
                <c:pt idx="168">
                  <c:v>3.8</c:v>
                </c:pt>
                <c:pt idx="169">
                  <c:v>3.8</c:v>
                </c:pt>
                <c:pt idx="170">
                  <c:v>3.8</c:v>
                </c:pt>
                <c:pt idx="171">
                  <c:v>3.8</c:v>
                </c:pt>
                <c:pt idx="172">
                  <c:v>3.8</c:v>
                </c:pt>
                <c:pt idx="173">
                  <c:v>3.8</c:v>
                </c:pt>
                <c:pt idx="174">
                  <c:v>3.8</c:v>
                </c:pt>
                <c:pt idx="175">
                  <c:v>3.8</c:v>
                </c:pt>
                <c:pt idx="176">
                  <c:v>3.8</c:v>
                </c:pt>
                <c:pt idx="177">
                  <c:v>3.8</c:v>
                </c:pt>
                <c:pt idx="178">
                  <c:v>3.8</c:v>
                </c:pt>
                <c:pt idx="179">
                  <c:v>3.8</c:v>
                </c:pt>
                <c:pt idx="180">
                  <c:v>3.8</c:v>
                </c:pt>
                <c:pt idx="181">
                  <c:v>3.8</c:v>
                </c:pt>
                <c:pt idx="182">
                  <c:v>3.8</c:v>
                </c:pt>
                <c:pt idx="183">
                  <c:v>3.8</c:v>
                </c:pt>
                <c:pt idx="184">
                  <c:v>3.8</c:v>
                </c:pt>
                <c:pt idx="185">
                  <c:v>3.8</c:v>
                </c:pt>
                <c:pt idx="186">
                  <c:v>3.8</c:v>
                </c:pt>
                <c:pt idx="187">
                  <c:v>3.8</c:v>
                </c:pt>
                <c:pt idx="188">
                  <c:v>3.8</c:v>
                </c:pt>
                <c:pt idx="189">
                  <c:v>3.8</c:v>
                </c:pt>
                <c:pt idx="190">
                  <c:v>3.8</c:v>
                </c:pt>
                <c:pt idx="191">
                  <c:v>3.8</c:v>
                </c:pt>
                <c:pt idx="192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D-4047-AD8D-E3A594FFD69E}"/>
            </c:ext>
          </c:extLst>
        </c:ser>
        <c:ser>
          <c:idx val="0"/>
          <c:order val="1"/>
          <c:tx>
            <c:strRef>
              <c:f>'MX - Unemp'!$K$5</c:f>
              <c:strCache>
                <c:ptCount val="1"/>
                <c:pt idx="0">
                  <c:v>Unemployment SA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'MX - Unemp'!$E$17:$E$225</c:f>
              <c:numCache>
                <c:formatCode>d\-mmm\-yy</c:formatCode>
                <c:ptCount val="209"/>
                <c:pt idx="0">
                  <c:v>39052</c:v>
                </c:pt>
                <c:pt idx="1">
                  <c:v>39083</c:v>
                </c:pt>
                <c:pt idx="2">
                  <c:v>39114</c:v>
                </c:pt>
                <c:pt idx="3">
                  <c:v>39142</c:v>
                </c:pt>
                <c:pt idx="4">
                  <c:v>39173</c:v>
                </c:pt>
                <c:pt idx="5">
                  <c:v>39203</c:v>
                </c:pt>
                <c:pt idx="6">
                  <c:v>39234</c:v>
                </c:pt>
                <c:pt idx="7">
                  <c:v>39264</c:v>
                </c:pt>
                <c:pt idx="8">
                  <c:v>39295</c:v>
                </c:pt>
                <c:pt idx="9">
                  <c:v>39326</c:v>
                </c:pt>
                <c:pt idx="10">
                  <c:v>39356</c:v>
                </c:pt>
                <c:pt idx="11">
                  <c:v>39387</c:v>
                </c:pt>
                <c:pt idx="12">
                  <c:v>39417</c:v>
                </c:pt>
                <c:pt idx="13">
                  <c:v>39448</c:v>
                </c:pt>
                <c:pt idx="14">
                  <c:v>39479</c:v>
                </c:pt>
                <c:pt idx="15">
                  <c:v>39508</c:v>
                </c:pt>
                <c:pt idx="16">
                  <c:v>39539</c:v>
                </c:pt>
                <c:pt idx="17">
                  <c:v>39569</c:v>
                </c:pt>
                <c:pt idx="18">
                  <c:v>39600</c:v>
                </c:pt>
                <c:pt idx="19">
                  <c:v>39630</c:v>
                </c:pt>
                <c:pt idx="20">
                  <c:v>39661</c:v>
                </c:pt>
                <c:pt idx="21">
                  <c:v>39692</c:v>
                </c:pt>
                <c:pt idx="22">
                  <c:v>39722</c:v>
                </c:pt>
                <c:pt idx="23">
                  <c:v>39753</c:v>
                </c:pt>
                <c:pt idx="24">
                  <c:v>39783</c:v>
                </c:pt>
                <c:pt idx="25">
                  <c:v>39814</c:v>
                </c:pt>
                <c:pt idx="26">
                  <c:v>39845</c:v>
                </c:pt>
                <c:pt idx="27">
                  <c:v>39873</c:v>
                </c:pt>
                <c:pt idx="28">
                  <c:v>39904</c:v>
                </c:pt>
                <c:pt idx="29">
                  <c:v>39934</c:v>
                </c:pt>
                <c:pt idx="30">
                  <c:v>39965</c:v>
                </c:pt>
                <c:pt idx="31">
                  <c:v>39995</c:v>
                </c:pt>
                <c:pt idx="32">
                  <c:v>40026</c:v>
                </c:pt>
                <c:pt idx="33">
                  <c:v>40057</c:v>
                </c:pt>
                <c:pt idx="34">
                  <c:v>40087</c:v>
                </c:pt>
                <c:pt idx="35">
                  <c:v>40118</c:v>
                </c:pt>
                <c:pt idx="36">
                  <c:v>40148</c:v>
                </c:pt>
                <c:pt idx="37">
                  <c:v>40179</c:v>
                </c:pt>
                <c:pt idx="38">
                  <c:v>40210</c:v>
                </c:pt>
                <c:pt idx="39">
                  <c:v>40238</c:v>
                </c:pt>
                <c:pt idx="40">
                  <c:v>40269</c:v>
                </c:pt>
                <c:pt idx="41">
                  <c:v>40299</c:v>
                </c:pt>
                <c:pt idx="42">
                  <c:v>40330</c:v>
                </c:pt>
                <c:pt idx="43">
                  <c:v>40360</c:v>
                </c:pt>
                <c:pt idx="44">
                  <c:v>40391</c:v>
                </c:pt>
                <c:pt idx="45">
                  <c:v>40422</c:v>
                </c:pt>
                <c:pt idx="46">
                  <c:v>40452</c:v>
                </c:pt>
                <c:pt idx="47">
                  <c:v>40483</c:v>
                </c:pt>
                <c:pt idx="48">
                  <c:v>40513</c:v>
                </c:pt>
                <c:pt idx="49">
                  <c:v>40544</c:v>
                </c:pt>
                <c:pt idx="50">
                  <c:v>40575</c:v>
                </c:pt>
                <c:pt idx="51">
                  <c:v>40603</c:v>
                </c:pt>
                <c:pt idx="52">
                  <c:v>40634</c:v>
                </c:pt>
                <c:pt idx="53">
                  <c:v>40664</c:v>
                </c:pt>
                <c:pt idx="54">
                  <c:v>40695</c:v>
                </c:pt>
                <c:pt idx="55">
                  <c:v>40725</c:v>
                </c:pt>
                <c:pt idx="56">
                  <c:v>40756</c:v>
                </c:pt>
                <c:pt idx="57">
                  <c:v>40787</c:v>
                </c:pt>
                <c:pt idx="58">
                  <c:v>40817</c:v>
                </c:pt>
                <c:pt idx="59">
                  <c:v>40848</c:v>
                </c:pt>
                <c:pt idx="60">
                  <c:v>40878</c:v>
                </c:pt>
                <c:pt idx="61">
                  <c:v>40909</c:v>
                </c:pt>
                <c:pt idx="62">
                  <c:v>40940</c:v>
                </c:pt>
                <c:pt idx="63">
                  <c:v>40969</c:v>
                </c:pt>
                <c:pt idx="64">
                  <c:v>41000</c:v>
                </c:pt>
                <c:pt idx="65">
                  <c:v>41030</c:v>
                </c:pt>
                <c:pt idx="66">
                  <c:v>41061</c:v>
                </c:pt>
                <c:pt idx="67">
                  <c:v>41091</c:v>
                </c:pt>
                <c:pt idx="68">
                  <c:v>41122</c:v>
                </c:pt>
                <c:pt idx="69">
                  <c:v>41153</c:v>
                </c:pt>
                <c:pt idx="70">
                  <c:v>41183</c:v>
                </c:pt>
                <c:pt idx="71">
                  <c:v>41214</c:v>
                </c:pt>
                <c:pt idx="72">
                  <c:v>41244</c:v>
                </c:pt>
                <c:pt idx="73">
                  <c:v>41275</c:v>
                </c:pt>
                <c:pt idx="74">
                  <c:v>41306</c:v>
                </c:pt>
                <c:pt idx="75">
                  <c:v>41334</c:v>
                </c:pt>
                <c:pt idx="76">
                  <c:v>41365</c:v>
                </c:pt>
                <c:pt idx="77">
                  <c:v>41395</c:v>
                </c:pt>
                <c:pt idx="78">
                  <c:v>41426</c:v>
                </c:pt>
                <c:pt idx="79">
                  <c:v>41456</c:v>
                </c:pt>
                <c:pt idx="80">
                  <c:v>41487</c:v>
                </c:pt>
                <c:pt idx="81">
                  <c:v>41518</c:v>
                </c:pt>
                <c:pt idx="82">
                  <c:v>41548</c:v>
                </c:pt>
                <c:pt idx="83">
                  <c:v>41579</c:v>
                </c:pt>
                <c:pt idx="84">
                  <c:v>41609</c:v>
                </c:pt>
                <c:pt idx="85">
                  <c:v>41640</c:v>
                </c:pt>
                <c:pt idx="86">
                  <c:v>41671</c:v>
                </c:pt>
                <c:pt idx="87">
                  <c:v>41699</c:v>
                </c:pt>
                <c:pt idx="88">
                  <c:v>41730</c:v>
                </c:pt>
                <c:pt idx="89">
                  <c:v>41760</c:v>
                </c:pt>
                <c:pt idx="90">
                  <c:v>41791</c:v>
                </c:pt>
                <c:pt idx="91">
                  <c:v>41821</c:v>
                </c:pt>
                <c:pt idx="92">
                  <c:v>41852</c:v>
                </c:pt>
                <c:pt idx="93">
                  <c:v>41883</c:v>
                </c:pt>
                <c:pt idx="94">
                  <c:v>41913</c:v>
                </c:pt>
                <c:pt idx="95">
                  <c:v>41944</c:v>
                </c:pt>
                <c:pt idx="96">
                  <c:v>41974</c:v>
                </c:pt>
                <c:pt idx="97">
                  <c:v>42005</c:v>
                </c:pt>
                <c:pt idx="98">
                  <c:v>42036</c:v>
                </c:pt>
                <c:pt idx="99">
                  <c:v>42064</c:v>
                </c:pt>
                <c:pt idx="100">
                  <c:v>42095</c:v>
                </c:pt>
                <c:pt idx="101">
                  <c:v>42125</c:v>
                </c:pt>
                <c:pt idx="102">
                  <c:v>42156</c:v>
                </c:pt>
                <c:pt idx="103">
                  <c:v>42186</c:v>
                </c:pt>
                <c:pt idx="104">
                  <c:v>42217</c:v>
                </c:pt>
                <c:pt idx="105">
                  <c:v>42248</c:v>
                </c:pt>
                <c:pt idx="106">
                  <c:v>42278</c:v>
                </c:pt>
                <c:pt idx="107">
                  <c:v>42309</c:v>
                </c:pt>
                <c:pt idx="108">
                  <c:v>42339</c:v>
                </c:pt>
                <c:pt idx="109">
                  <c:v>42370</c:v>
                </c:pt>
                <c:pt idx="110">
                  <c:v>42401</c:v>
                </c:pt>
                <c:pt idx="111">
                  <c:v>42430</c:v>
                </c:pt>
                <c:pt idx="112">
                  <c:v>42461</c:v>
                </c:pt>
                <c:pt idx="113">
                  <c:v>42491</c:v>
                </c:pt>
                <c:pt idx="114">
                  <c:v>42522</c:v>
                </c:pt>
                <c:pt idx="115">
                  <c:v>42552</c:v>
                </c:pt>
                <c:pt idx="116">
                  <c:v>42583</c:v>
                </c:pt>
                <c:pt idx="117">
                  <c:v>42614</c:v>
                </c:pt>
                <c:pt idx="118">
                  <c:v>42644</c:v>
                </c:pt>
                <c:pt idx="119">
                  <c:v>42675</c:v>
                </c:pt>
                <c:pt idx="120">
                  <c:v>42705</c:v>
                </c:pt>
                <c:pt idx="121">
                  <c:v>42736</c:v>
                </c:pt>
                <c:pt idx="122">
                  <c:v>42767</c:v>
                </c:pt>
                <c:pt idx="123">
                  <c:v>42795</c:v>
                </c:pt>
                <c:pt idx="124">
                  <c:v>42826</c:v>
                </c:pt>
                <c:pt idx="125">
                  <c:v>42856</c:v>
                </c:pt>
                <c:pt idx="126">
                  <c:v>42887</c:v>
                </c:pt>
                <c:pt idx="127">
                  <c:v>42917</c:v>
                </c:pt>
                <c:pt idx="128">
                  <c:v>42948</c:v>
                </c:pt>
                <c:pt idx="129">
                  <c:v>42979</c:v>
                </c:pt>
                <c:pt idx="130">
                  <c:v>43009</c:v>
                </c:pt>
                <c:pt idx="131">
                  <c:v>43040</c:v>
                </c:pt>
                <c:pt idx="132">
                  <c:v>43070</c:v>
                </c:pt>
                <c:pt idx="133">
                  <c:v>43101</c:v>
                </c:pt>
                <c:pt idx="134">
                  <c:v>43132</c:v>
                </c:pt>
                <c:pt idx="135">
                  <c:v>43160</c:v>
                </c:pt>
                <c:pt idx="136">
                  <c:v>43191</c:v>
                </c:pt>
                <c:pt idx="137">
                  <c:v>43221</c:v>
                </c:pt>
                <c:pt idx="138">
                  <c:v>43252</c:v>
                </c:pt>
                <c:pt idx="139">
                  <c:v>43282</c:v>
                </c:pt>
                <c:pt idx="140">
                  <c:v>43313</c:v>
                </c:pt>
                <c:pt idx="141">
                  <c:v>43344</c:v>
                </c:pt>
                <c:pt idx="142">
                  <c:v>43374</c:v>
                </c:pt>
                <c:pt idx="143">
                  <c:v>43405</c:v>
                </c:pt>
                <c:pt idx="144">
                  <c:v>43435</c:v>
                </c:pt>
                <c:pt idx="145">
                  <c:v>43466</c:v>
                </c:pt>
                <c:pt idx="146">
                  <c:v>43497</c:v>
                </c:pt>
                <c:pt idx="147">
                  <c:v>43525</c:v>
                </c:pt>
                <c:pt idx="148">
                  <c:v>43556</c:v>
                </c:pt>
                <c:pt idx="149">
                  <c:v>43586</c:v>
                </c:pt>
                <c:pt idx="150">
                  <c:v>43617</c:v>
                </c:pt>
                <c:pt idx="151">
                  <c:v>43647</c:v>
                </c:pt>
                <c:pt idx="152">
                  <c:v>43678</c:v>
                </c:pt>
                <c:pt idx="153">
                  <c:v>43709</c:v>
                </c:pt>
                <c:pt idx="154">
                  <c:v>43739</c:v>
                </c:pt>
                <c:pt idx="155">
                  <c:v>43770</c:v>
                </c:pt>
                <c:pt idx="156">
                  <c:v>43800</c:v>
                </c:pt>
                <c:pt idx="157">
                  <c:v>43831</c:v>
                </c:pt>
                <c:pt idx="158">
                  <c:v>43862</c:v>
                </c:pt>
                <c:pt idx="159">
                  <c:v>43891</c:v>
                </c:pt>
                <c:pt idx="160">
                  <c:v>43922</c:v>
                </c:pt>
                <c:pt idx="161">
                  <c:v>43952</c:v>
                </c:pt>
                <c:pt idx="162">
                  <c:v>43983</c:v>
                </c:pt>
                <c:pt idx="163">
                  <c:v>44013</c:v>
                </c:pt>
                <c:pt idx="164">
                  <c:v>44044</c:v>
                </c:pt>
                <c:pt idx="165">
                  <c:v>44075</c:v>
                </c:pt>
                <c:pt idx="166">
                  <c:v>44105</c:v>
                </c:pt>
                <c:pt idx="167">
                  <c:v>44136</c:v>
                </c:pt>
                <c:pt idx="168">
                  <c:v>44166</c:v>
                </c:pt>
                <c:pt idx="169">
                  <c:v>44197</c:v>
                </c:pt>
                <c:pt idx="170">
                  <c:v>44228</c:v>
                </c:pt>
                <c:pt idx="171">
                  <c:v>44256</c:v>
                </c:pt>
                <c:pt idx="172">
                  <c:v>44287</c:v>
                </c:pt>
                <c:pt idx="173">
                  <c:v>44317</c:v>
                </c:pt>
                <c:pt idx="174">
                  <c:v>44348</c:v>
                </c:pt>
                <c:pt idx="175">
                  <c:v>44378</c:v>
                </c:pt>
                <c:pt idx="176">
                  <c:v>44409</c:v>
                </c:pt>
                <c:pt idx="177">
                  <c:v>44440</c:v>
                </c:pt>
                <c:pt idx="178">
                  <c:v>44470</c:v>
                </c:pt>
                <c:pt idx="179">
                  <c:v>44501</c:v>
                </c:pt>
                <c:pt idx="180">
                  <c:v>44531</c:v>
                </c:pt>
                <c:pt idx="181">
                  <c:v>44562</c:v>
                </c:pt>
                <c:pt idx="182">
                  <c:v>44593</c:v>
                </c:pt>
                <c:pt idx="183">
                  <c:v>44621</c:v>
                </c:pt>
                <c:pt idx="184">
                  <c:v>44652</c:v>
                </c:pt>
                <c:pt idx="185">
                  <c:v>44682</c:v>
                </c:pt>
                <c:pt idx="186">
                  <c:v>44713</c:v>
                </c:pt>
                <c:pt idx="187">
                  <c:v>44743</c:v>
                </c:pt>
                <c:pt idx="188">
                  <c:v>44774</c:v>
                </c:pt>
                <c:pt idx="189">
                  <c:v>44805</c:v>
                </c:pt>
                <c:pt idx="190">
                  <c:v>44835</c:v>
                </c:pt>
                <c:pt idx="191">
                  <c:v>44866</c:v>
                </c:pt>
                <c:pt idx="192">
                  <c:v>44896</c:v>
                </c:pt>
              </c:numCache>
            </c:numRef>
          </c:cat>
          <c:val>
            <c:numRef>
              <c:f>'MX - Unemp'!$K$17:$K$225</c:f>
              <c:numCache>
                <c:formatCode>#,##0.00</c:formatCode>
                <c:ptCount val="209"/>
                <c:pt idx="0">
                  <c:v>3.7792366852553436</c:v>
                </c:pt>
                <c:pt idx="1">
                  <c:v>3.7716434445403806</c:v>
                </c:pt>
                <c:pt idx="2">
                  <c:v>3.7896803108789112</c:v>
                </c:pt>
                <c:pt idx="3">
                  <c:v>3.7750919718525502</c:v>
                </c:pt>
                <c:pt idx="4">
                  <c:v>3.6174244932790964</c:v>
                </c:pt>
                <c:pt idx="5">
                  <c:v>3.3975574541399816</c:v>
                </c:pt>
                <c:pt idx="6">
                  <c:v>3.4669874500671947</c:v>
                </c:pt>
                <c:pt idx="7">
                  <c:v>3.4263749593807487</c:v>
                </c:pt>
                <c:pt idx="8">
                  <c:v>3.4454561906197108</c:v>
                </c:pt>
                <c:pt idx="9">
                  <c:v>3.366781174209728</c:v>
                </c:pt>
                <c:pt idx="10">
                  <c:v>3.5687096022627864</c:v>
                </c:pt>
                <c:pt idx="11">
                  <c:v>3.5188037786481066</c:v>
                </c:pt>
                <c:pt idx="12">
                  <c:v>3.5595937682595511</c:v>
                </c:pt>
                <c:pt idx="13">
                  <c:v>3.7846197673092266</c:v>
                </c:pt>
                <c:pt idx="14">
                  <c:v>3.6068633107627703</c:v>
                </c:pt>
                <c:pt idx="15">
                  <c:v>3.695013840837869</c:v>
                </c:pt>
                <c:pt idx="16">
                  <c:v>3.5397260839146947</c:v>
                </c:pt>
                <c:pt idx="17">
                  <c:v>3.4950642449824647</c:v>
                </c:pt>
                <c:pt idx="18">
                  <c:v>3.5380610175739218</c:v>
                </c:pt>
                <c:pt idx="19">
                  <c:v>3.7608374093885404</c:v>
                </c:pt>
                <c:pt idx="20">
                  <c:v>3.654643778953949</c:v>
                </c:pt>
                <c:pt idx="21">
                  <c:v>3.737910590384252</c:v>
                </c:pt>
                <c:pt idx="22">
                  <c:v>3.9796323787383807</c:v>
                </c:pt>
                <c:pt idx="23">
                  <c:v>4.4920415130738007</c:v>
                </c:pt>
                <c:pt idx="24">
                  <c:v>4.5210971231357107</c:v>
                </c:pt>
                <c:pt idx="25">
                  <c:v>4.7287620725407065</c:v>
                </c:pt>
                <c:pt idx="26">
                  <c:v>5.0245603957832374</c:v>
                </c:pt>
                <c:pt idx="27">
                  <c:v>4.865419737378426</c:v>
                </c:pt>
                <c:pt idx="28">
                  <c:v>5.1250698004252584</c:v>
                </c:pt>
                <c:pt idx="29">
                  <c:v>4.9581363997558627</c:v>
                </c:pt>
                <c:pt idx="30">
                  <c:v>4.9587765585840682</c:v>
                </c:pt>
                <c:pt idx="31">
                  <c:v>5.3436226166076466</c:v>
                </c:pt>
                <c:pt idx="32">
                  <c:v>5.7035386926174487</c:v>
                </c:pt>
                <c:pt idx="33">
                  <c:v>5.9559482203739211</c:v>
                </c:pt>
                <c:pt idx="34">
                  <c:v>5.4466340981933277</c:v>
                </c:pt>
                <c:pt idx="35">
                  <c:v>5.2938071575698693</c:v>
                </c:pt>
                <c:pt idx="36">
                  <c:v>5.2325066897809069</c:v>
                </c:pt>
                <c:pt idx="37">
                  <c:v>5.5285067544170854</c:v>
                </c:pt>
                <c:pt idx="38">
                  <c:v>5.1612334834266074</c:v>
                </c:pt>
                <c:pt idx="39">
                  <c:v>5.0811595897418229</c:v>
                </c:pt>
                <c:pt idx="40">
                  <c:v>5.4596588409524864</c:v>
                </c:pt>
                <c:pt idx="41">
                  <c:v>5.1591386652962683</c:v>
                </c:pt>
                <c:pt idx="42">
                  <c:v>5.0688058773977476</c:v>
                </c:pt>
                <c:pt idx="43">
                  <c:v>5.2391084087719104</c:v>
                </c:pt>
                <c:pt idx="44">
                  <c:v>5.0066152302439288</c:v>
                </c:pt>
                <c:pt idx="45">
                  <c:v>5.2230974583011731</c:v>
                </c:pt>
                <c:pt idx="46">
                  <c:v>5.2882049084204041</c:v>
                </c:pt>
                <c:pt idx="47">
                  <c:v>5.2818172343262972</c:v>
                </c:pt>
                <c:pt idx="48">
                  <c:v>5.3832980993391395</c:v>
                </c:pt>
                <c:pt idx="49">
                  <c:v>5.1087954921742815</c:v>
                </c:pt>
                <c:pt idx="50">
                  <c:v>5.1960946951844829</c:v>
                </c:pt>
                <c:pt idx="51">
                  <c:v>4.9442403576953833</c:v>
                </c:pt>
                <c:pt idx="52">
                  <c:v>5.137847810774586</c:v>
                </c:pt>
                <c:pt idx="53">
                  <c:v>5.253288781212583</c:v>
                </c:pt>
                <c:pt idx="54">
                  <c:v>5.4415507803626904</c:v>
                </c:pt>
                <c:pt idx="55">
                  <c:v>5.1225466280775276</c:v>
                </c:pt>
                <c:pt idx="56">
                  <c:v>5.2750011087929707</c:v>
                </c:pt>
                <c:pt idx="57">
                  <c:v>5.0512336133939995</c:v>
                </c:pt>
                <c:pt idx="58">
                  <c:v>4.8389080180792634</c:v>
                </c:pt>
                <c:pt idx="59">
                  <c:v>5.0696512980484041</c:v>
                </c:pt>
                <c:pt idx="60">
                  <c:v>4.9779709957329938</c:v>
                </c:pt>
                <c:pt idx="61">
                  <c:v>4.6948654120053561</c:v>
                </c:pt>
                <c:pt idx="62">
                  <c:v>5.2000007010504694</c:v>
                </c:pt>
                <c:pt idx="63">
                  <c:v>4.8755631199382874</c:v>
                </c:pt>
                <c:pt idx="64">
                  <c:v>4.9020088524661505</c:v>
                </c:pt>
                <c:pt idx="65">
                  <c:v>4.768920060363552</c:v>
                </c:pt>
                <c:pt idx="66">
                  <c:v>4.8239649742396322</c:v>
                </c:pt>
                <c:pt idx="67">
                  <c:v>4.7052074926560401</c:v>
                </c:pt>
                <c:pt idx="68">
                  <c:v>4.9470856687771168</c:v>
                </c:pt>
                <c:pt idx="69">
                  <c:v>4.5964870187836429</c:v>
                </c:pt>
                <c:pt idx="70">
                  <c:v>4.9179101056199714</c:v>
                </c:pt>
                <c:pt idx="71">
                  <c:v>5.2076076105728788</c:v>
                </c:pt>
                <c:pt idx="72">
                  <c:v>4.9349943186080933</c:v>
                </c:pt>
                <c:pt idx="73">
                  <c:v>5.2640055553180209</c:v>
                </c:pt>
                <c:pt idx="74">
                  <c:v>4.7673734920839914</c:v>
                </c:pt>
                <c:pt idx="75">
                  <c:v>4.8379709302689502</c:v>
                </c:pt>
                <c:pt idx="76">
                  <c:v>5.017472081239946</c:v>
                </c:pt>
                <c:pt idx="77">
                  <c:v>4.9797457888051975</c:v>
                </c:pt>
                <c:pt idx="78">
                  <c:v>5.0604298689010401</c:v>
                </c:pt>
                <c:pt idx="79">
                  <c:v>4.8587262941041303</c:v>
                </c:pt>
                <c:pt idx="80">
                  <c:v>4.8533369545196106</c:v>
                </c:pt>
                <c:pt idx="81">
                  <c:v>4.9833276598866769</c:v>
                </c:pt>
                <c:pt idx="82">
                  <c:v>4.8924366385017146</c:v>
                </c:pt>
                <c:pt idx="83">
                  <c:v>4.6321843719222242</c:v>
                </c:pt>
                <c:pt idx="84">
                  <c:v>4.7464431574747286</c:v>
                </c:pt>
                <c:pt idx="85">
                  <c:v>4.8990366097000928</c:v>
                </c:pt>
                <c:pt idx="86">
                  <c:v>4.6899013551772546</c:v>
                </c:pt>
                <c:pt idx="87">
                  <c:v>5.1235631732897957</c:v>
                </c:pt>
                <c:pt idx="88">
                  <c:v>4.8778465970228702</c:v>
                </c:pt>
                <c:pt idx="89">
                  <c:v>4.9646147311570203</c:v>
                </c:pt>
                <c:pt idx="90">
                  <c:v>4.8398118166804851</c:v>
                </c:pt>
                <c:pt idx="91">
                  <c:v>5.157004664299695</c:v>
                </c:pt>
                <c:pt idx="92">
                  <c:v>4.8603374796558274</c:v>
                </c:pt>
                <c:pt idx="93">
                  <c:v>4.811704729845184</c:v>
                </c:pt>
                <c:pt idx="94">
                  <c:v>4.7012894193358621</c:v>
                </c:pt>
                <c:pt idx="95">
                  <c:v>4.7307292709433266</c:v>
                </c:pt>
                <c:pt idx="96">
                  <c:v>4.3172583333333323</c:v>
                </c:pt>
                <c:pt idx="97">
                  <c:v>4.4767083333333328</c:v>
                </c:pt>
                <c:pt idx="98">
                  <c:v>4.4575749999999994</c:v>
                </c:pt>
                <c:pt idx="99">
                  <c:v>4.2886249999999997</c:v>
                </c:pt>
                <c:pt idx="100">
                  <c:v>4.428399999999999</c:v>
                </c:pt>
                <c:pt idx="101">
                  <c:v>4.5011999999999999</c:v>
                </c:pt>
                <c:pt idx="102">
                  <c:v>4.4823749999999993</c:v>
                </c:pt>
                <c:pt idx="103">
                  <c:v>4.4880583333333322</c:v>
                </c:pt>
                <c:pt idx="104">
                  <c:v>4.432483333333332</c:v>
                </c:pt>
                <c:pt idx="105">
                  <c:v>4.240149999999999</c:v>
                </c:pt>
                <c:pt idx="106">
                  <c:v>4.4800499999999994</c:v>
                </c:pt>
                <c:pt idx="107">
                  <c:v>4.1590583333333324</c:v>
                </c:pt>
                <c:pt idx="108">
                  <c:v>4.4257416666666671</c:v>
                </c:pt>
                <c:pt idx="109">
                  <c:v>4.1885083333333331</c:v>
                </c:pt>
                <c:pt idx="110">
                  <c:v>4.2775916666666669</c:v>
                </c:pt>
                <c:pt idx="111">
                  <c:v>4.1495416666666678</c:v>
                </c:pt>
                <c:pt idx="112">
                  <c:v>3.9287666666666663</c:v>
                </c:pt>
                <c:pt idx="113">
                  <c:v>4.0960999999999999</c:v>
                </c:pt>
                <c:pt idx="114">
                  <c:v>4.0228999999999999</c:v>
                </c:pt>
                <c:pt idx="115">
                  <c:v>3.8455083333333331</c:v>
                </c:pt>
                <c:pt idx="116">
                  <c:v>3.8180083333333332</c:v>
                </c:pt>
                <c:pt idx="117">
                  <c:v>3.9128749999999992</c:v>
                </c:pt>
                <c:pt idx="118">
                  <c:v>3.6564333333333328</c:v>
                </c:pt>
                <c:pt idx="119">
                  <c:v>3.6946999999999992</c:v>
                </c:pt>
                <c:pt idx="120">
                  <c:v>3.8056916666666671</c:v>
                </c:pt>
                <c:pt idx="121">
                  <c:v>3.5328591921992376</c:v>
                </c:pt>
                <c:pt idx="122">
                  <c:v>3.4614422387287274</c:v>
                </c:pt>
                <c:pt idx="123">
                  <c:v>3.5795479870715816</c:v>
                </c:pt>
                <c:pt idx="124">
                  <c:v>3.5590307317720384</c:v>
                </c:pt>
                <c:pt idx="125">
                  <c:v>3.6720107485134115</c:v>
                </c:pt>
                <c:pt idx="126">
                  <c:v>3.3977806400425061</c:v>
                </c:pt>
                <c:pt idx="127">
                  <c:v>3.3653288274940878</c:v>
                </c:pt>
                <c:pt idx="128">
                  <c:v>3.4344659567288609</c:v>
                </c:pt>
                <c:pt idx="129">
                  <c:v>3.4809081607036316</c:v>
                </c:pt>
                <c:pt idx="130">
                  <c:v>3.5511179678202951</c:v>
                </c:pt>
                <c:pt idx="131">
                  <c:v>3.6328430539853276</c:v>
                </c:pt>
                <c:pt idx="132">
                  <c:v>3.5578636074735361</c:v>
                </c:pt>
                <c:pt idx="133">
                  <c:v>3.4106058069906982</c:v>
                </c:pt>
                <c:pt idx="134">
                  <c:v>3.3931289032905427</c:v>
                </c:pt>
                <c:pt idx="135">
                  <c:v>3.3968240840982804</c:v>
                </c:pt>
                <c:pt idx="136">
                  <c:v>3.5402676818197669</c:v>
                </c:pt>
                <c:pt idx="137">
                  <c:v>3.375612934824411</c:v>
                </c:pt>
                <c:pt idx="138">
                  <c:v>3.4828350037250457</c:v>
                </c:pt>
                <c:pt idx="139">
                  <c:v>3.3831743784012738</c:v>
                </c:pt>
                <c:pt idx="140">
                  <c:v>3.3249589095412539</c:v>
                </c:pt>
                <c:pt idx="141">
                  <c:v>3.3901273103760667</c:v>
                </c:pt>
                <c:pt idx="142">
                  <c:v>3.1982206297783682</c:v>
                </c:pt>
                <c:pt idx="143">
                  <c:v>3.3759355874175094</c:v>
                </c:pt>
                <c:pt idx="144">
                  <c:v>3.673528827094958</c:v>
                </c:pt>
                <c:pt idx="145">
                  <c:v>3.4392609623927184</c:v>
                </c:pt>
                <c:pt idx="146">
                  <c:v>3.3284268337799872</c:v>
                </c:pt>
                <c:pt idx="147">
                  <c:v>3.6189853268639038</c:v>
                </c:pt>
                <c:pt idx="148">
                  <c:v>3.4808163705225255</c:v>
                </c:pt>
                <c:pt idx="149">
                  <c:v>3.5765041485610061</c:v>
                </c:pt>
                <c:pt idx="150">
                  <c:v>3.5666413945332911</c:v>
                </c:pt>
                <c:pt idx="151">
                  <c:v>3.5570372730831252</c:v>
                </c:pt>
                <c:pt idx="152">
                  <c:v>3.4886594647089204</c:v>
                </c:pt>
                <c:pt idx="153">
                  <c:v>3.5386287394355884</c:v>
                </c:pt>
                <c:pt idx="154">
                  <c:v>3.6157490913375105</c:v>
                </c:pt>
                <c:pt idx="155">
                  <c:v>3.5432275963421676</c:v>
                </c:pt>
                <c:pt idx="156">
                  <c:v>3.2304618603571269</c:v>
                </c:pt>
                <c:pt idx="157">
                  <c:v>3.6034953427032343</c:v>
                </c:pt>
                <c:pt idx="158">
                  <c:v>3.5348806862647129</c:v>
                </c:pt>
                <c:pt idx="159">
                  <c:v>3.2678020094303202</c:v>
                </c:pt>
                <c:pt idx="160">
                  <c:v>4.68</c:v>
                </c:pt>
                <c:pt idx="161">
                  <c:v>4.32</c:v>
                </c:pt>
                <c:pt idx="162">
                  <c:v>5.5299999999999994</c:v>
                </c:pt>
                <c:pt idx="163">
                  <c:v>5.09</c:v>
                </c:pt>
                <c:pt idx="164">
                  <c:v>4.92</c:v>
                </c:pt>
                <c:pt idx="165">
                  <c:v>4.79</c:v>
                </c:pt>
                <c:pt idx="166">
                  <c:v>4.58</c:v>
                </c:pt>
                <c:pt idx="167">
                  <c:v>4.51</c:v>
                </c:pt>
                <c:pt idx="168">
                  <c:v>4.1899999999999995</c:v>
                </c:pt>
                <c:pt idx="169">
                  <c:v>4.4799999999999995</c:v>
                </c:pt>
                <c:pt idx="170">
                  <c:v>4.3499999999999996</c:v>
                </c:pt>
                <c:pt idx="171">
                  <c:v>4.3499999999999996</c:v>
                </c:pt>
                <c:pt idx="172">
                  <c:v>4.66</c:v>
                </c:pt>
                <c:pt idx="173">
                  <c:v>4.12</c:v>
                </c:pt>
                <c:pt idx="174">
                  <c:v>4.05</c:v>
                </c:pt>
                <c:pt idx="175">
                  <c:v>4.16</c:v>
                </c:pt>
                <c:pt idx="176">
                  <c:v>4.03</c:v>
                </c:pt>
                <c:pt idx="177">
                  <c:v>3.9099999999999997</c:v>
                </c:pt>
                <c:pt idx="178">
                  <c:v>3.8299999999999996</c:v>
                </c:pt>
                <c:pt idx="179">
                  <c:v>3.8099999999999996</c:v>
                </c:pt>
                <c:pt idx="180">
                  <c:v>3.8699999999999997</c:v>
                </c:pt>
                <c:pt idx="181">
                  <c:v>3.54</c:v>
                </c:pt>
                <c:pt idx="182">
                  <c:v>3.6799999999999997</c:v>
                </c:pt>
                <c:pt idx="183">
                  <c:v>3.36</c:v>
                </c:pt>
                <c:pt idx="184">
                  <c:v>3.07</c:v>
                </c:pt>
                <c:pt idx="185">
                  <c:v>3.3699999999999997</c:v>
                </c:pt>
                <c:pt idx="186">
                  <c:v>3.36</c:v>
                </c:pt>
                <c:pt idx="187">
                  <c:v>3.25</c:v>
                </c:pt>
                <c:pt idx="188">
                  <c:v>3.28</c:v>
                </c:pt>
                <c:pt idx="189">
                  <c:v>3.1199999999999997</c:v>
                </c:pt>
                <c:pt idx="190">
                  <c:v>3.19</c:v>
                </c:pt>
                <c:pt idx="191">
                  <c:v>2.9699999999999998</c:v>
                </c:pt>
                <c:pt idx="192">
                  <c:v>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D-4047-AD8D-E3A594FFD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55576"/>
        <c:axId val="894952336"/>
      </c:lineChart>
      <c:dateAx>
        <c:axId val="89495557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2336"/>
        <c:crosses val="autoZero"/>
        <c:auto val="1"/>
        <c:lblOffset val="100"/>
        <c:baseTimeUnit val="months"/>
        <c:majorUnit val="12"/>
        <c:majorTimeUnit val="months"/>
      </c:dateAx>
      <c:valAx>
        <c:axId val="894952336"/>
        <c:scaling>
          <c:orientation val="minMax"/>
          <c:min val="2.5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55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9366050672237398"/>
          <c:y val="0.63071643306267056"/>
          <c:w val="0.33288831753173709"/>
          <c:h val="0.13153111017801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7856258341442E-2"/>
          <c:y val="0.13930516431924883"/>
          <c:w val="0.90696349578780555"/>
          <c:h val="0.69127352038741641"/>
        </c:manualLayout>
      </c:layout>
      <c:lineChart>
        <c:grouping val="standard"/>
        <c:varyColors val="0"/>
        <c:ser>
          <c:idx val="1"/>
          <c:order val="0"/>
          <c:tx>
            <c:strRef>
              <c:f>'CZ - Output Gap'!$W$4</c:f>
              <c:strCache>
                <c:ptCount val="1"/>
                <c:pt idx="0">
                  <c:v>Output Gap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'CZ - Output Gap'!$D$5:$D$112</c:f>
              <c:numCache>
                <c:formatCode>d\-mmm\-yy</c:formatCode>
                <c:ptCount val="108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</c:numCache>
            </c:numRef>
          </c:cat>
          <c:val>
            <c:numRef>
              <c:f>'CZ - Output Gap'!$W$5:$W$112</c:f>
              <c:numCache>
                <c:formatCode>#,##0.00</c:formatCode>
                <c:ptCount val="108"/>
                <c:pt idx="0">
                  <c:v>0.726833058951457</c:v>
                </c:pt>
                <c:pt idx="1">
                  <c:v>1.1517967262222855</c:v>
                </c:pt>
                <c:pt idx="2">
                  <c:v>1.4737383993957551</c:v>
                </c:pt>
                <c:pt idx="3">
                  <c:v>1.399213250765875</c:v>
                </c:pt>
                <c:pt idx="4">
                  <c:v>0.88016135613822444</c:v>
                </c:pt>
                <c:pt idx="5">
                  <c:v>0.33910543095787987</c:v>
                </c:pt>
                <c:pt idx="6">
                  <c:v>-0.38337445378675267</c:v>
                </c:pt>
                <c:pt idx="7">
                  <c:v>-0.86824775810993293</c:v>
                </c:pt>
                <c:pt idx="8">
                  <c:v>-1.0892947152765464</c:v>
                </c:pt>
                <c:pt idx="9">
                  <c:v>-1.1328420030650634</c:v>
                </c:pt>
                <c:pt idx="10">
                  <c:v>-1.3401872082076649</c:v>
                </c:pt>
                <c:pt idx="11">
                  <c:v>-1.588796932713215</c:v>
                </c:pt>
                <c:pt idx="12">
                  <c:v>-1.8434171338273999</c:v>
                </c:pt>
                <c:pt idx="13">
                  <c:v>-1.76060822497737</c:v>
                </c:pt>
                <c:pt idx="14">
                  <c:v>-1.28254597292858</c:v>
                </c:pt>
                <c:pt idx="15">
                  <c:v>-0.57682353152127397</c:v>
                </c:pt>
                <c:pt idx="16">
                  <c:v>0.24626089332899631</c:v>
                </c:pt>
                <c:pt idx="17">
                  <c:v>0.8003387610409296</c:v>
                </c:pt>
                <c:pt idx="18">
                  <c:v>1.39210909647255</c:v>
                </c:pt>
                <c:pt idx="19">
                  <c:v>1.4523504985735465</c:v>
                </c:pt>
                <c:pt idx="20">
                  <c:v>1.7653545433407998</c:v>
                </c:pt>
                <c:pt idx="21">
                  <c:v>1.5062645513913835</c:v>
                </c:pt>
                <c:pt idx="22">
                  <c:v>1.2273634572006085</c:v>
                </c:pt>
                <c:pt idx="23">
                  <c:v>0.97305883378936642</c:v>
                </c:pt>
                <c:pt idx="24">
                  <c:v>0.1580792478077705</c:v>
                </c:pt>
                <c:pt idx="25">
                  <c:v>-0.32565683941568002</c:v>
                </c:pt>
                <c:pt idx="26">
                  <c:v>-0.68541021534304569</c:v>
                </c:pt>
                <c:pt idx="27">
                  <c:v>-0.95357836045523459</c:v>
                </c:pt>
                <c:pt idx="28">
                  <c:v>-0.99196522842188106</c:v>
                </c:pt>
                <c:pt idx="29">
                  <c:v>-1.0718657107430729</c:v>
                </c:pt>
                <c:pt idx="30">
                  <c:v>-1.2271484775344184</c:v>
                </c:pt>
                <c:pt idx="31">
                  <c:v>-1.581396278161215</c:v>
                </c:pt>
                <c:pt idx="32">
                  <c:v>-1.8070927531040599</c:v>
                </c:pt>
                <c:pt idx="33">
                  <c:v>-1.8708979964321748</c:v>
                </c:pt>
                <c:pt idx="34">
                  <c:v>-1.7232821941403902</c:v>
                </c:pt>
                <c:pt idx="35">
                  <c:v>-1.3025984453554651</c:v>
                </c:pt>
                <c:pt idx="36">
                  <c:v>-0.94969560874447956</c:v>
                </c:pt>
                <c:pt idx="37">
                  <c:v>-0.71773552861466805</c:v>
                </c:pt>
                <c:pt idx="38">
                  <c:v>-0.50537309411930098</c:v>
                </c:pt>
                <c:pt idx="39">
                  <c:v>-6.2281704506206487E-2</c:v>
                </c:pt>
                <c:pt idx="40">
                  <c:v>0.46877846958220992</c:v>
                </c:pt>
                <c:pt idx="41">
                  <c:v>1.1189274610805127</c:v>
                </c:pt>
                <c:pt idx="42">
                  <c:v>1.4039959577383081</c:v>
                </c:pt>
                <c:pt idx="43">
                  <c:v>1.6984025267625549</c:v>
                </c:pt>
                <c:pt idx="44">
                  <c:v>2.1383561282503201</c:v>
                </c:pt>
                <c:pt idx="45">
                  <c:v>2.2034273283899801</c:v>
                </c:pt>
                <c:pt idx="46">
                  <c:v>2.7273399267422049</c:v>
                </c:pt>
                <c:pt idx="47">
                  <c:v>3.348114924741405</c:v>
                </c:pt>
                <c:pt idx="48">
                  <c:v>3.5307569962837748</c:v>
                </c:pt>
                <c:pt idx="49">
                  <c:v>3.5655784525087353</c:v>
                </c:pt>
                <c:pt idx="50">
                  <c:v>2.9354995504561296</c:v>
                </c:pt>
                <c:pt idx="51">
                  <c:v>0.82503027919994398</c:v>
                </c:pt>
                <c:pt idx="52">
                  <c:v>-2.0492180477025448</c:v>
                </c:pt>
                <c:pt idx="53">
                  <c:v>-3.092060011182495</c:v>
                </c:pt>
                <c:pt idx="54">
                  <c:v>-3.1428197330625753</c:v>
                </c:pt>
                <c:pt idx="55">
                  <c:v>-2.857496654660765</c:v>
                </c:pt>
                <c:pt idx="56">
                  <c:v>-1.9684575660281849</c:v>
                </c:pt>
                <c:pt idx="57">
                  <c:v>-0.81434687162470398</c:v>
                </c:pt>
                <c:pt idx="58">
                  <c:v>-6.853833777740595E-2</c:v>
                </c:pt>
                <c:pt idx="59">
                  <c:v>0.38055404156383849</c:v>
                </c:pt>
                <c:pt idx="60">
                  <c:v>0.84097682250852701</c:v>
                </c:pt>
                <c:pt idx="61">
                  <c:v>1.183351277653216</c:v>
                </c:pt>
                <c:pt idx="62">
                  <c:v>1.2281476853832034</c:v>
                </c:pt>
                <c:pt idx="63">
                  <c:v>1.2551435873816765</c:v>
                </c:pt>
                <c:pt idx="64">
                  <c:v>0.91778870873386542</c:v>
                </c:pt>
                <c:pt idx="65">
                  <c:v>0.22401336120772403</c:v>
                </c:pt>
                <c:pt idx="66">
                  <c:v>-0.41347259829035898</c:v>
                </c:pt>
                <c:pt idx="67">
                  <c:v>-0.84287364020979338</c:v>
                </c:pt>
                <c:pt idx="68">
                  <c:v>-1.3194052354324919</c:v>
                </c:pt>
                <c:pt idx="69">
                  <c:v>-1.3764165310403655</c:v>
                </c:pt>
                <c:pt idx="70">
                  <c:v>-1.4711645652918266</c:v>
                </c:pt>
                <c:pt idx="71">
                  <c:v>-1.267256056517446</c:v>
                </c:pt>
                <c:pt idx="72">
                  <c:v>-1.954645813550405</c:v>
                </c:pt>
                <c:pt idx="73">
                  <c:v>-1.8189341814010298</c:v>
                </c:pt>
                <c:pt idx="74">
                  <c:v>-1.4231453614149738</c:v>
                </c:pt>
                <c:pt idx="75">
                  <c:v>-0.946730744970116</c:v>
                </c:pt>
                <c:pt idx="76">
                  <c:v>-9.4026606394445517E-2</c:v>
                </c:pt>
                <c:pt idx="77">
                  <c:v>0.39845371627529202</c:v>
                </c:pt>
                <c:pt idx="78">
                  <c:v>0.64581545325418754</c:v>
                </c:pt>
                <c:pt idx="79">
                  <c:v>0.38822352610439903</c:v>
                </c:pt>
                <c:pt idx="80">
                  <c:v>-0.24902946208086099</c:v>
                </c:pt>
                <c:pt idx="81">
                  <c:v>-0.84860373608501649</c:v>
                </c:pt>
                <c:pt idx="82">
                  <c:v>-1.04353626516102</c:v>
                </c:pt>
                <c:pt idx="83">
                  <c:v>-1.0160336248253661</c:v>
                </c:pt>
                <c:pt idx="84">
                  <c:v>-0.22792493503293398</c:v>
                </c:pt>
                <c:pt idx="85">
                  <c:v>1.1537585038255149</c:v>
                </c:pt>
                <c:pt idx="86">
                  <c:v>1.6498011435064399</c:v>
                </c:pt>
                <c:pt idx="87">
                  <c:v>1.8395992724046299</c:v>
                </c:pt>
                <c:pt idx="88">
                  <c:v>1.60066170093098</c:v>
                </c:pt>
                <c:pt idx="89">
                  <c:v>1.3490818160103801</c:v>
                </c:pt>
                <c:pt idx="90">
                  <c:v>1.4425010798034446</c:v>
                </c:pt>
                <c:pt idx="91">
                  <c:v>1.9856799424847349</c:v>
                </c:pt>
                <c:pt idx="92">
                  <c:v>2.8501778842696051</c:v>
                </c:pt>
                <c:pt idx="93">
                  <c:v>3.3706725637266848</c:v>
                </c:pt>
                <c:pt idx="94">
                  <c:v>3.2468323170501199</c:v>
                </c:pt>
                <c:pt idx="95">
                  <c:v>2.3196486741888784</c:v>
                </c:pt>
                <c:pt idx="96">
                  <c:v>-0.83648577928990353</c:v>
                </c:pt>
                <c:pt idx="97">
                  <c:v>-6.7205290105534754</c:v>
                </c:pt>
                <c:pt idx="98">
                  <c:v>-3.8924549822068002</c:v>
                </c:pt>
                <c:pt idx="99">
                  <c:v>-3.069021656571115</c:v>
                </c:pt>
                <c:pt idx="100">
                  <c:v>-2.5857849609379997</c:v>
                </c:pt>
                <c:pt idx="101">
                  <c:v>-1.1466801405136779</c:v>
                </c:pt>
                <c:pt idx="102">
                  <c:v>0.14320616305158551</c:v>
                </c:pt>
                <c:pt idx="103">
                  <c:v>0.66226288508053655</c:v>
                </c:pt>
                <c:pt idx="104">
                  <c:v>0.86677099834217497</c:v>
                </c:pt>
                <c:pt idx="105">
                  <c:v>0.82765581430149848</c:v>
                </c:pt>
                <c:pt idx="106">
                  <c:v>0.52263580651470498</c:v>
                </c:pt>
                <c:pt idx="107">
                  <c:v>0.15339740473469302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9-43F3-B6EC-196A2BF99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55576"/>
        <c:axId val="894952336"/>
      </c:lineChart>
      <c:dateAx>
        <c:axId val="89495557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2336"/>
        <c:crosses val="autoZero"/>
        <c:auto val="1"/>
        <c:lblOffset val="100"/>
        <c:baseTimeUnit val="months"/>
        <c:majorUnit val="24"/>
        <c:majorTimeUnit val="months"/>
      </c:dateAx>
      <c:valAx>
        <c:axId val="89495233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55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NBP: Output Gap Revision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7856258341442E-2"/>
          <c:y val="0.13930516431924883"/>
          <c:w val="0.90696349578780555"/>
          <c:h val="0.75145888013998252"/>
        </c:manualLayout>
      </c:layout>
      <c:lineChart>
        <c:grouping val="standard"/>
        <c:varyColors val="0"/>
        <c:ser>
          <c:idx val="1"/>
          <c:order val="0"/>
          <c:tx>
            <c:strRef>
              <c:f>'PD - Output Gap'!$F$6</c:f>
              <c:strCache>
                <c:ptCount val="1"/>
                <c:pt idx="0">
                  <c:v>Previous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'PD - Output Gap'!$C$94:$C$133</c:f>
              <c:numCache>
                <c:formatCode>d\-mmm\-yy</c:formatCode>
                <c:ptCount val="40"/>
                <c:pt idx="0">
                  <c:v>42795</c:v>
                </c:pt>
                <c:pt idx="1">
                  <c:v>42887</c:v>
                </c:pt>
                <c:pt idx="2">
                  <c:v>42979</c:v>
                </c:pt>
                <c:pt idx="3">
                  <c:v>43070</c:v>
                </c:pt>
                <c:pt idx="4">
                  <c:v>43160</c:v>
                </c:pt>
                <c:pt idx="5">
                  <c:v>43252</c:v>
                </c:pt>
                <c:pt idx="6">
                  <c:v>43344</c:v>
                </c:pt>
                <c:pt idx="7">
                  <c:v>43435</c:v>
                </c:pt>
                <c:pt idx="8">
                  <c:v>43525</c:v>
                </c:pt>
                <c:pt idx="9">
                  <c:v>43617</c:v>
                </c:pt>
                <c:pt idx="10">
                  <c:v>43709</c:v>
                </c:pt>
                <c:pt idx="11">
                  <c:v>43800</c:v>
                </c:pt>
                <c:pt idx="12">
                  <c:v>43891</c:v>
                </c:pt>
                <c:pt idx="13">
                  <c:v>43983</c:v>
                </c:pt>
                <c:pt idx="14">
                  <c:v>44075</c:v>
                </c:pt>
                <c:pt idx="15">
                  <c:v>44166</c:v>
                </c:pt>
                <c:pt idx="16">
                  <c:v>44256</c:v>
                </c:pt>
                <c:pt idx="17">
                  <c:v>44348</c:v>
                </c:pt>
                <c:pt idx="18">
                  <c:v>44440</c:v>
                </c:pt>
                <c:pt idx="19">
                  <c:v>44531</c:v>
                </c:pt>
                <c:pt idx="20">
                  <c:v>44621</c:v>
                </c:pt>
                <c:pt idx="21">
                  <c:v>44713</c:v>
                </c:pt>
                <c:pt idx="22">
                  <c:v>44805</c:v>
                </c:pt>
                <c:pt idx="23">
                  <c:v>44896</c:v>
                </c:pt>
                <c:pt idx="24">
                  <c:v>44986</c:v>
                </c:pt>
                <c:pt idx="25">
                  <c:v>45078</c:v>
                </c:pt>
                <c:pt idx="26">
                  <c:v>45170</c:v>
                </c:pt>
                <c:pt idx="27">
                  <c:v>45261</c:v>
                </c:pt>
                <c:pt idx="28">
                  <c:v>45352</c:v>
                </c:pt>
                <c:pt idx="29">
                  <c:v>45444</c:v>
                </c:pt>
                <c:pt idx="30">
                  <c:v>45536</c:v>
                </c:pt>
                <c:pt idx="31">
                  <c:v>45627</c:v>
                </c:pt>
                <c:pt idx="32">
                  <c:v>45717</c:v>
                </c:pt>
                <c:pt idx="33">
                  <c:v>45809</c:v>
                </c:pt>
                <c:pt idx="34">
                  <c:v>45901</c:v>
                </c:pt>
                <c:pt idx="35">
                  <c:v>45992</c:v>
                </c:pt>
                <c:pt idx="36">
                  <c:v>46082</c:v>
                </c:pt>
                <c:pt idx="37">
                  <c:v>46174</c:v>
                </c:pt>
                <c:pt idx="38">
                  <c:v>46266</c:v>
                </c:pt>
                <c:pt idx="39">
                  <c:v>46357</c:v>
                </c:pt>
              </c:numCache>
            </c:numRef>
          </c:cat>
          <c:val>
            <c:numRef>
              <c:f>'PD - Output Gap'!$F$94:$F$133</c:f>
              <c:numCache>
                <c:formatCode>#,##0.0</c:formatCode>
                <c:ptCount val="40"/>
                <c:pt idx="0">
                  <c:v>-0.3</c:v>
                </c:pt>
                <c:pt idx="1">
                  <c:v>-0.4</c:v>
                </c:pt>
                <c:pt idx="2">
                  <c:v>0.2</c:v>
                </c:pt>
                <c:pt idx="3">
                  <c:v>0.5</c:v>
                </c:pt>
                <c:pt idx="4">
                  <c:v>1.3</c:v>
                </c:pt>
                <c:pt idx="5">
                  <c:v>1.5</c:v>
                </c:pt>
                <c:pt idx="6">
                  <c:v>2</c:v>
                </c:pt>
                <c:pt idx="7">
                  <c:v>2.2000000000000002</c:v>
                </c:pt>
                <c:pt idx="8">
                  <c:v>2.4</c:v>
                </c:pt>
                <c:pt idx="9">
                  <c:v>2.4</c:v>
                </c:pt>
                <c:pt idx="10">
                  <c:v>1.8</c:v>
                </c:pt>
                <c:pt idx="11">
                  <c:v>1.4</c:v>
                </c:pt>
                <c:pt idx="12">
                  <c:v>1.3</c:v>
                </c:pt>
                <c:pt idx="13">
                  <c:v>-6.3</c:v>
                </c:pt>
                <c:pt idx="14">
                  <c:v>-1</c:v>
                </c:pt>
                <c:pt idx="15">
                  <c:v>-1.8</c:v>
                </c:pt>
                <c:pt idx="16">
                  <c:v>-0.2</c:v>
                </c:pt>
                <c:pt idx="17">
                  <c:v>0.3</c:v>
                </c:pt>
                <c:pt idx="18">
                  <c:v>1.6</c:v>
                </c:pt>
                <c:pt idx="19">
                  <c:v>2.1</c:v>
                </c:pt>
                <c:pt idx="20">
                  <c:v>4.3</c:v>
                </c:pt>
                <c:pt idx="21">
                  <c:v>2.4</c:v>
                </c:pt>
                <c:pt idx="22">
                  <c:v>1.3</c:v>
                </c:pt>
                <c:pt idx="23">
                  <c:v>0.1</c:v>
                </c:pt>
                <c:pt idx="24">
                  <c:v>0.5</c:v>
                </c:pt>
                <c:pt idx="25">
                  <c:v>0.3</c:v>
                </c:pt>
                <c:pt idx="26">
                  <c:v>9.9999999999999978E-2</c:v>
                </c:pt>
                <c:pt idx="27">
                  <c:v>-0.30000000000000004</c:v>
                </c:pt>
                <c:pt idx="28">
                  <c:v>0</c:v>
                </c:pt>
                <c:pt idx="29">
                  <c:v>-9.9999999999999978E-2</c:v>
                </c:pt>
                <c:pt idx="30">
                  <c:v>-0.4</c:v>
                </c:pt>
                <c:pt idx="31">
                  <c:v>-0.5</c:v>
                </c:pt>
                <c:pt idx="32">
                  <c:v>-0.19999999999999996</c:v>
                </c:pt>
                <c:pt idx="33">
                  <c:v>0.2</c:v>
                </c:pt>
                <c:pt idx="34">
                  <c:v>9.9999999999999978E-2</c:v>
                </c:pt>
                <c:pt idx="3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76-4DD7-B021-9715604BD847}"/>
            </c:ext>
          </c:extLst>
        </c:ser>
        <c:ser>
          <c:idx val="0"/>
          <c:order val="1"/>
          <c:tx>
            <c:strRef>
              <c:f>'PD - Output Gap'!$G$6</c:f>
              <c:strCache>
                <c:ptCount val="1"/>
                <c:pt idx="0">
                  <c:v>Output Gap NBP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'PD - Output Gap'!$C$94:$C$133</c:f>
              <c:numCache>
                <c:formatCode>d\-mmm\-yy</c:formatCode>
                <c:ptCount val="40"/>
                <c:pt idx="0">
                  <c:v>42795</c:v>
                </c:pt>
                <c:pt idx="1">
                  <c:v>42887</c:v>
                </c:pt>
                <c:pt idx="2">
                  <c:v>42979</c:v>
                </c:pt>
                <c:pt idx="3">
                  <c:v>43070</c:v>
                </c:pt>
                <c:pt idx="4">
                  <c:v>43160</c:v>
                </c:pt>
                <c:pt idx="5">
                  <c:v>43252</c:v>
                </c:pt>
                <c:pt idx="6">
                  <c:v>43344</c:v>
                </c:pt>
                <c:pt idx="7">
                  <c:v>43435</c:v>
                </c:pt>
                <c:pt idx="8">
                  <c:v>43525</c:v>
                </c:pt>
                <c:pt idx="9">
                  <c:v>43617</c:v>
                </c:pt>
                <c:pt idx="10">
                  <c:v>43709</c:v>
                </c:pt>
                <c:pt idx="11">
                  <c:v>43800</c:v>
                </c:pt>
                <c:pt idx="12">
                  <c:v>43891</c:v>
                </c:pt>
                <c:pt idx="13">
                  <c:v>43983</c:v>
                </c:pt>
                <c:pt idx="14">
                  <c:v>44075</c:v>
                </c:pt>
                <c:pt idx="15">
                  <c:v>44166</c:v>
                </c:pt>
                <c:pt idx="16">
                  <c:v>44256</c:v>
                </c:pt>
                <c:pt idx="17">
                  <c:v>44348</c:v>
                </c:pt>
                <c:pt idx="18">
                  <c:v>44440</c:v>
                </c:pt>
                <c:pt idx="19">
                  <c:v>44531</c:v>
                </c:pt>
                <c:pt idx="20">
                  <c:v>44621</c:v>
                </c:pt>
                <c:pt idx="21">
                  <c:v>44713</c:v>
                </c:pt>
                <c:pt idx="22">
                  <c:v>44805</c:v>
                </c:pt>
                <c:pt idx="23">
                  <c:v>44896</c:v>
                </c:pt>
                <c:pt idx="24">
                  <c:v>44986</c:v>
                </c:pt>
                <c:pt idx="25">
                  <c:v>45078</c:v>
                </c:pt>
                <c:pt idx="26">
                  <c:v>45170</c:v>
                </c:pt>
                <c:pt idx="27">
                  <c:v>45261</c:v>
                </c:pt>
                <c:pt idx="28">
                  <c:v>45352</c:v>
                </c:pt>
                <c:pt idx="29">
                  <c:v>45444</c:v>
                </c:pt>
                <c:pt idx="30">
                  <c:v>45536</c:v>
                </c:pt>
                <c:pt idx="31">
                  <c:v>45627</c:v>
                </c:pt>
                <c:pt idx="32">
                  <c:v>45717</c:v>
                </c:pt>
                <c:pt idx="33">
                  <c:v>45809</c:v>
                </c:pt>
                <c:pt idx="34">
                  <c:v>45901</c:v>
                </c:pt>
                <c:pt idx="35">
                  <c:v>45992</c:v>
                </c:pt>
                <c:pt idx="36">
                  <c:v>46082</c:v>
                </c:pt>
                <c:pt idx="37">
                  <c:v>46174</c:v>
                </c:pt>
                <c:pt idx="38">
                  <c:v>46266</c:v>
                </c:pt>
                <c:pt idx="39">
                  <c:v>46357</c:v>
                </c:pt>
              </c:numCache>
            </c:numRef>
          </c:cat>
          <c:val>
            <c:numRef>
              <c:f>'PD - Output Gap'!$G$94:$G$133</c:f>
              <c:numCache>
                <c:formatCode>#,##0.0</c:formatCode>
                <c:ptCount val="40"/>
                <c:pt idx="0">
                  <c:v>-0.3</c:v>
                </c:pt>
                <c:pt idx="1">
                  <c:v>-0.4</c:v>
                </c:pt>
                <c:pt idx="2">
                  <c:v>0.2</c:v>
                </c:pt>
                <c:pt idx="3">
                  <c:v>0.5</c:v>
                </c:pt>
                <c:pt idx="4">
                  <c:v>1.3</c:v>
                </c:pt>
                <c:pt idx="5">
                  <c:v>1.5</c:v>
                </c:pt>
                <c:pt idx="6">
                  <c:v>2</c:v>
                </c:pt>
                <c:pt idx="7">
                  <c:v>2.2000000000000002</c:v>
                </c:pt>
                <c:pt idx="8">
                  <c:v>2.4</c:v>
                </c:pt>
                <c:pt idx="9">
                  <c:v>2.4</c:v>
                </c:pt>
                <c:pt idx="10">
                  <c:v>1.8</c:v>
                </c:pt>
                <c:pt idx="11">
                  <c:v>1.4</c:v>
                </c:pt>
                <c:pt idx="12">
                  <c:v>1.3</c:v>
                </c:pt>
                <c:pt idx="13">
                  <c:v>-6.3</c:v>
                </c:pt>
                <c:pt idx="14">
                  <c:v>-1</c:v>
                </c:pt>
                <c:pt idx="15">
                  <c:v>-1.8</c:v>
                </c:pt>
                <c:pt idx="16">
                  <c:v>-0.2</c:v>
                </c:pt>
                <c:pt idx="17">
                  <c:v>0.3</c:v>
                </c:pt>
                <c:pt idx="18">
                  <c:v>1.6</c:v>
                </c:pt>
                <c:pt idx="19">
                  <c:v>2.1</c:v>
                </c:pt>
                <c:pt idx="20">
                  <c:v>4.2</c:v>
                </c:pt>
                <c:pt idx="21">
                  <c:v>2.4</c:v>
                </c:pt>
                <c:pt idx="22">
                  <c:v>1.3</c:v>
                </c:pt>
                <c:pt idx="23">
                  <c:v>0.1</c:v>
                </c:pt>
                <c:pt idx="24">
                  <c:v>0</c:v>
                </c:pt>
                <c:pt idx="25">
                  <c:v>-0.3</c:v>
                </c:pt>
                <c:pt idx="26">
                  <c:v>-0.5</c:v>
                </c:pt>
                <c:pt idx="27">
                  <c:v>-0.9</c:v>
                </c:pt>
                <c:pt idx="28">
                  <c:v>-0.6</c:v>
                </c:pt>
                <c:pt idx="29">
                  <c:v>-0.7</c:v>
                </c:pt>
                <c:pt idx="30">
                  <c:v>-1.1000000000000001</c:v>
                </c:pt>
                <c:pt idx="31">
                  <c:v>-1.2</c:v>
                </c:pt>
                <c:pt idx="32">
                  <c:v>-0.9</c:v>
                </c:pt>
                <c:pt idx="33">
                  <c:v>-0.5</c:v>
                </c:pt>
                <c:pt idx="34">
                  <c:v>-0.5</c:v>
                </c:pt>
                <c:pt idx="35">
                  <c:v>-0.4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76-4DD7-B021-9715604BD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55576"/>
        <c:axId val="894952336"/>
      </c:lineChart>
      <c:dateAx>
        <c:axId val="894955576"/>
        <c:scaling>
          <c:orientation val="minMax"/>
          <c:min val="43525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2336"/>
        <c:crosses val="autoZero"/>
        <c:auto val="1"/>
        <c:lblOffset val="100"/>
        <c:baseTimeUnit val="months"/>
        <c:majorUnit val="12"/>
        <c:majorTimeUnit val="months"/>
      </c:dateAx>
      <c:valAx>
        <c:axId val="894952336"/>
        <c:scaling>
          <c:orientation val="minMax"/>
          <c:max val="5"/>
          <c:min val="-7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55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64051706036745404"/>
          <c:y val="0.68771471274424023"/>
          <c:w val="0.30409011373578304"/>
          <c:h val="0.13153111017801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7856258341442E-2"/>
          <c:y val="0.13930516431924883"/>
          <c:w val="0.90696349578780555"/>
          <c:h val="0.69127352038741641"/>
        </c:manualLayout>
      </c:layout>
      <c:lineChart>
        <c:grouping val="standard"/>
        <c:varyColors val="0"/>
        <c:ser>
          <c:idx val="0"/>
          <c:order val="0"/>
          <c:tx>
            <c:strRef>
              <c:f>'MX - Unemp'!$F$5</c:f>
              <c:strCache>
                <c:ptCount val="1"/>
                <c:pt idx="0">
                  <c:v>Holgura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name>3ma</c:nam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'MX - Unemp'!$E$17:$E$225</c:f>
              <c:numCache>
                <c:formatCode>d\-mmm\-yy</c:formatCode>
                <c:ptCount val="209"/>
                <c:pt idx="0">
                  <c:v>39052</c:v>
                </c:pt>
                <c:pt idx="1">
                  <c:v>39083</c:v>
                </c:pt>
                <c:pt idx="2">
                  <c:v>39114</c:v>
                </c:pt>
                <c:pt idx="3">
                  <c:v>39142</c:v>
                </c:pt>
                <c:pt idx="4">
                  <c:v>39173</c:v>
                </c:pt>
                <c:pt idx="5">
                  <c:v>39203</c:v>
                </c:pt>
                <c:pt idx="6">
                  <c:v>39234</c:v>
                </c:pt>
                <c:pt idx="7">
                  <c:v>39264</c:v>
                </c:pt>
                <c:pt idx="8">
                  <c:v>39295</c:v>
                </c:pt>
                <c:pt idx="9">
                  <c:v>39326</c:v>
                </c:pt>
                <c:pt idx="10">
                  <c:v>39356</c:v>
                </c:pt>
                <c:pt idx="11">
                  <c:v>39387</c:v>
                </c:pt>
                <c:pt idx="12">
                  <c:v>39417</c:v>
                </c:pt>
                <c:pt idx="13">
                  <c:v>39448</c:v>
                </c:pt>
                <c:pt idx="14">
                  <c:v>39479</c:v>
                </c:pt>
                <c:pt idx="15">
                  <c:v>39508</c:v>
                </c:pt>
                <c:pt idx="16">
                  <c:v>39539</c:v>
                </c:pt>
                <c:pt idx="17">
                  <c:v>39569</c:v>
                </c:pt>
                <c:pt idx="18">
                  <c:v>39600</c:v>
                </c:pt>
                <c:pt idx="19">
                  <c:v>39630</c:v>
                </c:pt>
                <c:pt idx="20">
                  <c:v>39661</c:v>
                </c:pt>
                <c:pt idx="21">
                  <c:v>39692</c:v>
                </c:pt>
                <c:pt idx="22">
                  <c:v>39722</c:v>
                </c:pt>
                <c:pt idx="23">
                  <c:v>39753</c:v>
                </c:pt>
                <c:pt idx="24">
                  <c:v>39783</c:v>
                </c:pt>
                <c:pt idx="25">
                  <c:v>39814</c:v>
                </c:pt>
                <c:pt idx="26">
                  <c:v>39845</c:v>
                </c:pt>
                <c:pt idx="27">
                  <c:v>39873</c:v>
                </c:pt>
                <c:pt idx="28">
                  <c:v>39904</c:v>
                </c:pt>
                <c:pt idx="29">
                  <c:v>39934</c:v>
                </c:pt>
                <c:pt idx="30">
                  <c:v>39965</c:v>
                </c:pt>
                <c:pt idx="31">
                  <c:v>39995</c:v>
                </c:pt>
                <c:pt idx="32">
                  <c:v>40026</c:v>
                </c:pt>
                <c:pt idx="33">
                  <c:v>40057</c:v>
                </c:pt>
                <c:pt idx="34">
                  <c:v>40087</c:v>
                </c:pt>
                <c:pt idx="35">
                  <c:v>40118</c:v>
                </c:pt>
                <c:pt idx="36">
                  <c:v>40148</c:v>
                </c:pt>
                <c:pt idx="37">
                  <c:v>40179</c:v>
                </c:pt>
                <c:pt idx="38">
                  <c:v>40210</c:v>
                </c:pt>
                <c:pt idx="39">
                  <c:v>40238</c:v>
                </c:pt>
                <c:pt idx="40">
                  <c:v>40269</c:v>
                </c:pt>
                <c:pt idx="41">
                  <c:v>40299</c:v>
                </c:pt>
                <c:pt idx="42">
                  <c:v>40330</c:v>
                </c:pt>
                <c:pt idx="43">
                  <c:v>40360</c:v>
                </c:pt>
                <c:pt idx="44">
                  <c:v>40391</c:v>
                </c:pt>
                <c:pt idx="45">
                  <c:v>40422</c:v>
                </c:pt>
                <c:pt idx="46">
                  <c:v>40452</c:v>
                </c:pt>
                <c:pt idx="47">
                  <c:v>40483</c:v>
                </c:pt>
                <c:pt idx="48">
                  <c:v>40513</c:v>
                </c:pt>
                <c:pt idx="49">
                  <c:v>40544</c:v>
                </c:pt>
                <c:pt idx="50">
                  <c:v>40575</c:v>
                </c:pt>
                <c:pt idx="51">
                  <c:v>40603</c:v>
                </c:pt>
                <c:pt idx="52">
                  <c:v>40634</c:v>
                </c:pt>
                <c:pt idx="53">
                  <c:v>40664</c:v>
                </c:pt>
                <c:pt idx="54">
                  <c:v>40695</c:v>
                </c:pt>
                <c:pt idx="55">
                  <c:v>40725</c:v>
                </c:pt>
                <c:pt idx="56">
                  <c:v>40756</c:v>
                </c:pt>
                <c:pt idx="57">
                  <c:v>40787</c:v>
                </c:pt>
                <c:pt idx="58">
                  <c:v>40817</c:v>
                </c:pt>
                <c:pt idx="59">
                  <c:v>40848</c:v>
                </c:pt>
                <c:pt idx="60">
                  <c:v>40878</c:v>
                </c:pt>
                <c:pt idx="61">
                  <c:v>40909</c:v>
                </c:pt>
                <c:pt idx="62">
                  <c:v>40940</c:v>
                </c:pt>
                <c:pt idx="63">
                  <c:v>40969</c:v>
                </c:pt>
                <c:pt idx="64">
                  <c:v>41000</c:v>
                </c:pt>
                <c:pt idx="65">
                  <c:v>41030</c:v>
                </c:pt>
                <c:pt idx="66">
                  <c:v>41061</c:v>
                </c:pt>
                <c:pt idx="67">
                  <c:v>41091</c:v>
                </c:pt>
                <c:pt idx="68">
                  <c:v>41122</c:v>
                </c:pt>
                <c:pt idx="69">
                  <c:v>41153</c:v>
                </c:pt>
                <c:pt idx="70">
                  <c:v>41183</c:v>
                </c:pt>
                <c:pt idx="71">
                  <c:v>41214</c:v>
                </c:pt>
                <c:pt idx="72">
                  <c:v>41244</c:v>
                </c:pt>
                <c:pt idx="73">
                  <c:v>41275</c:v>
                </c:pt>
                <c:pt idx="74">
                  <c:v>41306</c:v>
                </c:pt>
                <c:pt idx="75">
                  <c:v>41334</c:v>
                </c:pt>
                <c:pt idx="76">
                  <c:v>41365</c:v>
                </c:pt>
                <c:pt idx="77">
                  <c:v>41395</c:v>
                </c:pt>
                <c:pt idx="78">
                  <c:v>41426</c:v>
                </c:pt>
                <c:pt idx="79">
                  <c:v>41456</c:v>
                </c:pt>
                <c:pt idx="80">
                  <c:v>41487</c:v>
                </c:pt>
                <c:pt idx="81">
                  <c:v>41518</c:v>
                </c:pt>
                <c:pt idx="82">
                  <c:v>41548</c:v>
                </c:pt>
                <c:pt idx="83">
                  <c:v>41579</c:v>
                </c:pt>
                <c:pt idx="84">
                  <c:v>41609</c:v>
                </c:pt>
                <c:pt idx="85">
                  <c:v>41640</c:v>
                </c:pt>
                <c:pt idx="86">
                  <c:v>41671</c:v>
                </c:pt>
                <c:pt idx="87">
                  <c:v>41699</c:v>
                </c:pt>
                <c:pt idx="88">
                  <c:v>41730</c:v>
                </c:pt>
                <c:pt idx="89">
                  <c:v>41760</c:v>
                </c:pt>
                <c:pt idx="90">
                  <c:v>41791</c:v>
                </c:pt>
                <c:pt idx="91">
                  <c:v>41821</c:v>
                </c:pt>
                <c:pt idx="92">
                  <c:v>41852</c:v>
                </c:pt>
                <c:pt idx="93">
                  <c:v>41883</c:v>
                </c:pt>
                <c:pt idx="94">
                  <c:v>41913</c:v>
                </c:pt>
                <c:pt idx="95">
                  <c:v>41944</c:v>
                </c:pt>
                <c:pt idx="96">
                  <c:v>41974</c:v>
                </c:pt>
                <c:pt idx="97">
                  <c:v>42005</c:v>
                </c:pt>
                <c:pt idx="98">
                  <c:v>42036</c:v>
                </c:pt>
                <c:pt idx="99">
                  <c:v>42064</c:v>
                </c:pt>
                <c:pt idx="100">
                  <c:v>42095</c:v>
                </c:pt>
                <c:pt idx="101">
                  <c:v>42125</c:v>
                </c:pt>
                <c:pt idx="102">
                  <c:v>42156</c:v>
                </c:pt>
                <c:pt idx="103">
                  <c:v>42186</c:v>
                </c:pt>
                <c:pt idx="104">
                  <c:v>42217</c:v>
                </c:pt>
                <c:pt idx="105">
                  <c:v>42248</c:v>
                </c:pt>
                <c:pt idx="106">
                  <c:v>42278</c:v>
                </c:pt>
                <c:pt idx="107">
                  <c:v>42309</c:v>
                </c:pt>
                <c:pt idx="108">
                  <c:v>42339</c:v>
                </c:pt>
                <c:pt idx="109">
                  <c:v>42370</c:v>
                </c:pt>
                <c:pt idx="110">
                  <c:v>42401</c:v>
                </c:pt>
                <c:pt idx="111">
                  <c:v>42430</c:v>
                </c:pt>
                <c:pt idx="112">
                  <c:v>42461</c:v>
                </c:pt>
                <c:pt idx="113">
                  <c:v>42491</c:v>
                </c:pt>
                <c:pt idx="114">
                  <c:v>42522</c:v>
                </c:pt>
                <c:pt idx="115">
                  <c:v>42552</c:v>
                </c:pt>
                <c:pt idx="116">
                  <c:v>42583</c:v>
                </c:pt>
                <c:pt idx="117">
                  <c:v>42614</c:v>
                </c:pt>
                <c:pt idx="118">
                  <c:v>42644</c:v>
                </c:pt>
                <c:pt idx="119">
                  <c:v>42675</c:v>
                </c:pt>
                <c:pt idx="120">
                  <c:v>42705</c:v>
                </c:pt>
                <c:pt idx="121">
                  <c:v>42736</c:v>
                </c:pt>
                <c:pt idx="122">
                  <c:v>42767</c:v>
                </c:pt>
                <c:pt idx="123">
                  <c:v>42795</c:v>
                </c:pt>
                <c:pt idx="124">
                  <c:v>42826</c:v>
                </c:pt>
                <c:pt idx="125">
                  <c:v>42856</c:v>
                </c:pt>
                <c:pt idx="126">
                  <c:v>42887</c:v>
                </c:pt>
                <c:pt idx="127">
                  <c:v>42917</c:v>
                </c:pt>
                <c:pt idx="128">
                  <c:v>42948</c:v>
                </c:pt>
                <c:pt idx="129">
                  <c:v>42979</c:v>
                </c:pt>
                <c:pt idx="130">
                  <c:v>43009</c:v>
                </c:pt>
                <c:pt idx="131">
                  <c:v>43040</c:v>
                </c:pt>
                <c:pt idx="132">
                  <c:v>43070</c:v>
                </c:pt>
                <c:pt idx="133">
                  <c:v>43101</c:v>
                </c:pt>
                <c:pt idx="134">
                  <c:v>43132</c:v>
                </c:pt>
                <c:pt idx="135">
                  <c:v>43160</c:v>
                </c:pt>
                <c:pt idx="136">
                  <c:v>43191</c:v>
                </c:pt>
                <c:pt idx="137">
                  <c:v>43221</c:v>
                </c:pt>
                <c:pt idx="138">
                  <c:v>43252</c:v>
                </c:pt>
                <c:pt idx="139">
                  <c:v>43282</c:v>
                </c:pt>
                <c:pt idx="140">
                  <c:v>43313</c:v>
                </c:pt>
                <c:pt idx="141">
                  <c:v>43344</c:v>
                </c:pt>
                <c:pt idx="142">
                  <c:v>43374</c:v>
                </c:pt>
                <c:pt idx="143">
                  <c:v>43405</c:v>
                </c:pt>
                <c:pt idx="144">
                  <c:v>43435</c:v>
                </c:pt>
                <c:pt idx="145">
                  <c:v>43466</c:v>
                </c:pt>
                <c:pt idx="146">
                  <c:v>43497</c:v>
                </c:pt>
                <c:pt idx="147">
                  <c:v>43525</c:v>
                </c:pt>
                <c:pt idx="148">
                  <c:v>43556</c:v>
                </c:pt>
                <c:pt idx="149">
                  <c:v>43586</c:v>
                </c:pt>
                <c:pt idx="150">
                  <c:v>43617</c:v>
                </c:pt>
                <c:pt idx="151">
                  <c:v>43647</c:v>
                </c:pt>
                <c:pt idx="152">
                  <c:v>43678</c:v>
                </c:pt>
                <c:pt idx="153">
                  <c:v>43709</c:v>
                </c:pt>
                <c:pt idx="154">
                  <c:v>43739</c:v>
                </c:pt>
                <c:pt idx="155">
                  <c:v>43770</c:v>
                </c:pt>
                <c:pt idx="156">
                  <c:v>43800</c:v>
                </c:pt>
                <c:pt idx="157">
                  <c:v>43831</c:v>
                </c:pt>
                <c:pt idx="158">
                  <c:v>43862</c:v>
                </c:pt>
                <c:pt idx="159">
                  <c:v>43891</c:v>
                </c:pt>
                <c:pt idx="160">
                  <c:v>43922</c:v>
                </c:pt>
                <c:pt idx="161">
                  <c:v>43952</c:v>
                </c:pt>
                <c:pt idx="162">
                  <c:v>43983</c:v>
                </c:pt>
                <c:pt idx="163">
                  <c:v>44013</c:v>
                </c:pt>
                <c:pt idx="164">
                  <c:v>44044</c:v>
                </c:pt>
                <c:pt idx="165">
                  <c:v>44075</c:v>
                </c:pt>
                <c:pt idx="166">
                  <c:v>44105</c:v>
                </c:pt>
                <c:pt idx="167">
                  <c:v>44136</c:v>
                </c:pt>
                <c:pt idx="168">
                  <c:v>44166</c:v>
                </c:pt>
                <c:pt idx="169">
                  <c:v>44197</c:v>
                </c:pt>
                <c:pt idx="170">
                  <c:v>44228</c:v>
                </c:pt>
                <c:pt idx="171">
                  <c:v>44256</c:v>
                </c:pt>
                <c:pt idx="172">
                  <c:v>44287</c:v>
                </c:pt>
                <c:pt idx="173">
                  <c:v>44317</c:v>
                </c:pt>
                <c:pt idx="174">
                  <c:v>44348</c:v>
                </c:pt>
                <c:pt idx="175">
                  <c:v>44378</c:v>
                </c:pt>
                <c:pt idx="176">
                  <c:v>44409</c:v>
                </c:pt>
                <c:pt idx="177">
                  <c:v>44440</c:v>
                </c:pt>
                <c:pt idx="178">
                  <c:v>44470</c:v>
                </c:pt>
                <c:pt idx="179">
                  <c:v>44501</c:v>
                </c:pt>
                <c:pt idx="180">
                  <c:v>44531</c:v>
                </c:pt>
                <c:pt idx="181">
                  <c:v>44562</c:v>
                </c:pt>
                <c:pt idx="182">
                  <c:v>44593</c:v>
                </c:pt>
                <c:pt idx="183">
                  <c:v>44621</c:v>
                </c:pt>
                <c:pt idx="184">
                  <c:v>44652</c:v>
                </c:pt>
                <c:pt idx="185">
                  <c:v>44682</c:v>
                </c:pt>
                <c:pt idx="186">
                  <c:v>44713</c:v>
                </c:pt>
                <c:pt idx="187">
                  <c:v>44743</c:v>
                </c:pt>
                <c:pt idx="188">
                  <c:v>44774</c:v>
                </c:pt>
                <c:pt idx="189">
                  <c:v>44805</c:v>
                </c:pt>
                <c:pt idx="190">
                  <c:v>44835</c:v>
                </c:pt>
                <c:pt idx="191">
                  <c:v>44866</c:v>
                </c:pt>
                <c:pt idx="192">
                  <c:v>44896</c:v>
                </c:pt>
              </c:numCache>
            </c:numRef>
          </c:cat>
          <c:val>
            <c:numRef>
              <c:f>'MX - Unemp'!$F$17:$F$225</c:f>
              <c:numCache>
                <c:formatCode>#,##0.00</c:formatCode>
                <c:ptCount val="209"/>
                <c:pt idx="0">
                  <c:v>0</c:v>
                </c:pt>
                <c:pt idx="1">
                  <c:v>-0.02</c:v>
                </c:pt>
                <c:pt idx="2">
                  <c:v>-0.01</c:v>
                </c:pt>
                <c:pt idx="3">
                  <c:v>-0.03</c:v>
                </c:pt>
                <c:pt idx="4">
                  <c:v>-0.2</c:v>
                </c:pt>
                <c:pt idx="5">
                  <c:v>-0.43</c:v>
                </c:pt>
                <c:pt idx="6">
                  <c:v>-0.37</c:v>
                </c:pt>
                <c:pt idx="7">
                  <c:v>-0.42</c:v>
                </c:pt>
                <c:pt idx="8">
                  <c:v>-0.41</c:v>
                </c:pt>
                <c:pt idx="9">
                  <c:v>-0.5</c:v>
                </c:pt>
                <c:pt idx="10">
                  <c:v>-0.31</c:v>
                </c:pt>
                <c:pt idx="11">
                  <c:v>-0.37</c:v>
                </c:pt>
                <c:pt idx="12">
                  <c:v>-0.34</c:v>
                </c:pt>
                <c:pt idx="13">
                  <c:v>-0.13</c:v>
                </c:pt>
                <c:pt idx="14">
                  <c:v>-0.32</c:v>
                </c:pt>
                <c:pt idx="15">
                  <c:v>-0.24</c:v>
                </c:pt>
                <c:pt idx="16">
                  <c:v>-0.41</c:v>
                </c:pt>
                <c:pt idx="17">
                  <c:v>-0.47</c:v>
                </c:pt>
                <c:pt idx="18">
                  <c:v>-0.44</c:v>
                </c:pt>
                <c:pt idx="19">
                  <c:v>-0.23</c:v>
                </c:pt>
                <c:pt idx="20">
                  <c:v>-0.35</c:v>
                </c:pt>
                <c:pt idx="21">
                  <c:v>-0.28000000000000003</c:v>
                </c:pt>
                <c:pt idx="22">
                  <c:v>-0.05</c:v>
                </c:pt>
                <c:pt idx="23">
                  <c:v>0.45</c:v>
                </c:pt>
                <c:pt idx="24">
                  <c:v>0.47</c:v>
                </c:pt>
                <c:pt idx="25">
                  <c:v>0.67</c:v>
                </c:pt>
                <c:pt idx="26">
                  <c:v>0.96</c:v>
                </c:pt>
                <c:pt idx="27">
                  <c:v>0.8</c:v>
                </c:pt>
                <c:pt idx="28">
                  <c:v>1.05</c:v>
                </c:pt>
                <c:pt idx="29">
                  <c:v>0.83</c:v>
                </c:pt>
                <c:pt idx="30">
                  <c:v>0.8</c:v>
                </c:pt>
                <c:pt idx="31">
                  <c:v>1.1599999999999999</c:v>
                </c:pt>
                <c:pt idx="32">
                  <c:v>1.5</c:v>
                </c:pt>
                <c:pt idx="33">
                  <c:v>1.73</c:v>
                </c:pt>
                <c:pt idx="34">
                  <c:v>1.2</c:v>
                </c:pt>
                <c:pt idx="35">
                  <c:v>1.03</c:v>
                </c:pt>
                <c:pt idx="36">
                  <c:v>0.95</c:v>
                </c:pt>
                <c:pt idx="37">
                  <c:v>1.23</c:v>
                </c:pt>
                <c:pt idx="38">
                  <c:v>0.85</c:v>
                </c:pt>
                <c:pt idx="39">
                  <c:v>0.76</c:v>
                </c:pt>
                <c:pt idx="40">
                  <c:v>1.1200000000000001</c:v>
                </c:pt>
                <c:pt idx="41">
                  <c:v>0.84</c:v>
                </c:pt>
                <c:pt idx="42">
                  <c:v>0.75</c:v>
                </c:pt>
                <c:pt idx="43">
                  <c:v>0.92</c:v>
                </c:pt>
                <c:pt idx="44">
                  <c:v>0.68</c:v>
                </c:pt>
                <c:pt idx="45">
                  <c:v>0.89</c:v>
                </c:pt>
                <c:pt idx="46">
                  <c:v>0.95</c:v>
                </c:pt>
                <c:pt idx="47">
                  <c:v>0.93</c:v>
                </c:pt>
                <c:pt idx="48">
                  <c:v>1.02</c:v>
                </c:pt>
                <c:pt idx="49">
                  <c:v>0.74</c:v>
                </c:pt>
                <c:pt idx="50">
                  <c:v>0.82</c:v>
                </c:pt>
                <c:pt idx="51">
                  <c:v>0.56000000000000005</c:v>
                </c:pt>
                <c:pt idx="52">
                  <c:v>0.74</c:v>
                </c:pt>
                <c:pt idx="53">
                  <c:v>0.84</c:v>
                </c:pt>
                <c:pt idx="54">
                  <c:v>1.01</c:v>
                </c:pt>
                <c:pt idx="55">
                  <c:v>0.68</c:v>
                </c:pt>
                <c:pt idx="56">
                  <c:v>0.82</c:v>
                </c:pt>
                <c:pt idx="57">
                  <c:v>0.59</c:v>
                </c:pt>
                <c:pt idx="58">
                  <c:v>0.37</c:v>
                </c:pt>
                <c:pt idx="59">
                  <c:v>0.59</c:v>
                </c:pt>
                <c:pt idx="60">
                  <c:v>0.49</c:v>
                </c:pt>
                <c:pt idx="61">
                  <c:v>0.2</c:v>
                </c:pt>
                <c:pt idx="62">
                  <c:v>0.7</c:v>
                </c:pt>
                <c:pt idx="63">
                  <c:v>0.37</c:v>
                </c:pt>
                <c:pt idx="64">
                  <c:v>0.39</c:v>
                </c:pt>
                <c:pt idx="65">
                  <c:v>0.25</c:v>
                </c:pt>
                <c:pt idx="66">
                  <c:v>0.3</c:v>
                </c:pt>
                <c:pt idx="67">
                  <c:v>0.18</c:v>
                </c:pt>
                <c:pt idx="68">
                  <c:v>0.42</c:v>
                </c:pt>
                <c:pt idx="69">
                  <c:v>7.0000000000000007E-2</c:v>
                </c:pt>
                <c:pt idx="70">
                  <c:v>0.39</c:v>
                </c:pt>
                <c:pt idx="71">
                  <c:v>0.68</c:v>
                </c:pt>
                <c:pt idx="72">
                  <c:v>0.41</c:v>
                </c:pt>
                <c:pt idx="73">
                  <c:v>0.74</c:v>
                </c:pt>
                <c:pt idx="74">
                  <c:v>0.25</c:v>
                </c:pt>
                <c:pt idx="75">
                  <c:v>0.32</c:v>
                </c:pt>
                <c:pt idx="76">
                  <c:v>0.5</c:v>
                </c:pt>
                <c:pt idx="77">
                  <c:v>0.46</c:v>
                </c:pt>
                <c:pt idx="78">
                  <c:v>0.54</c:v>
                </c:pt>
                <c:pt idx="79">
                  <c:v>0.34</c:v>
                </c:pt>
                <c:pt idx="80">
                  <c:v>0.34</c:v>
                </c:pt>
                <c:pt idx="81">
                  <c:v>0.47</c:v>
                </c:pt>
                <c:pt idx="82">
                  <c:v>0.38</c:v>
                </c:pt>
                <c:pt idx="83">
                  <c:v>0.12</c:v>
                </c:pt>
                <c:pt idx="84">
                  <c:v>0.23</c:v>
                </c:pt>
                <c:pt idx="85">
                  <c:v>0.38</c:v>
                </c:pt>
                <c:pt idx="86">
                  <c:v>0.17</c:v>
                </c:pt>
                <c:pt idx="87">
                  <c:v>0.6</c:v>
                </c:pt>
                <c:pt idx="88">
                  <c:v>0.35</c:v>
                </c:pt>
                <c:pt idx="89">
                  <c:v>0.43</c:v>
                </c:pt>
                <c:pt idx="90">
                  <c:v>0.3</c:v>
                </c:pt>
                <c:pt idx="91">
                  <c:v>0.61</c:v>
                </c:pt>
                <c:pt idx="92">
                  <c:v>0.31</c:v>
                </c:pt>
                <c:pt idx="93">
                  <c:v>0.26</c:v>
                </c:pt>
                <c:pt idx="94">
                  <c:v>0.15</c:v>
                </c:pt>
                <c:pt idx="95">
                  <c:v>0.18</c:v>
                </c:pt>
                <c:pt idx="96">
                  <c:v>-0.23</c:v>
                </c:pt>
                <c:pt idx="97">
                  <c:v>-0.06</c:v>
                </c:pt>
                <c:pt idx="98">
                  <c:v>-7.0000000000000007E-2</c:v>
                </c:pt>
                <c:pt idx="99">
                  <c:v>-0.23</c:v>
                </c:pt>
                <c:pt idx="100">
                  <c:v>-0.08</c:v>
                </c:pt>
                <c:pt idx="101">
                  <c:v>0</c:v>
                </c:pt>
                <c:pt idx="102">
                  <c:v>-0.01</c:v>
                </c:pt>
                <c:pt idx="103">
                  <c:v>0.01</c:v>
                </c:pt>
                <c:pt idx="104">
                  <c:v>-0.03</c:v>
                </c:pt>
                <c:pt idx="105">
                  <c:v>-0.21</c:v>
                </c:pt>
                <c:pt idx="106">
                  <c:v>0.04</c:v>
                </c:pt>
                <c:pt idx="107">
                  <c:v>-0.27</c:v>
                </c:pt>
                <c:pt idx="108">
                  <c:v>0</c:v>
                </c:pt>
                <c:pt idx="109">
                  <c:v>-0.23</c:v>
                </c:pt>
                <c:pt idx="110">
                  <c:v>-0.13</c:v>
                </c:pt>
                <c:pt idx="111">
                  <c:v>-0.25</c:v>
                </c:pt>
                <c:pt idx="112">
                  <c:v>-0.46</c:v>
                </c:pt>
                <c:pt idx="113">
                  <c:v>-0.28000000000000003</c:v>
                </c:pt>
                <c:pt idx="114">
                  <c:v>-0.34</c:v>
                </c:pt>
                <c:pt idx="115">
                  <c:v>-0.5</c:v>
                </c:pt>
                <c:pt idx="116">
                  <c:v>-0.51</c:v>
                </c:pt>
                <c:pt idx="117">
                  <c:v>-0.4</c:v>
                </c:pt>
                <c:pt idx="118">
                  <c:v>-0.64</c:v>
                </c:pt>
                <c:pt idx="119">
                  <c:v>-0.59</c:v>
                </c:pt>
                <c:pt idx="120">
                  <c:v>-0.47</c:v>
                </c:pt>
                <c:pt idx="121">
                  <c:v>-0.73</c:v>
                </c:pt>
                <c:pt idx="122">
                  <c:v>-0.79</c:v>
                </c:pt>
                <c:pt idx="123">
                  <c:v>-0.66</c:v>
                </c:pt>
                <c:pt idx="124">
                  <c:v>-0.67</c:v>
                </c:pt>
                <c:pt idx="125">
                  <c:v>-0.54</c:v>
                </c:pt>
                <c:pt idx="126">
                  <c:v>-0.8</c:v>
                </c:pt>
                <c:pt idx="127">
                  <c:v>-0.81</c:v>
                </c:pt>
                <c:pt idx="128">
                  <c:v>-0.72</c:v>
                </c:pt>
                <c:pt idx="129">
                  <c:v>-0.65</c:v>
                </c:pt>
                <c:pt idx="130">
                  <c:v>-0.56000000000000005</c:v>
                </c:pt>
                <c:pt idx="131">
                  <c:v>-0.46</c:v>
                </c:pt>
                <c:pt idx="132">
                  <c:v>-0.52</c:v>
                </c:pt>
                <c:pt idx="133">
                  <c:v>-0.64</c:v>
                </c:pt>
                <c:pt idx="134">
                  <c:v>-0.63</c:v>
                </c:pt>
                <c:pt idx="135">
                  <c:v>-0.6</c:v>
                </c:pt>
                <c:pt idx="136">
                  <c:v>-0.43</c:v>
                </c:pt>
                <c:pt idx="137">
                  <c:v>-0.56999999999999995</c:v>
                </c:pt>
                <c:pt idx="138">
                  <c:v>-0.44</c:v>
                </c:pt>
                <c:pt idx="139">
                  <c:v>-0.52</c:v>
                </c:pt>
                <c:pt idx="140">
                  <c:v>-0.56000000000000005</c:v>
                </c:pt>
                <c:pt idx="141">
                  <c:v>-0.48</c:v>
                </c:pt>
                <c:pt idx="142">
                  <c:v>-0.66</c:v>
                </c:pt>
                <c:pt idx="143">
                  <c:v>-0.47</c:v>
                </c:pt>
                <c:pt idx="144">
                  <c:v>-0.16</c:v>
                </c:pt>
                <c:pt idx="145">
                  <c:v>-0.39</c:v>
                </c:pt>
                <c:pt idx="146">
                  <c:v>-0.5</c:v>
                </c:pt>
                <c:pt idx="147">
                  <c:v>-0.2</c:v>
                </c:pt>
                <c:pt idx="148">
                  <c:v>-0.34</c:v>
                </c:pt>
                <c:pt idx="149">
                  <c:v>-0.24</c:v>
                </c:pt>
                <c:pt idx="150">
                  <c:v>-0.25</c:v>
                </c:pt>
                <c:pt idx="151">
                  <c:v>-0.26</c:v>
                </c:pt>
                <c:pt idx="152">
                  <c:v>-0.33</c:v>
                </c:pt>
                <c:pt idx="153">
                  <c:v>-0.28000000000000003</c:v>
                </c:pt>
                <c:pt idx="154">
                  <c:v>-0.2</c:v>
                </c:pt>
                <c:pt idx="155">
                  <c:v>-0.27</c:v>
                </c:pt>
                <c:pt idx="156">
                  <c:v>-0.57999999999999996</c:v>
                </c:pt>
                <c:pt idx="157">
                  <c:v>-0.21</c:v>
                </c:pt>
                <c:pt idx="158">
                  <c:v>-0.28000000000000003</c:v>
                </c:pt>
                <c:pt idx="159">
                  <c:v>-0.55000000000000004</c:v>
                </c:pt>
                <c:pt idx="160">
                  <c:v>0.88</c:v>
                </c:pt>
                <c:pt idx="161">
                  <c:v>0.52</c:v>
                </c:pt>
                <c:pt idx="162">
                  <c:v>1.73</c:v>
                </c:pt>
                <c:pt idx="163">
                  <c:v>1.29</c:v>
                </c:pt>
                <c:pt idx="164">
                  <c:v>1.1200000000000001</c:v>
                </c:pt>
                <c:pt idx="165">
                  <c:v>0.99</c:v>
                </c:pt>
                <c:pt idx="166">
                  <c:v>0.78</c:v>
                </c:pt>
                <c:pt idx="167">
                  <c:v>0.71</c:v>
                </c:pt>
                <c:pt idx="168">
                  <c:v>0.39</c:v>
                </c:pt>
                <c:pt idx="169">
                  <c:v>0.68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0.86</c:v>
                </c:pt>
                <c:pt idx="173">
                  <c:v>0.32</c:v>
                </c:pt>
                <c:pt idx="174">
                  <c:v>0.25</c:v>
                </c:pt>
                <c:pt idx="175">
                  <c:v>0.36</c:v>
                </c:pt>
                <c:pt idx="176">
                  <c:v>0.23</c:v>
                </c:pt>
                <c:pt idx="177">
                  <c:v>0.11</c:v>
                </c:pt>
                <c:pt idx="178">
                  <c:v>0.03</c:v>
                </c:pt>
                <c:pt idx="179">
                  <c:v>0.01</c:v>
                </c:pt>
                <c:pt idx="180">
                  <c:v>7.0000000000000007E-2</c:v>
                </c:pt>
                <c:pt idx="181">
                  <c:v>-0.26</c:v>
                </c:pt>
                <c:pt idx="182">
                  <c:v>-0.12</c:v>
                </c:pt>
                <c:pt idx="183">
                  <c:v>-0.44</c:v>
                </c:pt>
                <c:pt idx="184">
                  <c:v>-0.73</c:v>
                </c:pt>
                <c:pt idx="185">
                  <c:v>-0.43</c:v>
                </c:pt>
                <c:pt idx="186">
                  <c:v>-0.44</c:v>
                </c:pt>
                <c:pt idx="187">
                  <c:v>-0.55000000000000004</c:v>
                </c:pt>
                <c:pt idx="188">
                  <c:v>-0.52</c:v>
                </c:pt>
                <c:pt idx="189">
                  <c:v>-0.68</c:v>
                </c:pt>
                <c:pt idx="190">
                  <c:v>-0.61</c:v>
                </c:pt>
                <c:pt idx="191">
                  <c:v>-0.83</c:v>
                </c:pt>
                <c:pt idx="192">
                  <c:v>-0.76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4-4D81-A2C5-DC64FB5A4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55576"/>
        <c:axId val="894952336"/>
      </c:lineChart>
      <c:dateAx>
        <c:axId val="89495557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2336"/>
        <c:crosses val="autoZero"/>
        <c:auto val="1"/>
        <c:lblOffset val="100"/>
        <c:baseTimeUnit val="months"/>
        <c:majorUnit val="12"/>
        <c:majorTimeUnit val="months"/>
      </c:dateAx>
      <c:valAx>
        <c:axId val="89495233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55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39851625689645942"/>
          <c:y val="0.19306246549776365"/>
          <c:w val="0.23141571589265628"/>
          <c:h val="0.149769529333950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Banxico:</a:t>
            </a:r>
            <a:r>
              <a:rPr lang="en-US" baseline="0"/>
              <a:t> Output Gap Revision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7856258341442E-2"/>
          <c:y val="0.13930516431924883"/>
          <c:w val="0.90696349578780555"/>
          <c:h val="0.69127352038741641"/>
        </c:manualLayout>
      </c:layout>
      <c:lineChart>
        <c:grouping val="standard"/>
        <c:varyColors val="0"/>
        <c:ser>
          <c:idx val="1"/>
          <c:order val="0"/>
          <c:tx>
            <c:strRef>
              <c:f>'MX - GDP'!$U$5</c:f>
              <c:strCache>
                <c:ptCount val="1"/>
                <c:pt idx="0">
                  <c:v>Previous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'MX - GDP'!$Q$7:$Q$31</c:f>
              <c:numCache>
                <c:formatCode>d\-mmm\-yy</c:formatCode>
                <c:ptCount val="25"/>
                <c:pt idx="0">
                  <c:v>42795</c:v>
                </c:pt>
                <c:pt idx="1">
                  <c:v>42887</c:v>
                </c:pt>
                <c:pt idx="2">
                  <c:v>42979</c:v>
                </c:pt>
                <c:pt idx="3">
                  <c:v>43070</c:v>
                </c:pt>
                <c:pt idx="4">
                  <c:v>43160</c:v>
                </c:pt>
                <c:pt idx="5">
                  <c:v>43252</c:v>
                </c:pt>
                <c:pt idx="6">
                  <c:v>43344</c:v>
                </c:pt>
                <c:pt idx="7">
                  <c:v>43435</c:v>
                </c:pt>
                <c:pt idx="8">
                  <c:v>43525</c:v>
                </c:pt>
                <c:pt idx="9">
                  <c:v>43617</c:v>
                </c:pt>
                <c:pt idx="10">
                  <c:v>43709</c:v>
                </c:pt>
                <c:pt idx="11">
                  <c:v>43800</c:v>
                </c:pt>
                <c:pt idx="12">
                  <c:v>43891</c:v>
                </c:pt>
                <c:pt idx="13">
                  <c:v>43983</c:v>
                </c:pt>
                <c:pt idx="14">
                  <c:v>44075</c:v>
                </c:pt>
                <c:pt idx="15">
                  <c:v>44166</c:v>
                </c:pt>
                <c:pt idx="16">
                  <c:v>44256</c:v>
                </c:pt>
                <c:pt idx="17">
                  <c:v>44348</c:v>
                </c:pt>
                <c:pt idx="18">
                  <c:v>44440</c:v>
                </c:pt>
                <c:pt idx="19">
                  <c:v>44531</c:v>
                </c:pt>
                <c:pt idx="20">
                  <c:v>44621</c:v>
                </c:pt>
                <c:pt idx="21">
                  <c:v>44713</c:v>
                </c:pt>
                <c:pt idx="22">
                  <c:v>44805</c:v>
                </c:pt>
                <c:pt idx="23">
                  <c:v>44896</c:v>
                </c:pt>
                <c:pt idx="24">
                  <c:v>44986</c:v>
                </c:pt>
              </c:numCache>
            </c:numRef>
          </c:cat>
          <c:val>
            <c:numRef>
              <c:f>'MX - GDP'!$U$7:$U$31</c:f>
              <c:numCache>
                <c:formatCode>General</c:formatCode>
                <c:ptCount val="25"/>
                <c:pt idx="0">
                  <c:v>2.0099999999999998</c:v>
                </c:pt>
                <c:pt idx="1">
                  <c:v>2.09</c:v>
                </c:pt>
                <c:pt idx="2">
                  <c:v>1.48</c:v>
                </c:pt>
                <c:pt idx="3">
                  <c:v>2.81</c:v>
                </c:pt>
                <c:pt idx="4">
                  <c:v>3.87</c:v>
                </c:pt>
                <c:pt idx="5">
                  <c:v>3.75</c:v>
                </c:pt>
                <c:pt idx="6">
                  <c:v>4.0199999999999996</c:v>
                </c:pt>
                <c:pt idx="7">
                  <c:v>3.97</c:v>
                </c:pt>
                <c:pt idx="8">
                  <c:v>4.04</c:v>
                </c:pt>
                <c:pt idx="9">
                  <c:v>3.63</c:v>
                </c:pt>
                <c:pt idx="10">
                  <c:v>3.89</c:v>
                </c:pt>
                <c:pt idx="11">
                  <c:v>3.34</c:v>
                </c:pt>
                <c:pt idx="12">
                  <c:v>2.2200000000000002</c:v>
                </c:pt>
                <c:pt idx="13">
                  <c:v>-16.059999999999999</c:v>
                </c:pt>
                <c:pt idx="14">
                  <c:v>-5.28</c:v>
                </c:pt>
                <c:pt idx="15">
                  <c:v>-1.66</c:v>
                </c:pt>
                <c:pt idx="16">
                  <c:v>-1.72</c:v>
                </c:pt>
                <c:pt idx="17">
                  <c:v>-1.55</c:v>
                </c:pt>
                <c:pt idx="18">
                  <c:v>-3.15</c:v>
                </c:pt>
                <c:pt idx="19">
                  <c:v>-2.77</c:v>
                </c:pt>
                <c:pt idx="20">
                  <c:v>-2.15</c:v>
                </c:pt>
                <c:pt idx="21">
                  <c:v>-1.62</c:v>
                </c:pt>
                <c:pt idx="22">
                  <c:v>-1.33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C-4464-8324-D250B6084898}"/>
            </c:ext>
          </c:extLst>
        </c:ser>
        <c:ser>
          <c:idx val="0"/>
          <c:order val="1"/>
          <c:tx>
            <c:strRef>
              <c:f>'MX - GDP'!$R$5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'MX - GDP'!$Q$7:$Q$31</c:f>
              <c:numCache>
                <c:formatCode>d\-mmm\-yy</c:formatCode>
                <c:ptCount val="25"/>
                <c:pt idx="0">
                  <c:v>42795</c:v>
                </c:pt>
                <c:pt idx="1">
                  <c:v>42887</c:v>
                </c:pt>
                <c:pt idx="2">
                  <c:v>42979</c:v>
                </c:pt>
                <c:pt idx="3">
                  <c:v>43070</c:v>
                </c:pt>
                <c:pt idx="4">
                  <c:v>43160</c:v>
                </c:pt>
                <c:pt idx="5">
                  <c:v>43252</c:v>
                </c:pt>
                <c:pt idx="6">
                  <c:v>43344</c:v>
                </c:pt>
                <c:pt idx="7">
                  <c:v>43435</c:v>
                </c:pt>
                <c:pt idx="8">
                  <c:v>43525</c:v>
                </c:pt>
                <c:pt idx="9">
                  <c:v>43617</c:v>
                </c:pt>
                <c:pt idx="10">
                  <c:v>43709</c:v>
                </c:pt>
                <c:pt idx="11">
                  <c:v>43800</c:v>
                </c:pt>
                <c:pt idx="12">
                  <c:v>43891</c:v>
                </c:pt>
                <c:pt idx="13">
                  <c:v>43983</c:v>
                </c:pt>
                <c:pt idx="14">
                  <c:v>44075</c:v>
                </c:pt>
                <c:pt idx="15">
                  <c:v>44166</c:v>
                </c:pt>
                <c:pt idx="16">
                  <c:v>44256</c:v>
                </c:pt>
                <c:pt idx="17">
                  <c:v>44348</c:v>
                </c:pt>
                <c:pt idx="18">
                  <c:v>44440</c:v>
                </c:pt>
                <c:pt idx="19">
                  <c:v>44531</c:v>
                </c:pt>
                <c:pt idx="20">
                  <c:v>44621</c:v>
                </c:pt>
                <c:pt idx="21">
                  <c:v>44713</c:v>
                </c:pt>
                <c:pt idx="22">
                  <c:v>44805</c:v>
                </c:pt>
                <c:pt idx="23">
                  <c:v>44896</c:v>
                </c:pt>
                <c:pt idx="24">
                  <c:v>44986</c:v>
                </c:pt>
              </c:numCache>
            </c:numRef>
          </c:cat>
          <c:val>
            <c:numRef>
              <c:f>'MX - GDP'!$R$7:$R$31</c:f>
              <c:numCache>
                <c:formatCode>General</c:formatCode>
                <c:ptCount val="25"/>
                <c:pt idx="0">
                  <c:v>1.88</c:v>
                </c:pt>
                <c:pt idx="1">
                  <c:v>1.95</c:v>
                </c:pt>
                <c:pt idx="2">
                  <c:v>1.33</c:v>
                </c:pt>
                <c:pt idx="3">
                  <c:v>2.65</c:v>
                </c:pt>
                <c:pt idx="4">
                  <c:v>3.71</c:v>
                </c:pt>
                <c:pt idx="5">
                  <c:v>3.58</c:v>
                </c:pt>
                <c:pt idx="6">
                  <c:v>3.84</c:v>
                </c:pt>
                <c:pt idx="7">
                  <c:v>3.82</c:v>
                </c:pt>
                <c:pt idx="8">
                  <c:v>3.91</c:v>
                </c:pt>
                <c:pt idx="9">
                  <c:v>3.52</c:v>
                </c:pt>
                <c:pt idx="10">
                  <c:v>3.77</c:v>
                </c:pt>
                <c:pt idx="11">
                  <c:v>3.31</c:v>
                </c:pt>
                <c:pt idx="12">
                  <c:v>2.25</c:v>
                </c:pt>
                <c:pt idx="13">
                  <c:v>-16</c:v>
                </c:pt>
                <c:pt idx="14">
                  <c:v>-5.19</c:v>
                </c:pt>
                <c:pt idx="15">
                  <c:v>-1.38</c:v>
                </c:pt>
                <c:pt idx="16">
                  <c:v>-1.36</c:v>
                </c:pt>
                <c:pt idx="17">
                  <c:v>-1.17</c:v>
                </c:pt>
                <c:pt idx="18">
                  <c:v>-2.83</c:v>
                </c:pt>
                <c:pt idx="19">
                  <c:v>-2.2799999999999998</c:v>
                </c:pt>
                <c:pt idx="20">
                  <c:v>-1.71</c:v>
                </c:pt>
                <c:pt idx="21">
                  <c:v>-1.23</c:v>
                </c:pt>
                <c:pt idx="22">
                  <c:v>-0.93</c:v>
                </c:pt>
                <c:pt idx="23">
                  <c:v>-1.06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C-4464-8324-D250B6084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55576"/>
        <c:axId val="894952336"/>
      </c:lineChart>
      <c:dateAx>
        <c:axId val="894955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2336"/>
        <c:crosses val="autoZero"/>
        <c:auto val="1"/>
        <c:lblOffset val="100"/>
        <c:baseTimeUnit val="months"/>
        <c:majorUnit val="3"/>
        <c:majorTimeUnit val="months"/>
      </c:dateAx>
      <c:valAx>
        <c:axId val="894952336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55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68218367350876596"/>
          <c:y val="0.21549251413995782"/>
          <c:w val="0.24853452500858639"/>
          <c:h val="0.13153111017801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Banxico:</a:t>
            </a:r>
            <a:r>
              <a:rPr lang="en-US" baseline="0"/>
              <a:t> Output Gap Revision - 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7856258341442E-2"/>
          <c:y val="0.13930516431924883"/>
          <c:w val="0.90696349578780555"/>
          <c:h val="0.69127352038741641"/>
        </c:manualLayout>
      </c:layout>
      <c:lineChart>
        <c:grouping val="standard"/>
        <c:varyColors val="0"/>
        <c:ser>
          <c:idx val="1"/>
          <c:order val="0"/>
          <c:tx>
            <c:strRef>
              <c:f>'MX - GDP'!$U$5</c:f>
              <c:strCache>
                <c:ptCount val="1"/>
                <c:pt idx="0">
                  <c:v>Previous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'MX - GDP'!$Q$7:$Q$31</c:f>
              <c:numCache>
                <c:formatCode>d\-mmm\-yy</c:formatCode>
                <c:ptCount val="25"/>
                <c:pt idx="0">
                  <c:v>42795</c:v>
                </c:pt>
                <c:pt idx="1">
                  <c:v>42887</c:v>
                </c:pt>
                <c:pt idx="2">
                  <c:v>42979</c:v>
                </c:pt>
                <c:pt idx="3">
                  <c:v>43070</c:v>
                </c:pt>
                <c:pt idx="4">
                  <c:v>43160</c:v>
                </c:pt>
                <c:pt idx="5">
                  <c:v>43252</c:v>
                </c:pt>
                <c:pt idx="6">
                  <c:v>43344</c:v>
                </c:pt>
                <c:pt idx="7">
                  <c:v>43435</c:v>
                </c:pt>
                <c:pt idx="8">
                  <c:v>43525</c:v>
                </c:pt>
                <c:pt idx="9">
                  <c:v>43617</c:v>
                </c:pt>
                <c:pt idx="10">
                  <c:v>43709</c:v>
                </c:pt>
                <c:pt idx="11">
                  <c:v>43800</c:v>
                </c:pt>
                <c:pt idx="12">
                  <c:v>43891</c:v>
                </c:pt>
                <c:pt idx="13">
                  <c:v>43983</c:v>
                </c:pt>
                <c:pt idx="14">
                  <c:v>44075</c:v>
                </c:pt>
                <c:pt idx="15">
                  <c:v>44166</c:v>
                </c:pt>
                <c:pt idx="16">
                  <c:v>44256</c:v>
                </c:pt>
                <c:pt idx="17">
                  <c:v>44348</c:v>
                </c:pt>
                <c:pt idx="18">
                  <c:v>44440</c:v>
                </c:pt>
                <c:pt idx="19">
                  <c:v>44531</c:v>
                </c:pt>
                <c:pt idx="20">
                  <c:v>44621</c:v>
                </c:pt>
                <c:pt idx="21">
                  <c:v>44713</c:v>
                </c:pt>
                <c:pt idx="22">
                  <c:v>44805</c:v>
                </c:pt>
                <c:pt idx="23">
                  <c:v>44896</c:v>
                </c:pt>
                <c:pt idx="24">
                  <c:v>44986</c:v>
                </c:pt>
              </c:numCache>
            </c:numRef>
          </c:cat>
          <c:val>
            <c:numRef>
              <c:f>'MX - GDP'!$V$7:$V$31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1.3</c:v>
                </c:pt>
                <c:pt idx="3">
                  <c:v>2.4</c:v>
                </c:pt>
                <c:pt idx="4">
                  <c:v>3.8</c:v>
                </c:pt>
                <c:pt idx="5">
                  <c:v>3.4</c:v>
                </c:pt>
                <c:pt idx="6">
                  <c:v>3.5</c:v>
                </c:pt>
                <c:pt idx="7">
                  <c:v>3.5</c:v>
                </c:pt>
                <c:pt idx="8">
                  <c:v>3.7</c:v>
                </c:pt>
                <c:pt idx="9">
                  <c:v>3.1</c:v>
                </c:pt>
                <c:pt idx="10">
                  <c:v>3.2</c:v>
                </c:pt>
                <c:pt idx="11">
                  <c:v>2.5</c:v>
                </c:pt>
                <c:pt idx="12">
                  <c:v>1.7</c:v>
                </c:pt>
                <c:pt idx="13">
                  <c:v>-17.3</c:v>
                </c:pt>
                <c:pt idx="14">
                  <c:v>-6.5</c:v>
                </c:pt>
                <c:pt idx="15">
                  <c:v>-2.8</c:v>
                </c:pt>
                <c:pt idx="16">
                  <c:v>-2.7</c:v>
                </c:pt>
                <c:pt idx="17">
                  <c:v>-2.1</c:v>
                </c:pt>
                <c:pt idx="18">
                  <c:v>-1.9</c:v>
                </c:pt>
                <c:pt idx="19">
                  <c:v>-1.2</c:v>
                </c:pt>
                <c:pt idx="20">
                  <c:v>-0.3</c:v>
                </c:pt>
                <c:pt idx="21">
                  <c:v>0.2</c:v>
                </c:pt>
                <c:pt idx="2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F-42F5-93E9-A0E9B825E562}"/>
            </c:ext>
          </c:extLst>
        </c:ser>
        <c:ser>
          <c:idx val="0"/>
          <c:order val="1"/>
          <c:tx>
            <c:strRef>
              <c:f>'MX - GDP'!$R$5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'MX - GDP'!$Q$7:$Q$31</c:f>
              <c:numCache>
                <c:formatCode>d\-mmm\-yy</c:formatCode>
                <c:ptCount val="25"/>
                <c:pt idx="0">
                  <c:v>42795</c:v>
                </c:pt>
                <c:pt idx="1">
                  <c:v>42887</c:v>
                </c:pt>
                <c:pt idx="2">
                  <c:v>42979</c:v>
                </c:pt>
                <c:pt idx="3">
                  <c:v>43070</c:v>
                </c:pt>
                <c:pt idx="4">
                  <c:v>43160</c:v>
                </c:pt>
                <c:pt idx="5">
                  <c:v>43252</c:v>
                </c:pt>
                <c:pt idx="6">
                  <c:v>43344</c:v>
                </c:pt>
                <c:pt idx="7">
                  <c:v>43435</c:v>
                </c:pt>
                <c:pt idx="8">
                  <c:v>43525</c:v>
                </c:pt>
                <c:pt idx="9">
                  <c:v>43617</c:v>
                </c:pt>
                <c:pt idx="10">
                  <c:v>43709</c:v>
                </c:pt>
                <c:pt idx="11">
                  <c:v>43800</c:v>
                </c:pt>
                <c:pt idx="12">
                  <c:v>43891</c:v>
                </c:pt>
                <c:pt idx="13">
                  <c:v>43983</c:v>
                </c:pt>
                <c:pt idx="14">
                  <c:v>44075</c:v>
                </c:pt>
                <c:pt idx="15">
                  <c:v>44166</c:v>
                </c:pt>
                <c:pt idx="16">
                  <c:v>44256</c:v>
                </c:pt>
                <c:pt idx="17">
                  <c:v>44348</c:v>
                </c:pt>
                <c:pt idx="18">
                  <c:v>44440</c:v>
                </c:pt>
                <c:pt idx="19">
                  <c:v>44531</c:v>
                </c:pt>
                <c:pt idx="20">
                  <c:v>44621</c:v>
                </c:pt>
                <c:pt idx="21">
                  <c:v>44713</c:v>
                </c:pt>
                <c:pt idx="22">
                  <c:v>44805</c:v>
                </c:pt>
                <c:pt idx="23">
                  <c:v>44896</c:v>
                </c:pt>
                <c:pt idx="24">
                  <c:v>44986</c:v>
                </c:pt>
              </c:numCache>
            </c:numRef>
          </c:cat>
          <c:val>
            <c:numRef>
              <c:f>'MX - GDP'!$S$7:$S$31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1.3</c:v>
                </c:pt>
                <c:pt idx="3">
                  <c:v>2.4</c:v>
                </c:pt>
                <c:pt idx="4">
                  <c:v>3.8</c:v>
                </c:pt>
                <c:pt idx="5">
                  <c:v>3.4</c:v>
                </c:pt>
                <c:pt idx="6">
                  <c:v>3.5</c:v>
                </c:pt>
                <c:pt idx="7">
                  <c:v>3.5</c:v>
                </c:pt>
                <c:pt idx="8">
                  <c:v>3.7</c:v>
                </c:pt>
                <c:pt idx="9">
                  <c:v>3.1</c:v>
                </c:pt>
                <c:pt idx="10">
                  <c:v>3.2</c:v>
                </c:pt>
                <c:pt idx="11">
                  <c:v>2.5</c:v>
                </c:pt>
                <c:pt idx="12">
                  <c:v>1.7</c:v>
                </c:pt>
                <c:pt idx="13">
                  <c:v>-17.3</c:v>
                </c:pt>
                <c:pt idx="14">
                  <c:v>-6.5</c:v>
                </c:pt>
                <c:pt idx="15">
                  <c:v>-2.8</c:v>
                </c:pt>
                <c:pt idx="16">
                  <c:v>-2.7</c:v>
                </c:pt>
                <c:pt idx="17">
                  <c:v>-2.1</c:v>
                </c:pt>
                <c:pt idx="18">
                  <c:v>-1.9</c:v>
                </c:pt>
                <c:pt idx="19">
                  <c:v>-0.8</c:v>
                </c:pt>
                <c:pt idx="20">
                  <c:v>0.1</c:v>
                </c:pt>
                <c:pt idx="21">
                  <c:v>0.6</c:v>
                </c:pt>
                <c:pt idx="22">
                  <c:v>0.7</c:v>
                </c:pt>
                <c:pt idx="2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F-42F5-93E9-A0E9B825E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55576"/>
        <c:axId val="894952336"/>
      </c:lineChart>
      <c:dateAx>
        <c:axId val="894955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2336"/>
        <c:crosses val="autoZero"/>
        <c:auto val="1"/>
        <c:lblOffset val="100"/>
        <c:baseTimeUnit val="months"/>
        <c:majorUnit val="3"/>
        <c:majorTimeUnit val="months"/>
      </c:dateAx>
      <c:valAx>
        <c:axId val="894952336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55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70060202405345817"/>
          <c:y val="0.19666156349738848"/>
          <c:w val="0.23011611273843141"/>
          <c:h val="0.140960903298031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Banxico:</a:t>
            </a:r>
            <a:r>
              <a:rPr lang="en-US" baseline="0"/>
              <a:t> </a:t>
            </a:r>
            <a:r>
              <a:rPr lang="en-US"/>
              <a:t>Output Gap Revision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7856258341442E-2"/>
          <c:y val="0.13930516431924883"/>
          <c:w val="0.90696349578780555"/>
          <c:h val="0.69127352038741641"/>
        </c:manualLayout>
      </c:layout>
      <c:lineChart>
        <c:grouping val="standard"/>
        <c:varyColors val="0"/>
        <c:ser>
          <c:idx val="1"/>
          <c:order val="0"/>
          <c:tx>
            <c:strRef>
              <c:f>'MX - GDP'!$AL$6</c:f>
              <c:strCache>
                <c:ptCount val="1"/>
                <c:pt idx="0">
                  <c:v>Previous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'MX - GDP'!$AJ$7:$AJ$38</c:f>
              <c:numCache>
                <c:formatCode>d\-mmm\-yy</c:formatCode>
                <c:ptCount val="32"/>
                <c:pt idx="0">
                  <c:v>42795</c:v>
                </c:pt>
                <c:pt idx="1">
                  <c:v>42887</c:v>
                </c:pt>
                <c:pt idx="2">
                  <c:v>42979</c:v>
                </c:pt>
                <c:pt idx="3">
                  <c:v>43070</c:v>
                </c:pt>
                <c:pt idx="4">
                  <c:v>43160</c:v>
                </c:pt>
                <c:pt idx="5">
                  <c:v>43252</c:v>
                </c:pt>
                <c:pt idx="6">
                  <c:v>43344</c:v>
                </c:pt>
                <c:pt idx="7">
                  <c:v>43435</c:v>
                </c:pt>
                <c:pt idx="8">
                  <c:v>43525</c:v>
                </c:pt>
                <c:pt idx="9">
                  <c:v>43617</c:v>
                </c:pt>
                <c:pt idx="10">
                  <c:v>43709</c:v>
                </c:pt>
                <c:pt idx="11">
                  <c:v>43800</c:v>
                </c:pt>
                <c:pt idx="12">
                  <c:v>43891</c:v>
                </c:pt>
                <c:pt idx="13">
                  <c:v>43983</c:v>
                </c:pt>
                <c:pt idx="14">
                  <c:v>44075</c:v>
                </c:pt>
                <c:pt idx="15">
                  <c:v>44166</c:v>
                </c:pt>
                <c:pt idx="16">
                  <c:v>44256</c:v>
                </c:pt>
                <c:pt idx="17">
                  <c:v>44348</c:v>
                </c:pt>
                <c:pt idx="18">
                  <c:v>44440</c:v>
                </c:pt>
                <c:pt idx="19">
                  <c:v>44531</c:v>
                </c:pt>
                <c:pt idx="20">
                  <c:v>44621</c:v>
                </c:pt>
                <c:pt idx="21">
                  <c:v>44713</c:v>
                </c:pt>
                <c:pt idx="22">
                  <c:v>44805</c:v>
                </c:pt>
                <c:pt idx="23">
                  <c:v>44896</c:v>
                </c:pt>
                <c:pt idx="24">
                  <c:v>44986</c:v>
                </c:pt>
                <c:pt idx="25">
                  <c:v>45078</c:v>
                </c:pt>
                <c:pt idx="26">
                  <c:v>45170</c:v>
                </c:pt>
                <c:pt idx="27">
                  <c:v>45261</c:v>
                </c:pt>
                <c:pt idx="28">
                  <c:v>45352</c:v>
                </c:pt>
                <c:pt idx="29">
                  <c:v>45444</c:v>
                </c:pt>
                <c:pt idx="30">
                  <c:v>45536</c:v>
                </c:pt>
                <c:pt idx="31">
                  <c:v>45627</c:v>
                </c:pt>
              </c:numCache>
            </c:numRef>
          </c:cat>
          <c:val>
            <c:numRef>
              <c:f>'MX - GDP'!$AL$7:$AL$38</c:f>
              <c:numCache>
                <c:formatCode>#,##0.0</c:formatCode>
                <c:ptCount val="32"/>
                <c:pt idx="0">
                  <c:v>2.0099999999999998</c:v>
                </c:pt>
                <c:pt idx="1">
                  <c:v>2.09</c:v>
                </c:pt>
                <c:pt idx="2">
                  <c:v>1.48</c:v>
                </c:pt>
                <c:pt idx="3">
                  <c:v>2.81</c:v>
                </c:pt>
                <c:pt idx="4">
                  <c:v>3.87</c:v>
                </c:pt>
                <c:pt idx="5">
                  <c:v>3.75</c:v>
                </c:pt>
                <c:pt idx="6">
                  <c:v>4.0199999999999996</c:v>
                </c:pt>
                <c:pt idx="7">
                  <c:v>3.97</c:v>
                </c:pt>
                <c:pt idx="8">
                  <c:v>4.04</c:v>
                </c:pt>
                <c:pt idx="9">
                  <c:v>3.63</c:v>
                </c:pt>
                <c:pt idx="10">
                  <c:v>3.89</c:v>
                </c:pt>
                <c:pt idx="11">
                  <c:v>3.34</c:v>
                </c:pt>
                <c:pt idx="12">
                  <c:v>2.2200000000000002</c:v>
                </c:pt>
                <c:pt idx="13">
                  <c:v>-16.059999999999999</c:v>
                </c:pt>
                <c:pt idx="14">
                  <c:v>-5.28</c:v>
                </c:pt>
                <c:pt idx="15">
                  <c:v>-1.66</c:v>
                </c:pt>
                <c:pt idx="16">
                  <c:v>-1.72</c:v>
                </c:pt>
                <c:pt idx="17">
                  <c:v>-1.55</c:v>
                </c:pt>
                <c:pt idx="18">
                  <c:v>-3.15</c:v>
                </c:pt>
                <c:pt idx="19">
                  <c:v>-2.77</c:v>
                </c:pt>
                <c:pt idx="20">
                  <c:v>-2.15</c:v>
                </c:pt>
                <c:pt idx="21">
                  <c:v>-1.62</c:v>
                </c:pt>
                <c:pt idx="22">
                  <c:v>-1.33</c:v>
                </c:pt>
                <c:pt idx="23">
                  <c:v>-1</c:v>
                </c:pt>
                <c:pt idx="24">
                  <c:v>-0.9</c:v>
                </c:pt>
                <c:pt idx="25">
                  <c:v>-0.9</c:v>
                </c:pt>
                <c:pt idx="26">
                  <c:v>-1</c:v>
                </c:pt>
                <c:pt idx="27">
                  <c:v>-0.9</c:v>
                </c:pt>
                <c:pt idx="28">
                  <c:v>-0.6</c:v>
                </c:pt>
                <c:pt idx="29">
                  <c:v>-0.4</c:v>
                </c:pt>
                <c:pt idx="30">
                  <c:v>-0.3</c:v>
                </c:pt>
                <c:pt idx="31">
                  <c:v>-0.3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E6-4732-9B14-BA14A821315D}"/>
            </c:ext>
          </c:extLst>
        </c:ser>
        <c:ser>
          <c:idx val="0"/>
          <c:order val="1"/>
          <c:tx>
            <c:strRef>
              <c:f>'MX - GDP'!$AM$6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'MX - GDP'!$AJ$7:$AJ$38</c:f>
              <c:numCache>
                <c:formatCode>d\-mmm\-yy</c:formatCode>
                <c:ptCount val="32"/>
                <c:pt idx="0">
                  <c:v>42795</c:v>
                </c:pt>
                <c:pt idx="1">
                  <c:v>42887</c:v>
                </c:pt>
                <c:pt idx="2">
                  <c:v>42979</c:v>
                </c:pt>
                <c:pt idx="3">
                  <c:v>43070</c:v>
                </c:pt>
                <c:pt idx="4">
                  <c:v>43160</c:v>
                </c:pt>
                <c:pt idx="5">
                  <c:v>43252</c:v>
                </c:pt>
                <c:pt idx="6">
                  <c:v>43344</c:v>
                </c:pt>
                <c:pt idx="7">
                  <c:v>43435</c:v>
                </c:pt>
                <c:pt idx="8">
                  <c:v>43525</c:v>
                </c:pt>
                <c:pt idx="9">
                  <c:v>43617</c:v>
                </c:pt>
                <c:pt idx="10">
                  <c:v>43709</c:v>
                </c:pt>
                <c:pt idx="11">
                  <c:v>43800</c:v>
                </c:pt>
                <c:pt idx="12">
                  <c:v>43891</c:v>
                </c:pt>
                <c:pt idx="13">
                  <c:v>43983</c:v>
                </c:pt>
                <c:pt idx="14">
                  <c:v>44075</c:v>
                </c:pt>
                <c:pt idx="15">
                  <c:v>44166</c:v>
                </c:pt>
                <c:pt idx="16">
                  <c:v>44256</c:v>
                </c:pt>
                <c:pt idx="17">
                  <c:v>44348</c:v>
                </c:pt>
                <c:pt idx="18">
                  <c:v>44440</c:v>
                </c:pt>
                <c:pt idx="19">
                  <c:v>44531</c:v>
                </c:pt>
                <c:pt idx="20">
                  <c:v>44621</c:v>
                </c:pt>
                <c:pt idx="21">
                  <c:v>44713</c:v>
                </c:pt>
                <c:pt idx="22">
                  <c:v>44805</c:v>
                </c:pt>
                <c:pt idx="23">
                  <c:v>44896</c:v>
                </c:pt>
                <c:pt idx="24">
                  <c:v>44986</c:v>
                </c:pt>
                <c:pt idx="25">
                  <c:v>45078</c:v>
                </c:pt>
                <c:pt idx="26">
                  <c:v>45170</c:v>
                </c:pt>
                <c:pt idx="27">
                  <c:v>45261</c:v>
                </c:pt>
                <c:pt idx="28">
                  <c:v>45352</c:v>
                </c:pt>
                <c:pt idx="29">
                  <c:v>45444</c:v>
                </c:pt>
                <c:pt idx="30">
                  <c:v>45536</c:v>
                </c:pt>
                <c:pt idx="31">
                  <c:v>45627</c:v>
                </c:pt>
              </c:numCache>
            </c:numRef>
          </c:cat>
          <c:val>
            <c:numRef>
              <c:f>'MX - GDP'!$AM$7:$AM$38</c:f>
              <c:numCache>
                <c:formatCode>#,##0.0</c:formatCode>
                <c:ptCount val="32"/>
                <c:pt idx="0">
                  <c:v>1.9</c:v>
                </c:pt>
                <c:pt idx="1">
                  <c:v>2</c:v>
                </c:pt>
                <c:pt idx="2">
                  <c:v>1.3</c:v>
                </c:pt>
                <c:pt idx="3">
                  <c:v>2.7</c:v>
                </c:pt>
                <c:pt idx="4">
                  <c:v>3.7</c:v>
                </c:pt>
                <c:pt idx="5">
                  <c:v>3.6</c:v>
                </c:pt>
                <c:pt idx="6">
                  <c:v>3.8</c:v>
                </c:pt>
                <c:pt idx="7">
                  <c:v>3.8</c:v>
                </c:pt>
                <c:pt idx="8">
                  <c:v>3.9</c:v>
                </c:pt>
                <c:pt idx="9">
                  <c:v>3.5</c:v>
                </c:pt>
                <c:pt idx="10">
                  <c:v>3.8</c:v>
                </c:pt>
                <c:pt idx="11">
                  <c:v>3.3</c:v>
                </c:pt>
                <c:pt idx="12">
                  <c:v>2.2000000000000002</c:v>
                </c:pt>
                <c:pt idx="13">
                  <c:v>-16</c:v>
                </c:pt>
                <c:pt idx="14">
                  <c:v>-5.2</c:v>
                </c:pt>
                <c:pt idx="15">
                  <c:v>-1.4</c:v>
                </c:pt>
                <c:pt idx="16">
                  <c:v>-1.4</c:v>
                </c:pt>
                <c:pt idx="17">
                  <c:v>-1.2</c:v>
                </c:pt>
                <c:pt idx="18">
                  <c:v>-2.8</c:v>
                </c:pt>
                <c:pt idx="19">
                  <c:v>-2.2999999999999998</c:v>
                </c:pt>
                <c:pt idx="20">
                  <c:v>-1.7</c:v>
                </c:pt>
                <c:pt idx="21">
                  <c:v>-1.2</c:v>
                </c:pt>
                <c:pt idx="22">
                  <c:v>-0.9</c:v>
                </c:pt>
                <c:pt idx="23">
                  <c:v>-1.1000000000000001</c:v>
                </c:pt>
                <c:pt idx="24">
                  <c:v>-0.9</c:v>
                </c:pt>
                <c:pt idx="25">
                  <c:v>-1</c:v>
                </c:pt>
                <c:pt idx="26">
                  <c:v>-1.1000000000000001</c:v>
                </c:pt>
                <c:pt idx="27">
                  <c:v>-1.1000000000000001</c:v>
                </c:pt>
                <c:pt idx="28">
                  <c:v>-0.9</c:v>
                </c:pt>
                <c:pt idx="29">
                  <c:v>-0.8</c:v>
                </c:pt>
                <c:pt idx="30">
                  <c:v>-0.7</c:v>
                </c:pt>
                <c:pt idx="31">
                  <c:v>-0.7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E6-4732-9B14-BA14A8213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55576"/>
        <c:axId val="894952336"/>
      </c:lineChart>
      <c:dateAx>
        <c:axId val="894955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2336"/>
        <c:crosses val="autoZero"/>
        <c:auto val="1"/>
        <c:lblOffset val="100"/>
        <c:baseTimeUnit val="months"/>
        <c:majorUnit val="3"/>
        <c:majorTimeUnit val="months"/>
      </c:dateAx>
      <c:valAx>
        <c:axId val="894952336"/>
        <c:scaling>
          <c:orientation val="minMax"/>
          <c:max val="4.5"/>
          <c:min val="-4"/>
        </c:scaling>
        <c:delete val="0"/>
        <c:axPos val="l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55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1202777826491063"/>
          <c:y val="0.60901100904053662"/>
          <c:w val="0.24853452500858639"/>
          <c:h val="0.13153111017801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Banxico:</a:t>
            </a:r>
            <a:r>
              <a:rPr lang="en-US" baseline="0"/>
              <a:t> </a:t>
            </a:r>
            <a:r>
              <a:rPr lang="en-US"/>
              <a:t>Output Gap Revision - Ex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7856258341442E-2"/>
          <c:y val="0.13930516431924883"/>
          <c:w val="0.90696349578780555"/>
          <c:h val="0.69127352038741641"/>
        </c:manualLayout>
      </c:layout>
      <c:lineChart>
        <c:grouping val="standard"/>
        <c:varyColors val="0"/>
        <c:ser>
          <c:idx val="1"/>
          <c:order val="0"/>
          <c:tx>
            <c:strRef>
              <c:f>'MX - GDP'!$AV$6</c:f>
              <c:strCache>
                <c:ptCount val="1"/>
                <c:pt idx="0">
                  <c:v>Previous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'MX - GDP'!$AJ$7:$AJ$38</c:f>
              <c:numCache>
                <c:formatCode>d\-mmm\-yy</c:formatCode>
                <c:ptCount val="32"/>
                <c:pt idx="0">
                  <c:v>42795</c:v>
                </c:pt>
                <c:pt idx="1">
                  <c:v>42887</c:v>
                </c:pt>
                <c:pt idx="2">
                  <c:v>42979</c:v>
                </c:pt>
                <c:pt idx="3">
                  <c:v>43070</c:v>
                </c:pt>
                <c:pt idx="4">
                  <c:v>43160</c:v>
                </c:pt>
                <c:pt idx="5">
                  <c:v>43252</c:v>
                </c:pt>
                <c:pt idx="6">
                  <c:v>43344</c:v>
                </c:pt>
                <c:pt idx="7">
                  <c:v>43435</c:v>
                </c:pt>
                <c:pt idx="8">
                  <c:v>43525</c:v>
                </c:pt>
                <c:pt idx="9">
                  <c:v>43617</c:v>
                </c:pt>
                <c:pt idx="10">
                  <c:v>43709</c:v>
                </c:pt>
                <c:pt idx="11">
                  <c:v>43800</c:v>
                </c:pt>
                <c:pt idx="12">
                  <c:v>43891</c:v>
                </c:pt>
                <c:pt idx="13">
                  <c:v>43983</c:v>
                </c:pt>
                <c:pt idx="14">
                  <c:v>44075</c:v>
                </c:pt>
                <c:pt idx="15">
                  <c:v>44166</c:v>
                </c:pt>
                <c:pt idx="16">
                  <c:v>44256</c:v>
                </c:pt>
                <c:pt idx="17">
                  <c:v>44348</c:v>
                </c:pt>
                <c:pt idx="18">
                  <c:v>44440</c:v>
                </c:pt>
                <c:pt idx="19">
                  <c:v>44531</c:v>
                </c:pt>
                <c:pt idx="20">
                  <c:v>44621</c:v>
                </c:pt>
                <c:pt idx="21">
                  <c:v>44713</c:v>
                </c:pt>
                <c:pt idx="22">
                  <c:v>44805</c:v>
                </c:pt>
                <c:pt idx="23">
                  <c:v>44896</c:v>
                </c:pt>
                <c:pt idx="24">
                  <c:v>44986</c:v>
                </c:pt>
                <c:pt idx="25">
                  <c:v>45078</c:v>
                </c:pt>
                <c:pt idx="26">
                  <c:v>45170</c:v>
                </c:pt>
                <c:pt idx="27">
                  <c:v>45261</c:v>
                </c:pt>
                <c:pt idx="28">
                  <c:v>45352</c:v>
                </c:pt>
                <c:pt idx="29">
                  <c:v>45444</c:v>
                </c:pt>
                <c:pt idx="30">
                  <c:v>45536</c:v>
                </c:pt>
                <c:pt idx="31">
                  <c:v>45627</c:v>
                </c:pt>
              </c:numCache>
            </c:numRef>
          </c:cat>
          <c:val>
            <c:numRef>
              <c:f>'MX - GDP'!$AV$7:$AV$38</c:f>
              <c:numCache>
                <c:formatCode>#,##0.0</c:formatCode>
                <c:ptCount val="32"/>
                <c:pt idx="0">
                  <c:v>2</c:v>
                </c:pt>
                <c:pt idx="1">
                  <c:v>2</c:v>
                </c:pt>
                <c:pt idx="2">
                  <c:v>1.3</c:v>
                </c:pt>
                <c:pt idx="3">
                  <c:v>2.4</c:v>
                </c:pt>
                <c:pt idx="4">
                  <c:v>3.8</c:v>
                </c:pt>
                <c:pt idx="5">
                  <c:v>3.4</c:v>
                </c:pt>
                <c:pt idx="6">
                  <c:v>3.5</c:v>
                </c:pt>
                <c:pt idx="7">
                  <c:v>3.5</c:v>
                </c:pt>
                <c:pt idx="8">
                  <c:v>3.7</c:v>
                </c:pt>
                <c:pt idx="9">
                  <c:v>3.1</c:v>
                </c:pt>
                <c:pt idx="10">
                  <c:v>3.2</c:v>
                </c:pt>
                <c:pt idx="11">
                  <c:v>2.5</c:v>
                </c:pt>
                <c:pt idx="12">
                  <c:v>1.7</c:v>
                </c:pt>
                <c:pt idx="13">
                  <c:v>-17.3</c:v>
                </c:pt>
                <c:pt idx="14">
                  <c:v>-6.5</c:v>
                </c:pt>
                <c:pt idx="15">
                  <c:v>-2.8</c:v>
                </c:pt>
                <c:pt idx="16">
                  <c:v>-2.7</c:v>
                </c:pt>
                <c:pt idx="17">
                  <c:v>-2.1</c:v>
                </c:pt>
                <c:pt idx="18">
                  <c:v>-1.9</c:v>
                </c:pt>
                <c:pt idx="19">
                  <c:v>-1.2</c:v>
                </c:pt>
                <c:pt idx="20">
                  <c:v>-0.3</c:v>
                </c:pt>
                <c:pt idx="21">
                  <c:v>0.2</c:v>
                </c:pt>
                <c:pt idx="22">
                  <c:v>0.2</c:v>
                </c:pt>
                <c:pt idx="23">
                  <c:v>0.53</c:v>
                </c:pt>
                <c:pt idx="24">
                  <c:v>0.63</c:v>
                </c:pt>
                <c:pt idx="25">
                  <c:v>0.63</c:v>
                </c:pt>
                <c:pt idx="26">
                  <c:v>0.53</c:v>
                </c:pt>
                <c:pt idx="27">
                  <c:v>0.63</c:v>
                </c:pt>
                <c:pt idx="28">
                  <c:v>0.93</c:v>
                </c:pt>
                <c:pt idx="29">
                  <c:v>1.1299999999999999</c:v>
                </c:pt>
                <c:pt idx="30">
                  <c:v>1.23</c:v>
                </c:pt>
                <c:pt idx="31">
                  <c:v>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C-4350-B14E-09C6281687AC}"/>
            </c:ext>
          </c:extLst>
        </c:ser>
        <c:ser>
          <c:idx val="0"/>
          <c:order val="1"/>
          <c:tx>
            <c:strRef>
              <c:f>'MX - GDP'!$AW$6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'MX - GDP'!$AJ$7:$AJ$38</c:f>
              <c:numCache>
                <c:formatCode>d\-mmm\-yy</c:formatCode>
                <c:ptCount val="32"/>
                <c:pt idx="0">
                  <c:v>42795</c:v>
                </c:pt>
                <c:pt idx="1">
                  <c:v>42887</c:v>
                </c:pt>
                <c:pt idx="2">
                  <c:v>42979</c:v>
                </c:pt>
                <c:pt idx="3">
                  <c:v>43070</c:v>
                </c:pt>
                <c:pt idx="4">
                  <c:v>43160</c:v>
                </c:pt>
                <c:pt idx="5">
                  <c:v>43252</c:v>
                </c:pt>
                <c:pt idx="6">
                  <c:v>43344</c:v>
                </c:pt>
                <c:pt idx="7">
                  <c:v>43435</c:v>
                </c:pt>
                <c:pt idx="8">
                  <c:v>43525</c:v>
                </c:pt>
                <c:pt idx="9">
                  <c:v>43617</c:v>
                </c:pt>
                <c:pt idx="10">
                  <c:v>43709</c:v>
                </c:pt>
                <c:pt idx="11">
                  <c:v>43800</c:v>
                </c:pt>
                <c:pt idx="12">
                  <c:v>43891</c:v>
                </c:pt>
                <c:pt idx="13">
                  <c:v>43983</c:v>
                </c:pt>
                <c:pt idx="14">
                  <c:v>44075</c:v>
                </c:pt>
                <c:pt idx="15">
                  <c:v>44166</c:v>
                </c:pt>
                <c:pt idx="16">
                  <c:v>44256</c:v>
                </c:pt>
                <c:pt idx="17">
                  <c:v>44348</c:v>
                </c:pt>
                <c:pt idx="18">
                  <c:v>44440</c:v>
                </c:pt>
                <c:pt idx="19">
                  <c:v>44531</c:v>
                </c:pt>
                <c:pt idx="20">
                  <c:v>44621</c:v>
                </c:pt>
                <c:pt idx="21">
                  <c:v>44713</c:v>
                </c:pt>
                <c:pt idx="22">
                  <c:v>44805</c:v>
                </c:pt>
                <c:pt idx="23">
                  <c:v>44896</c:v>
                </c:pt>
                <c:pt idx="24">
                  <c:v>44986</c:v>
                </c:pt>
                <c:pt idx="25">
                  <c:v>45078</c:v>
                </c:pt>
                <c:pt idx="26">
                  <c:v>45170</c:v>
                </c:pt>
                <c:pt idx="27">
                  <c:v>45261</c:v>
                </c:pt>
                <c:pt idx="28">
                  <c:v>45352</c:v>
                </c:pt>
                <c:pt idx="29">
                  <c:v>45444</c:v>
                </c:pt>
                <c:pt idx="30">
                  <c:v>45536</c:v>
                </c:pt>
                <c:pt idx="31">
                  <c:v>45627</c:v>
                </c:pt>
              </c:numCache>
            </c:numRef>
          </c:cat>
          <c:val>
            <c:numRef>
              <c:f>'MX - GDP'!$AW$7:$AW$38</c:f>
              <c:numCache>
                <c:formatCode>#,##0.0</c:formatCode>
                <c:ptCount val="32"/>
                <c:pt idx="0">
                  <c:v>2</c:v>
                </c:pt>
                <c:pt idx="1">
                  <c:v>2</c:v>
                </c:pt>
                <c:pt idx="2">
                  <c:v>1.3</c:v>
                </c:pt>
                <c:pt idx="3">
                  <c:v>2.4</c:v>
                </c:pt>
                <c:pt idx="4">
                  <c:v>3.8</c:v>
                </c:pt>
                <c:pt idx="5">
                  <c:v>3.4</c:v>
                </c:pt>
                <c:pt idx="6">
                  <c:v>3.5</c:v>
                </c:pt>
                <c:pt idx="7">
                  <c:v>3.5</c:v>
                </c:pt>
                <c:pt idx="8">
                  <c:v>3.7</c:v>
                </c:pt>
                <c:pt idx="9">
                  <c:v>3.1</c:v>
                </c:pt>
                <c:pt idx="10">
                  <c:v>3.2</c:v>
                </c:pt>
                <c:pt idx="11">
                  <c:v>2.5</c:v>
                </c:pt>
                <c:pt idx="12">
                  <c:v>1.7</c:v>
                </c:pt>
                <c:pt idx="13">
                  <c:v>-17.3</c:v>
                </c:pt>
                <c:pt idx="14">
                  <c:v>-6.5</c:v>
                </c:pt>
                <c:pt idx="15">
                  <c:v>-2.8</c:v>
                </c:pt>
                <c:pt idx="16">
                  <c:v>-2.7</c:v>
                </c:pt>
                <c:pt idx="17">
                  <c:v>-2.1</c:v>
                </c:pt>
                <c:pt idx="18">
                  <c:v>-1.9</c:v>
                </c:pt>
                <c:pt idx="19">
                  <c:v>-0.8</c:v>
                </c:pt>
                <c:pt idx="20">
                  <c:v>0.1</c:v>
                </c:pt>
                <c:pt idx="21">
                  <c:v>0.6</c:v>
                </c:pt>
                <c:pt idx="22">
                  <c:v>0.7</c:v>
                </c:pt>
                <c:pt idx="23">
                  <c:v>0.7</c:v>
                </c:pt>
                <c:pt idx="24">
                  <c:v>0.9</c:v>
                </c:pt>
                <c:pt idx="25">
                  <c:v>0.8</c:v>
                </c:pt>
                <c:pt idx="26">
                  <c:v>0.7</c:v>
                </c:pt>
                <c:pt idx="27">
                  <c:v>0.7</c:v>
                </c:pt>
                <c:pt idx="28">
                  <c:v>0.9</c:v>
                </c:pt>
                <c:pt idx="29">
                  <c:v>1</c:v>
                </c:pt>
                <c:pt idx="30">
                  <c:v>1.1000000000000001</c:v>
                </c:pt>
                <c:pt idx="31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8C-4350-B14E-09C628168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55576"/>
        <c:axId val="894952336"/>
      </c:lineChart>
      <c:dateAx>
        <c:axId val="894955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2336"/>
        <c:crosses val="autoZero"/>
        <c:auto val="1"/>
        <c:lblOffset val="100"/>
        <c:baseTimeUnit val="months"/>
        <c:majorUnit val="3"/>
        <c:majorTimeUnit val="months"/>
      </c:dateAx>
      <c:valAx>
        <c:axId val="894952336"/>
        <c:scaling>
          <c:orientation val="minMax"/>
          <c:max val="4.5"/>
          <c:min val="-4"/>
        </c:scaling>
        <c:delete val="0"/>
        <c:axPos val="l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555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1202777826491063"/>
          <c:y val="0.60901100904053662"/>
          <c:w val="0.24853452500858639"/>
          <c:h val="0.13153111017801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126</xdr:row>
      <xdr:rowOff>133349</xdr:rowOff>
    </xdr:from>
    <xdr:to>
      <xdr:col>12</xdr:col>
      <xdr:colOff>273326</xdr:colOff>
      <xdr:row>157</xdr:row>
      <xdr:rowOff>16565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F89D8-8DDA-9723-40F5-F7457C057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1657</xdr:colOff>
      <xdr:row>126</xdr:row>
      <xdr:rowOff>134593</xdr:rowOff>
    </xdr:from>
    <xdr:to>
      <xdr:col>25</xdr:col>
      <xdr:colOff>373337</xdr:colOff>
      <xdr:row>157</xdr:row>
      <xdr:rowOff>14586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A1D7E5-4E0C-49FC-8561-2B2B6BBA3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182218</xdr:colOff>
      <xdr:row>13</xdr:row>
      <xdr:rowOff>127552</xdr:rowOff>
    </xdr:from>
    <xdr:to>
      <xdr:col>32</xdr:col>
      <xdr:colOff>165652</xdr:colOff>
      <xdr:row>33</xdr:row>
      <xdr:rowOff>74543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7F54F8-5B93-4112-2971-5293D122E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0.76319</cdr:x>
      <cdr:y>0.14005</cdr:y>
    </cdr:from>
    <cdr:to>
      <cdr:x>0.76675</cdr:x>
      <cdr:y>0.89448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FEF28DB-DE61-E3E2-BAC8-0538CA1A4FB5}"/>
            </a:ext>
          </a:extLst>
        </cdr:cNvPr>
        <cdr:cNvCxnSpPr/>
      </cdr:nvCxnSpPr>
      <cdr:spPr>
        <a:xfrm xmlns:a="http://schemas.openxmlformats.org/drawingml/2006/main" flipH="1">
          <a:off x="3489325" y="384175"/>
          <a:ext cx="16237" cy="206956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0.67152</cdr:x>
      <cdr:y>0.13658</cdr:y>
    </cdr:from>
    <cdr:to>
      <cdr:x>0.67508</cdr:x>
      <cdr:y>0.89101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FEF28DB-DE61-E3E2-BAC8-0538CA1A4FB5}"/>
            </a:ext>
          </a:extLst>
        </cdr:cNvPr>
        <cdr:cNvCxnSpPr/>
      </cdr:nvCxnSpPr>
      <cdr:spPr>
        <a:xfrm xmlns:a="http://schemas.openxmlformats.org/drawingml/2006/main" flipH="1">
          <a:off x="3070205" y="374660"/>
          <a:ext cx="16276" cy="206955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5431415" y="1328015"/>
    <xdr:ext cx="6522459" cy="613006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854117-AD76-450D-9EBE-133CB1D844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418</xdr:row>
      <xdr:rowOff>33337</xdr:rowOff>
    </xdr:from>
    <xdr:to>
      <xdr:col>9</xdr:col>
      <xdr:colOff>504825</xdr:colOff>
      <xdr:row>437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BE50285-D80A-3B8F-0A5D-3DB3CBEE8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547687</xdr:colOff>
      <xdr:row>418</xdr:row>
      <xdr:rowOff>52387</xdr:rowOff>
    </xdr:from>
    <xdr:to>
      <xdr:col>17</xdr:col>
      <xdr:colOff>242887</xdr:colOff>
      <xdr:row>436</xdr:row>
      <xdr:rowOff>52387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9827B24-B7F8-5F7D-667F-9DB7DCE08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86</xdr:row>
      <xdr:rowOff>61912</xdr:rowOff>
    </xdr:from>
    <xdr:to>
      <xdr:col>25</xdr:col>
      <xdr:colOff>504826</xdr:colOff>
      <xdr:row>109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273F867-ADBD-BBB7-D37F-0EB71DB05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400050</xdr:colOff>
      <xdr:row>86</xdr:row>
      <xdr:rowOff>109536</xdr:rowOff>
    </xdr:from>
    <xdr:to>
      <xdr:col>33</xdr:col>
      <xdr:colOff>190500</xdr:colOff>
      <xdr:row>107</xdr:row>
      <xdr:rowOff>123825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D4AD7CA-3F92-4620-A09B-4374EC664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304800</xdr:colOff>
      <xdr:row>86</xdr:row>
      <xdr:rowOff>85725</xdr:rowOff>
    </xdr:from>
    <xdr:to>
      <xdr:col>42</xdr:col>
      <xdr:colOff>466725</xdr:colOff>
      <xdr:row>106</xdr:row>
      <xdr:rowOff>61913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ED7A994-589B-4001-8532-BB43EBC74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457200</xdr:colOff>
      <xdr:row>89</xdr:row>
      <xdr:rowOff>80962</xdr:rowOff>
    </xdr:from>
    <xdr:to>
      <xdr:col>7</xdr:col>
      <xdr:colOff>457200</xdr:colOff>
      <xdr:row>107</xdr:row>
      <xdr:rowOff>80962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CAFA4FD-CC1C-7DC5-F907-ECBDE1BD7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0.59474</cdr:x>
      <cdr:y>0.13658</cdr:y>
    </cdr:from>
    <cdr:to>
      <cdr:x>0.5983</cdr:x>
      <cdr:y>0.89101</cdr:y>
    </cdr:to>
    <cdr:cxnSp macro="">
      <cdr:nvCxnSpPr>
        <cdr:cNvPr id="3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FEF28DB-DE61-E3E2-BAC8-0538CA1A4FB5}"/>
            </a:ext>
          </a:extLst>
        </cdr:cNvPr>
        <cdr:cNvCxnSpPr/>
      </cdr:nvCxnSpPr>
      <cdr:spPr>
        <a:xfrm xmlns:a="http://schemas.openxmlformats.org/drawingml/2006/main" flipH="1">
          <a:off x="3025061" y="413044"/>
          <a:ext cx="18107" cy="228153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0.66944</cdr:x>
      <cdr:y>0.13658</cdr:y>
    </cdr:from>
    <cdr:to>
      <cdr:x>0.673</cdr:x>
      <cdr:y>0.89101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FEF28DB-DE61-E3E2-BAC8-0538CA1A4FB5}"/>
            </a:ext>
          </a:extLst>
        </cdr:cNvPr>
        <cdr:cNvCxnSpPr/>
      </cdr:nvCxnSpPr>
      <cdr:spPr>
        <a:xfrm xmlns:a="http://schemas.openxmlformats.org/drawingml/2006/main" flipH="1">
          <a:off x="3060680" y="374660"/>
          <a:ext cx="16276" cy="206955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738187</xdr:colOff>
      <xdr:row>284</xdr:row>
      <xdr:rowOff>109537</xdr:rowOff>
    </xdr:from>
    <xdr:to>
      <xdr:col>8</xdr:col>
      <xdr:colOff>509587</xdr:colOff>
      <xdr:row>302</xdr:row>
      <xdr:rowOff>109537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BE6A98B-CB02-ED19-7AA5-B8909101F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284</xdr:row>
      <xdr:rowOff>80962</xdr:rowOff>
    </xdr:from>
    <xdr:to>
      <xdr:col>14</xdr:col>
      <xdr:colOff>647700</xdr:colOff>
      <xdr:row>302</xdr:row>
      <xdr:rowOff>80962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FB9ACB2-4AF3-0972-A4A9-03573EAED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723900</xdr:colOff>
      <xdr:row>303</xdr:row>
      <xdr:rowOff>104775</xdr:rowOff>
    </xdr:from>
    <xdr:to>
      <xdr:col>8</xdr:col>
      <xdr:colOff>495300</xdr:colOff>
      <xdr:row>321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9259B27-61EA-4C57-BA39-E446E7226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23813</xdr:colOff>
      <xdr:row>303</xdr:row>
      <xdr:rowOff>133350</xdr:rowOff>
    </xdr:from>
    <xdr:to>
      <xdr:col>14</xdr:col>
      <xdr:colOff>595313</xdr:colOff>
      <xdr:row>321</xdr:row>
      <xdr:rowOff>133350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EC22816-773A-40A5-999B-11190BC93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409574</xdr:colOff>
      <xdr:row>154</xdr:row>
      <xdr:rowOff>142875</xdr:rowOff>
    </xdr:from>
    <xdr:to>
      <xdr:col>26</xdr:col>
      <xdr:colOff>400049</xdr:colOff>
      <xdr:row>174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2110F52-A0FF-484F-857F-081E6878B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276225</xdr:colOff>
      <xdr:row>155</xdr:row>
      <xdr:rowOff>14287</xdr:rowOff>
    </xdr:from>
    <xdr:to>
      <xdr:col>35</xdr:col>
      <xdr:colOff>66675</xdr:colOff>
      <xdr:row>173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5655A39-8E96-4D65-5C6F-6B954B007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9525</xdr:colOff>
      <xdr:row>177</xdr:row>
      <xdr:rowOff>0</xdr:rowOff>
    </xdr:from>
    <xdr:to>
      <xdr:col>34</xdr:col>
      <xdr:colOff>85725</xdr:colOff>
      <xdr:row>197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7174039-9322-4768-837D-83E8B28E0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154</xdr:row>
      <xdr:rowOff>0</xdr:rowOff>
    </xdr:from>
    <xdr:to>
      <xdr:col>12</xdr:col>
      <xdr:colOff>190500</xdr:colOff>
      <xdr:row>172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F127772-BA76-4F9A-8B52-C41A8265F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0.56791</cdr:x>
      <cdr:y>0.13656</cdr:y>
    </cdr:from>
    <cdr:to>
      <cdr:x>0.57147</cdr:x>
      <cdr:y>0.89099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FEF28DB-DE61-E3E2-BAC8-0538CA1A4FB5}"/>
            </a:ext>
          </a:extLst>
        </cdr:cNvPr>
        <cdr:cNvCxnSpPr/>
      </cdr:nvCxnSpPr>
      <cdr:spPr>
        <a:xfrm xmlns:a="http://schemas.openxmlformats.org/drawingml/2006/main" flipH="1">
          <a:off x="2650559" y="376568"/>
          <a:ext cx="16616" cy="208033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103415</xdr:colOff>
      <xdr:row>215</xdr:row>
      <xdr:rowOff>73479</xdr:rowOff>
    </xdr:from>
    <xdr:to>
      <xdr:col>9</xdr:col>
      <xdr:colOff>512990</xdr:colOff>
      <xdr:row>234</xdr:row>
      <xdr:rowOff>103414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EFFAF00-1398-4493-BC9F-06B8C294A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215</xdr:row>
      <xdr:rowOff>76200</xdr:rowOff>
    </xdr:from>
    <xdr:to>
      <xdr:col>15</xdr:col>
      <xdr:colOff>438150</xdr:colOff>
      <xdr:row>234</xdr:row>
      <xdr:rowOff>106135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C5BF4-BDBC-44D6-A1C3-CBB465B72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0.58194</cdr:x>
      <cdr:y>0.14005</cdr:y>
    </cdr:from>
    <cdr:to>
      <cdr:x>0.5855</cdr:x>
      <cdr:y>0.89448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FEF28DB-DE61-E3E2-BAC8-0538CA1A4FB5}"/>
            </a:ext>
          </a:extLst>
        </cdr:cNvPr>
        <cdr:cNvCxnSpPr/>
      </cdr:nvCxnSpPr>
      <cdr:spPr>
        <a:xfrm xmlns:a="http://schemas.openxmlformats.org/drawingml/2006/main" flipH="1">
          <a:off x="2660630" y="384185"/>
          <a:ext cx="16276" cy="206955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66676</xdr:colOff>
      <xdr:row>30</xdr:row>
      <xdr:rowOff>1</xdr:rowOff>
    </xdr:from>
    <xdr:to>
      <xdr:col>14</xdr:col>
      <xdr:colOff>285750</xdr:colOff>
      <xdr:row>49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C94256-66CE-4265-A5BA-E9D399029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51</xdr:row>
      <xdr:rowOff>80962</xdr:rowOff>
    </xdr:from>
    <xdr:to>
      <xdr:col>14</xdr:col>
      <xdr:colOff>309562</xdr:colOff>
      <xdr:row>69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03F340-76BC-E285-94BD-0E8B35B24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76199</xdr:colOff>
      <xdr:row>132</xdr:row>
      <xdr:rowOff>71436</xdr:rowOff>
    </xdr:from>
    <xdr:to>
      <xdr:col>27</xdr:col>
      <xdr:colOff>295274</xdr:colOff>
      <xdr:row>158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5710B8-45CF-6ADA-8DED-96A12BA2C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590549</xdr:colOff>
      <xdr:row>132</xdr:row>
      <xdr:rowOff>109536</xdr:rowOff>
    </xdr:from>
    <xdr:to>
      <xdr:col>16</xdr:col>
      <xdr:colOff>295274</xdr:colOff>
      <xdr:row>155</xdr:row>
      <xdr:rowOff>133349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F8E4A6-397D-F4A9-B802-A53B9ACB0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127</xdr:row>
      <xdr:rowOff>133350</xdr:rowOff>
    </xdr:from>
    <xdr:to>
      <xdr:col>14</xdr:col>
      <xdr:colOff>504825</xdr:colOff>
      <xdr:row>145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B7585E-1BE9-4D65-A3EB-673D96D60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276225</xdr:colOff>
      <xdr:row>127</xdr:row>
      <xdr:rowOff>133350</xdr:rowOff>
    </xdr:from>
    <xdr:to>
      <xdr:col>22</xdr:col>
      <xdr:colOff>581025</xdr:colOff>
      <xdr:row>145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A2BB28-82D8-415A-9565-71FBB5DFC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484532</xdr:colOff>
      <xdr:row>135</xdr:row>
      <xdr:rowOff>36444</xdr:rowOff>
    </xdr:from>
    <xdr:to>
      <xdr:col>10</xdr:col>
      <xdr:colOff>588066</xdr:colOff>
      <xdr:row>153</xdr:row>
      <xdr:rowOff>96079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3DDED4FD-A4E3-8258-B7C3-D5D1893FA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0.50042</cdr:x>
      <cdr:y>0.13703</cdr:y>
    </cdr:from>
    <cdr:to>
      <cdr:x>0.50398</cdr:x>
      <cdr:y>0.89146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FEF28DB-DE61-E3E2-BAC8-0538CA1A4FB5}"/>
            </a:ext>
          </a:extLst>
        </cdr:cNvPr>
        <cdr:cNvCxnSpPr/>
      </cdr:nvCxnSpPr>
      <cdr:spPr>
        <a:xfrm xmlns:a="http://schemas.openxmlformats.org/drawingml/2006/main" flipH="1">
          <a:off x="2287912" y="375903"/>
          <a:ext cx="16276" cy="206955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5</xdr:row>
      <xdr:rowOff>85725</xdr:rowOff>
    </xdr:from>
    <xdr:to>
      <xdr:col>18</xdr:col>
      <xdr:colOff>608779</xdr:colOff>
      <xdr:row>41</xdr:row>
      <xdr:rowOff>27896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DD7D73-C73D-4626-4945-E89AA1E7F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0150" y="847725"/>
          <a:ext cx="6571429" cy="5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352425</xdr:colOff>
      <xdr:row>35</xdr:row>
      <xdr:rowOff>19050</xdr:rowOff>
    </xdr:from>
    <xdr:to>
      <xdr:col>23</xdr:col>
      <xdr:colOff>561974</xdr:colOff>
      <xdr:row>54</xdr:row>
      <xdr:rowOff>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E8932EA-47D5-419F-83D2-725B81D6D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353670</xdr:colOff>
      <xdr:row>54</xdr:row>
      <xdr:rowOff>120371</xdr:rowOff>
    </xdr:from>
    <xdr:to>
      <xdr:col>23</xdr:col>
      <xdr:colOff>561974</xdr:colOff>
      <xdr:row>73</xdr:row>
      <xdr:rowOff>106137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BC78100-CB95-46CD-AF37-4F630EB87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200025</xdr:colOff>
      <xdr:row>46</xdr:row>
      <xdr:rowOff>57149</xdr:rowOff>
    </xdr:from>
    <xdr:to>
      <xdr:col>42</xdr:col>
      <xdr:colOff>285750</xdr:colOff>
      <xdr:row>66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3F5A0A-5061-6E25-23F2-620A0ACF1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400050</xdr:colOff>
      <xdr:row>46</xdr:row>
      <xdr:rowOff>38100</xdr:rowOff>
    </xdr:from>
    <xdr:to>
      <xdr:col>49</xdr:col>
      <xdr:colOff>485775</xdr:colOff>
      <xdr:row>65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1215ED-3CBA-4A98-9886-A61A5373B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514350</xdr:colOff>
      <xdr:row>138</xdr:row>
      <xdr:rowOff>14287</xdr:rowOff>
    </xdr:from>
    <xdr:to>
      <xdr:col>58</xdr:col>
      <xdr:colOff>523875</xdr:colOff>
      <xdr:row>156</xdr:row>
      <xdr:rowOff>14287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EEF402F-A1E1-D07F-89E0-32BF02E23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57150</xdr:colOff>
      <xdr:row>137</xdr:row>
      <xdr:rowOff>133350</xdr:rowOff>
    </xdr:from>
    <xdr:to>
      <xdr:col>64</xdr:col>
      <xdr:colOff>66675</xdr:colOff>
      <xdr:row>155</xdr:row>
      <xdr:rowOff>133350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56D719E-02F1-422C-BDEC-2CF8C7D7A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485774</xdr:colOff>
      <xdr:row>137</xdr:row>
      <xdr:rowOff>100012</xdr:rowOff>
    </xdr:from>
    <xdr:to>
      <xdr:col>69</xdr:col>
      <xdr:colOff>581024</xdr:colOff>
      <xdr:row>156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CD8C09-E75B-89A2-ED68-CB2CFD262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0.75373</cdr:x>
      <cdr:y>0.13861</cdr:y>
    </cdr:from>
    <cdr:to>
      <cdr:x>0.75746</cdr:x>
      <cdr:y>0.82838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610D8BB-79FB-98C5-5DA3-9EBA2894E30B}"/>
            </a:ext>
          </a:extLst>
        </cdr:cNvPr>
        <cdr:cNvCxnSpPr/>
      </cdr:nvCxnSpPr>
      <cdr:spPr>
        <a:xfrm xmlns:a="http://schemas.openxmlformats.org/drawingml/2006/main" flipH="1">
          <a:off x="3848100" y="400051"/>
          <a:ext cx="19050" cy="19907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0.75373</cdr:x>
      <cdr:y>0.13861</cdr:y>
    </cdr:from>
    <cdr:to>
      <cdr:x>0.75746</cdr:x>
      <cdr:y>0.82838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610D8BB-79FB-98C5-5DA3-9EBA2894E30B}"/>
            </a:ext>
          </a:extLst>
        </cdr:cNvPr>
        <cdr:cNvCxnSpPr/>
      </cdr:nvCxnSpPr>
      <cdr:spPr>
        <a:xfrm xmlns:a="http://schemas.openxmlformats.org/drawingml/2006/main" flipH="1">
          <a:off x="3848100" y="400051"/>
          <a:ext cx="19050" cy="19907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0.73663</cdr:x>
      <cdr:y>0.14208</cdr:y>
    </cdr:from>
    <cdr:to>
      <cdr:x>0.73871</cdr:x>
      <cdr:y>0.8941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610D8BB-79FB-98C5-5DA3-9EBA2894E30B}"/>
            </a:ext>
          </a:extLst>
        </cdr:cNvPr>
        <cdr:cNvCxnSpPr/>
      </cdr:nvCxnSpPr>
      <cdr:spPr>
        <a:xfrm xmlns:a="http://schemas.openxmlformats.org/drawingml/2006/main" flipH="1">
          <a:off x="3409950" y="389754"/>
          <a:ext cx="9649" cy="206293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0.73663</cdr:x>
      <cdr:y>0.14931</cdr:y>
    </cdr:from>
    <cdr:to>
      <cdr:x>0.73663</cdr:x>
      <cdr:y>0.88889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610D8BB-79FB-98C5-5DA3-9EBA2894E30B}"/>
            </a:ext>
          </a:extLst>
        </cdr:cNvPr>
        <cdr:cNvCxnSpPr/>
      </cdr:nvCxnSpPr>
      <cdr:spPr>
        <a:xfrm xmlns:a="http://schemas.openxmlformats.org/drawingml/2006/main">
          <a:off x="3409950" y="409575"/>
          <a:ext cx="0" cy="20288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198</xdr:row>
      <xdr:rowOff>6</xdr:rowOff>
    </xdr:from>
    <xdr:to>
      <xdr:col>9</xdr:col>
      <xdr:colOff>600075</xdr:colOff>
      <xdr:row>220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78F2AD-8DBB-AAA8-6F89-05B57E963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103</xdr:row>
      <xdr:rowOff>14287</xdr:rowOff>
    </xdr:from>
    <xdr:to>
      <xdr:col>12</xdr:col>
      <xdr:colOff>133350</xdr:colOff>
      <xdr:row>121</xdr:row>
      <xdr:rowOff>14287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75E411B-1CEC-EDBE-C05B-D4CEE00F6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600074</xdr:colOff>
      <xdr:row>103</xdr:row>
      <xdr:rowOff>6</xdr:rowOff>
    </xdr:from>
    <xdr:to>
      <xdr:col>6</xdr:col>
      <xdr:colOff>714375</xdr:colOff>
      <xdr:row>121</xdr:row>
      <xdr:rowOff>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8946C-2208-F48C-09F2-E742AD181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485775</xdr:colOff>
      <xdr:row>102</xdr:row>
      <xdr:rowOff>142875</xdr:rowOff>
    </xdr:from>
    <xdr:to>
      <xdr:col>24</xdr:col>
      <xdr:colOff>66675</xdr:colOff>
      <xdr:row>120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F4C495F-3F66-4F93-AF3D-C9E1B4E79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295275</xdr:colOff>
      <xdr:row>103</xdr:row>
      <xdr:rowOff>76200</xdr:rowOff>
    </xdr:from>
    <xdr:to>
      <xdr:col>18</xdr:col>
      <xdr:colOff>85725</xdr:colOff>
      <xdr:row>121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E15FC4-9F9A-455D-9C99-75161A703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361949</xdr:colOff>
      <xdr:row>101</xdr:row>
      <xdr:rowOff>95250</xdr:rowOff>
    </xdr:from>
    <xdr:to>
      <xdr:col>31</xdr:col>
      <xdr:colOff>238125</xdr:colOff>
      <xdr:row>120</xdr:row>
      <xdr:rowOff>19050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76F260A1-08C4-0A98-2FEA-C36F16F1F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52387</xdr:colOff>
      <xdr:row>104</xdr:row>
      <xdr:rowOff>76200</xdr:rowOff>
    </xdr:from>
    <xdr:to>
      <xdr:col>39</xdr:col>
      <xdr:colOff>204787</xdr:colOff>
      <xdr:row>122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1AD65FE7-0B4E-6D8A-7C16-F74D81470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ebbcch/Documents%20and%20Settings/KFERNAND/Configuraci&#243;n%20local/Archivos%20temporales%20de%20Internet/OLK5/charts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MFARAHBAKSH\My%20Local%20Documents\Missions\Bahrain\OMRe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ebbcch/DATA/MdosFinancieros/minutas/UIP/calculos%20general3new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oln\Documents%20and%20Settings\PF_HGONZALE\Configuraci&#243;n%20local\Archivos%20temporales%20de%20Internet\OLK5\clima%20negocios%20zeur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ebbcch/DATA/FINANZ/PROGRAMA%20MONETARIO/NUEVO%20PM/h9%20comoditie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7797-2\modelos\DATA\FINANZ\PROGRAMA%20MONETARIO\NUEVO%20PM\h9%20comoditie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ebbcch/Documents%20and%20Settings/PF_HGONZALE/Configuraci&#243;n%20local/Archivos%20temporales%20de%20Internet/OLK5/clima%20negocios%20zeur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7797-2\modelos\Documents%20and%20Settings\PF_HGONZALE\Configuraci&#243;n%20local\Archivos%20temporales%20de%20Internet\OLK5\clima%20negocios%20zeuro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ebbcch/DATA/FINANZ/PROGRAMA%20MONETARIO/NUEVO%20PM/h3%20indemu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bcentral.cl/DAT/DPF/REF%20IEF/IEF/IEF16%20dic11/Versi&#243;n%20diagramaci&#243;n/Gr&#225;ficos%20a%20diagramaci&#243;n/Documents%20and%20Settings/PF_HGONZALE/Configuraci&#243;n%20local/Archivos%20temporales%20de%20Internet/OLK5/clima%20negocios%20zeuro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oln\DATA\FINANZ\Grupo_Coyuntura\Personales\MARCELA\Hoja%206_Coyuntura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entral-my.sharepoint.com/ASIA/MED/med534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bcentral.cl/DATA/ESTADIST/Sector_Real/Oferta/BaseDatos/x12_emp_sal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bcentral.cl/Documents%20and%20Settings/PF_HGONZALE/Configuraci&#243;n%20local/Archivos%20temporales%20de%20Internet/OLK5/clima%20negocios%20zeuro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ebbcch/DATA/DMP/Bases/DMP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ebbcch/GMORALES/EXPOR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7797-2\modelos\GMORALES\EXPORT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jechever\CONFIG~1\Temp\Documents%20and%20Settings\ymendez\Configuraci&#243;n%20local\Archivos%20temporales%20de%20Internet\OLK75\resumen\Bolsas%20G3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7797-2\modelos\DOCUME~1\jechever\CONFIG~1\Temp\Documents%20and%20Settings\ymendez\Configuraci&#243;n%20local\Archivos%20temporales%20de%20Internet\OLK75\resumen\Spread%20Contratos%20Futuro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CIENDA2\SYS\GMORALES\COYUNTU\INFOR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ATA\AFG\DATA\KWT\IMF\EP%201st%20Year\Division%20E\KWT\Mission\Tables%20120606\SR%20TAbl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ATA\BHR\Bhre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ATA\AFG\DATA\KWT\Documents%20and%20Settings\ahyde\Local%20Settings\Temporary%20Internet%20Files\OLK9A\KWFISC_S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IIF\AFRICA\EGYPT\Database\D46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IIF\MIDEAST\LEBANON\Database\D44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FAD\DATA\IRN\IRBO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1"/>
      <sheetName val="Chart 2"/>
      <sheetName val="Chart 3"/>
      <sheetName val="Chart 3 - data"/>
      <sheetName val="Chart 4"/>
      <sheetName val="Chart 4 - data"/>
      <sheetName val="Chart 5"/>
      <sheetName val="Chart 6"/>
      <sheetName val="Chart 7"/>
      <sheetName val="Chart 7 - data"/>
      <sheetName val="Chart 8"/>
      <sheetName val="Chart 9"/>
      <sheetName val="Monthly update for clients"/>
      <sheetName val="Resultados"/>
      <sheetName val="char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5">
          <cell r="C5" t="str">
            <v xml:space="preserve">     1930</v>
          </cell>
          <cell r="D5" t="str">
            <v>e/</v>
          </cell>
          <cell r="E5" t="str">
            <v xml:space="preserve">     1935</v>
          </cell>
          <cell r="F5" t="str">
            <v>e/</v>
          </cell>
          <cell r="G5" t="str">
            <v xml:space="preserve">     1950</v>
          </cell>
          <cell r="H5" t="str">
            <v>e/</v>
          </cell>
          <cell r="I5" t="str">
            <v xml:space="preserve">    1955</v>
          </cell>
          <cell r="K5" t="str">
            <v xml:space="preserve">   1960</v>
          </cell>
          <cell r="M5" t="str">
            <v xml:space="preserve">   1965</v>
          </cell>
          <cell r="O5" t="str">
            <v xml:space="preserve">   1970</v>
          </cell>
          <cell r="Q5" t="str">
            <v xml:space="preserve">   1975</v>
          </cell>
          <cell r="S5" t="str">
            <v xml:space="preserve">   1982</v>
          </cell>
          <cell r="U5" t="str">
            <v xml:space="preserve">   1984 </v>
          </cell>
          <cell r="W5" t="str">
            <v xml:space="preserve">   1990</v>
          </cell>
          <cell r="Y5" t="str">
            <v xml:space="preserve">   1995</v>
          </cell>
          <cell r="AA5" t="str">
            <v xml:space="preserve">   1998</v>
          </cell>
        </row>
        <row r="26">
          <cell r="C26">
            <v>80300</v>
          </cell>
          <cell r="E26">
            <v>90700</v>
          </cell>
          <cell r="G26">
            <v>90800</v>
          </cell>
          <cell r="I26">
            <v>146000</v>
          </cell>
          <cell r="K26">
            <v>154000</v>
          </cell>
          <cell r="M26">
            <v>195000</v>
          </cell>
          <cell r="O26">
            <v>280000</v>
          </cell>
          <cell r="Q26">
            <v>408000</v>
          </cell>
          <cell r="S26">
            <v>350000</v>
          </cell>
          <cell r="U26">
            <v>340000</v>
          </cell>
          <cell r="W26">
            <v>326000</v>
          </cell>
          <cell r="Y26">
            <v>348200</v>
          </cell>
          <cell r="AA26">
            <v>399900</v>
          </cell>
        </row>
      </sheetData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"/>
      <sheetName val="OUT"/>
      <sheetName val="OUTREO"/>
      <sheetName val="Summ"/>
      <sheetName val="GDP"/>
      <sheetName val="GDPr"/>
      <sheetName val="GDE"/>
      <sheetName val="GDEr"/>
      <sheetName val="GDPprj"/>
      <sheetName val="Prjct"/>
      <sheetName val="CPI annual"/>
      <sheetName val="CPI monthly"/>
      <sheetName val="Chart CPI monthly"/>
      <sheetName val="Chart CPI since Dec 02"/>
      <sheetName val="Invest"/>
      <sheetName val="EMPLx"/>
      <sheetName val="EMPLOY"/>
      <sheetName val="Pop"/>
      <sheetName val="Demo"/>
      <sheetName val=" WAGES1"/>
      <sheetName val="WAGES2"/>
      <sheetName val="Touris"/>
      <sheetName val="AgPr  "/>
      <sheetName val="Ind"/>
      <sheetName val="Elect"/>
      <sheetName val="PubSecInv"/>
      <sheetName val="5YP"/>
      <sheetName val="OUTREO_Histor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mbio de dif de tasas (2)"/>
      <sheetName val="Not de TC series (2)"/>
      <sheetName val="Graficos"/>
      <sheetName val="FUTURO"/>
      <sheetName val="% explicada (2)"/>
      <sheetName val="Cambio de dif de tasas"/>
      <sheetName val="Not de TC series"/>
      <sheetName val="% explicada"/>
      <sheetName val="PARAMETROS"/>
      <sheetName val="Forward Chile"/>
      <sheetName val="intermedio"/>
      <sheetName val="Forward US"/>
      <sheetName val="Cero chile ajust"/>
      <sheetName val="Cero US"/>
      <sheetName val="diferencail"/>
      <sheetName val="integral"/>
      <sheetName val="dif cerosmens"/>
      <sheetName val="Resultados C Cero"/>
      <sheetName val="RESULTADOS C Forward"/>
      <sheetName val="tipo de cambio"/>
      <sheetName val="Hoja1"/>
      <sheetName val="C5-resumen"/>
      <sheetName val="Resumen1"/>
      <sheetName val="datos"/>
      <sheetName val="Grafico I.5 C. Ne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co I.5 C. Neg"/>
      <sheetName val="Base Comm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Comm"/>
      <sheetName val="hoja9"/>
      <sheetName val="Gr. Riskamerica"/>
      <sheetName val="datos riskamerica"/>
      <sheetName val="Base Riskamerica "/>
      <sheetName val="#¡REF"/>
      <sheetName val="PIB"/>
      <sheetName val="traspaso"/>
      <sheetName val="DatosAccess"/>
      <sheetName val="Hoja1"/>
      <sheetName val="TITULO"/>
      <sheetName val="graf.III.1"/>
      <sheetName val="Info.Base"/>
      <sheetName val="h9 comodities"/>
      <sheetName val="V.14"/>
      <sheetName val="tabla"/>
      <sheetName val="priv lp"/>
      <sheetName val="pub lp"/>
    </sheetNames>
    <sheetDataSet>
      <sheetData sheetId="0" refreshError="1">
        <row r="31">
          <cell r="E31">
            <v>37438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Comm"/>
      <sheetName val="hoja9"/>
      <sheetName val="Gr. Riskamerica"/>
      <sheetName val="datos riskamerica"/>
      <sheetName val="Base Riskamerica "/>
    </sheetNames>
    <sheetDataSet>
      <sheetData sheetId="0" refreshError="1">
        <row r="31">
          <cell r="E31">
            <v>37438</v>
          </cell>
          <cell r="S31">
            <v>36951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co I.5 C. Neg"/>
      <sheetName val="Base Comm"/>
    </sheetNames>
    <sheetDataSet>
      <sheetData sheetId="0" refreshError="1">
        <row r="5">
          <cell r="D5" t="e">
            <v>#NAME?</v>
          </cell>
        </row>
      </sheetData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co I.5 C. Neg"/>
    </sheetNames>
    <sheetDataSet>
      <sheetData sheetId="0" refreshError="1">
        <row r="5">
          <cell r="D5" t="e">
            <v>#NAME?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ancia"/>
      <sheetName val="alemania"/>
      <sheetName val="italia"/>
      <sheetName val="pag 3"/>
      <sheetName val="G. TCR"/>
      <sheetName val="EMU"/>
    </sheetNames>
    <sheetDataSet>
      <sheetData sheetId="0"/>
      <sheetData sheetId="1"/>
      <sheetData sheetId="2"/>
      <sheetData sheetId="3"/>
      <sheetData sheetId="4" refreshError="1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co I.5 C. Neg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"/>
      <sheetName val="inventarios gasolina"/>
      <sheetName val="crack spread"/>
      <sheetName val="import china (2)"/>
      <sheetName val="Hoja1"/>
      <sheetName val="import china"/>
      <sheetName val="Base Comm"/>
      <sheetName val="hoja"/>
      <sheetName val="hoja (2)"/>
      <sheetName val="graficos"/>
    </sheetNames>
    <sheetDataSet>
      <sheetData sheetId="0"/>
      <sheetData sheetId="1"/>
      <sheetData sheetId="2"/>
      <sheetData sheetId="3"/>
      <sheetData sheetId="4"/>
      <sheetData sheetId="5"/>
      <sheetData sheetId="6">
        <row r="15">
          <cell r="A15">
            <v>38047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overed_Sheet1"/>
      <sheetName val="Monthly"/>
      <sheetName val="Quarterly"/>
      <sheetName val="Yearly"/>
      <sheetName val="MEB Data"/>
      <sheetName val="Charts"/>
      <sheetName val="tables"/>
      <sheetName val="Sales"/>
      <sheetName val="Hidden Data"/>
      <sheetName val="WebData"/>
    </sheetNames>
    <sheetDataSet>
      <sheetData sheetId="0" refreshError="1"/>
      <sheetData sheetId="1">
        <row r="1">
          <cell r="C1" t="str">
            <v>India</v>
          </cell>
          <cell r="D1" t="str">
            <v>1991/92</v>
          </cell>
          <cell r="E1" t="str">
            <v>1991/92</v>
          </cell>
          <cell r="F1" t="str">
            <v>1991/92</v>
          </cell>
          <cell r="G1" t="str">
            <v>1992/93</v>
          </cell>
          <cell r="H1" t="str">
            <v>1992/93</v>
          </cell>
          <cell r="I1" t="str">
            <v>1992/93</v>
          </cell>
          <cell r="J1" t="str">
            <v>1992/93</v>
          </cell>
          <cell r="K1" t="str">
            <v>1992/93</v>
          </cell>
          <cell r="L1" t="str">
            <v>1992/93</v>
          </cell>
          <cell r="M1" t="str">
            <v>1992/93</v>
          </cell>
          <cell r="N1" t="str">
            <v>1992/93</v>
          </cell>
          <cell r="O1" t="str">
            <v>1992/93</v>
          </cell>
          <cell r="P1" t="str">
            <v>1995/96</v>
          </cell>
          <cell r="Q1" t="str">
            <v>1995/96</v>
          </cell>
          <cell r="R1" t="str">
            <v>1995/96</v>
          </cell>
          <cell r="S1" t="str">
            <v>1996/97</v>
          </cell>
          <cell r="T1" t="str">
            <v>1996/97</v>
          </cell>
          <cell r="U1" t="str">
            <v>1996/97</v>
          </cell>
          <cell r="V1" t="str">
            <v>1996/97</v>
          </cell>
          <cell r="W1" t="str">
            <v>1996/97</v>
          </cell>
          <cell r="X1" t="str">
            <v>1996/97</v>
          </cell>
          <cell r="Y1" t="str">
            <v>1996/97</v>
          </cell>
          <cell r="Z1" t="str">
            <v>1996/97</v>
          </cell>
          <cell r="AA1" t="str">
            <v>1996/97</v>
          </cell>
          <cell r="AB1" t="str">
            <v>1996/97</v>
          </cell>
          <cell r="AC1" t="str">
            <v>1996/97</v>
          </cell>
          <cell r="AD1" t="str">
            <v>1996/97</v>
          </cell>
          <cell r="AE1" t="str">
            <v>1997/98</v>
          </cell>
          <cell r="AF1" t="str">
            <v>1997/98</v>
          </cell>
          <cell r="AG1" t="str">
            <v>1997/98</v>
          </cell>
          <cell r="AH1" t="str">
            <v>1997/98</v>
          </cell>
          <cell r="AI1" t="str">
            <v>1997/98</v>
          </cell>
          <cell r="AJ1" t="str">
            <v>1997/98</v>
          </cell>
          <cell r="AK1" t="str">
            <v>1997/98</v>
          </cell>
          <cell r="AL1" t="str">
            <v>1997/98</v>
          </cell>
          <cell r="AM1" t="str">
            <v>1997/98</v>
          </cell>
          <cell r="AN1" t="str">
            <v>1997/98</v>
          </cell>
          <cell r="AO1" t="str">
            <v>1997/98</v>
          </cell>
          <cell r="AP1" t="str">
            <v>1997/98</v>
          </cell>
          <cell r="AQ1" t="str">
            <v>1998/99</v>
          </cell>
          <cell r="AR1" t="str">
            <v>1998/99</v>
          </cell>
          <cell r="AS1" t="str">
            <v>1998/99</v>
          </cell>
          <cell r="AT1" t="str">
            <v>1998/99</v>
          </cell>
          <cell r="AU1" t="str">
            <v>1998/99</v>
          </cell>
          <cell r="AV1" t="str">
            <v>1998/99</v>
          </cell>
          <cell r="AW1" t="str">
            <v>1998/99</v>
          </cell>
          <cell r="AX1" t="str">
            <v>1998/99</v>
          </cell>
          <cell r="AY1" t="str">
            <v>1998/99</v>
          </cell>
          <cell r="AZ1" t="str">
            <v>1998/99</v>
          </cell>
          <cell r="BA1" t="str">
            <v>1998/99</v>
          </cell>
          <cell r="BB1" t="str">
            <v>1998/99</v>
          </cell>
          <cell r="BC1" t="str">
            <v>1999/00</v>
          </cell>
          <cell r="BD1" t="str">
            <v>1999/00</v>
          </cell>
          <cell r="BE1" t="str">
            <v>1999/00</v>
          </cell>
          <cell r="BF1" t="str">
            <v>1999/00</v>
          </cell>
          <cell r="BG1" t="str">
            <v>1999/00</v>
          </cell>
          <cell r="BH1" t="str">
            <v>1999/00</v>
          </cell>
          <cell r="BI1" t="str">
            <v>1999/00</v>
          </cell>
          <cell r="BJ1" t="str">
            <v>1999/00</v>
          </cell>
          <cell r="BK1" t="str">
            <v>1999/00</v>
          </cell>
          <cell r="BL1" t="str">
            <v>1999/00</v>
          </cell>
          <cell r="BM1" t="str">
            <v>1999/00</v>
          </cell>
          <cell r="BN1" t="str">
            <v>1999/00</v>
          </cell>
          <cell r="BO1" t="str">
            <v>2000/01</v>
          </cell>
          <cell r="BZ1" t="str">
            <v>2000/01</v>
          </cell>
          <cell r="CA1" t="str">
            <v>2001/02</v>
          </cell>
          <cell r="CB1" t="str">
            <v>1998/99</v>
          </cell>
          <cell r="CC1" t="str">
            <v>1998/99</v>
          </cell>
          <cell r="CD1" t="str">
            <v>1998/99</v>
          </cell>
          <cell r="CE1" t="str">
            <v>1998/99</v>
          </cell>
          <cell r="CF1" t="str">
            <v>1998/99</v>
          </cell>
          <cell r="CG1" t="str">
            <v>1998/99</v>
          </cell>
          <cell r="CH1" t="str">
            <v>1998/99</v>
          </cell>
          <cell r="CI1" t="str">
            <v>1998/99</v>
          </cell>
          <cell r="CJ1" t="str">
            <v>1998/99</v>
          </cell>
          <cell r="CK1" t="str">
            <v>1998/99</v>
          </cell>
          <cell r="CL1" t="str">
            <v>2001/02</v>
          </cell>
          <cell r="CM1" t="str">
            <v>2002/03</v>
          </cell>
          <cell r="CN1" t="str">
            <v>2002/03</v>
          </cell>
          <cell r="CO1" t="str">
            <v>2002/03</v>
          </cell>
          <cell r="CP1" t="str">
            <v>2002/03</v>
          </cell>
          <cell r="CQ1" t="str">
            <v>2002/03</v>
          </cell>
          <cell r="CR1" t="str">
            <v>2002/03</v>
          </cell>
          <cell r="CS1" t="str">
            <v>2002/03</v>
          </cell>
          <cell r="CT1" t="str">
            <v>2002/03</v>
          </cell>
          <cell r="CU1" t="str">
            <v>2002/03</v>
          </cell>
          <cell r="CV1" t="str">
            <v>2002/03</v>
          </cell>
          <cell r="CW1" t="str">
            <v>2002/03</v>
          </cell>
          <cell r="CX1" t="str">
            <v>2002/03</v>
          </cell>
          <cell r="CY1" t="str">
            <v>2003/04</v>
          </cell>
          <cell r="CZ1" t="str">
            <v>2003/04</v>
          </cell>
          <cell r="DA1" t="str">
            <v>2003/04</v>
          </cell>
          <cell r="DB1" t="str">
            <v>2003/04</v>
          </cell>
          <cell r="DC1" t="str">
            <v>2003/04</v>
          </cell>
          <cell r="DD1" t="str">
            <v>2003/04</v>
          </cell>
          <cell r="DE1" t="str">
            <v>2003/04</v>
          </cell>
          <cell r="DF1" t="str">
            <v>2003/04</v>
          </cell>
          <cell r="DG1" t="str">
            <v>2003/04</v>
          </cell>
          <cell r="DH1" t="str">
            <v>2003/04</v>
          </cell>
          <cell r="DI1" t="str">
            <v>2003/04</v>
          </cell>
          <cell r="DJ1" t="str">
            <v>2003/04</v>
          </cell>
          <cell r="DK1" t="str">
            <v>2004/05</v>
          </cell>
          <cell r="DL1" t="str">
            <v>2004/05</v>
          </cell>
          <cell r="DM1" t="str">
            <v>2004/05</v>
          </cell>
          <cell r="DN1" t="str">
            <v>2004/05</v>
          </cell>
          <cell r="DO1" t="str">
            <v>2004/05</v>
          </cell>
          <cell r="DP1" t="str">
            <v>2004/05</v>
          </cell>
          <cell r="DQ1" t="str">
            <v>2004/05</v>
          </cell>
          <cell r="DR1" t="str">
            <v>2004/05</v>
          </cell>
          <cell r="DS1" t="str">
            <v>2004/05</v>
          </cell>
          <cell r="DT1" t="str">
            <v>2004/05</v>
          </cell>
          <cell r="DU1" t="str">
            <v>2004/05</v>
          </cell>
          <cell r="DV1" t="str">
            <v>2004/05</v>
          </cell>
        </row>
        <row r="4">
          <cell r="D4">
            <v>45.986440538392728</v>
          </cell>
          <cell r="E4">
            <v>46.657110313558491</v>
          </cell>
          <cell r="F4">
            <v>46.912681042280923</v>
          </cell>
          <cell r="G4">
            <v>47.235850238301637</v>
          </cell>
          <cell r="H4">
            <v>47.409783750880365</v>
          </cell>
          <cell r="I4">
            <v>48.134049181171839</v>
          </cell>
          <cell r="J4">
            <v>48.755135353154614</v>
          </cell>
          <cell r="K4">
            <v>49.380423644839944</v>
          </cell>
          <cell r="L4">
            <v>49.622072030121522</v>
          </cell>
          <cell r="M4">
            <v>50.059519553126535</v>
          </cell>
          <cell r="N4">
            <v>49.889894183280767</v>
          </cell>
          <cell r="O4">
            <v>49.737911912253715</v>
          </cell>
          <cell r="P4">
            <v>49.49734911345503</v>
          </cell>
          <cell r="Q4">
            <v>50.193046585011174</v>
          </cell>
          <cell r="R4">
            <v>50.231262980963173</v>
          </cell>
          <cell r="S4">
            <v>50.485332418704161</v>
          </cell>
          <cell r="T4">
            <v>50.68903190363114</v>
          </cell>
          <cell r="U4">
            <v>51.518306109718182</v>
          </cell>
          <cell r="V4">
            <v>52.305266568190142</v>
          </cell>
          <cell r="W4">
            <v>53.308411889315849</v>
          </cell>
          <cell r="X4">
            <v>53.956206193133866</v>
          </cell>
          <cell r="Y4">
            <v>54.315871129588572</v>
          </cell>
          <cell r="Z4">
            <v>54.144955477514848</v>
          </cell>
          <cell r="AA4">
            <v>54.094815431965827</v>
          </cell>
          <cell r="AB4">
            <v>54.425544708389104</v>
          </cell>
          <cell r="AC4">
            <v>54.925595436132284</v>
          </cell>
          <cell r="AD4">
            <v>55.521599772823507</v>
          </cell>
          <cell r="AE4">
            <v>57.383876134543513</v>
          </cell>
          <cell r="AF4">
            <v>57.832354511478904</v>
          </cell>
          <cell r="AG4">
            <v>58.739989321943405</v>
          </cell>
          <cell r="AH4">
            <v>59.337960491190607</v>
          </cell>
          <cell r="AI4">
            <v>59.701014415376399</v>
          </cell>
          <cell r="AJ4">
            <v>59.733048585157498</v>
          </cell>
          <cell r="AK4">
            <v>60.149492792311797</v>
          </cell>
          <cell r="AL4">
            <v>60.437800320341701</v>
          </cell>
          <cell r="AM4">
            <v>61.153230112119594</v>
          </cell>
          <cell r="AN4">
            <v>62.023491724506144</v>
          </cell>
          <cell r="AO4">
            <v>62.402562733582485</v>
          </cell>
        </row>
        <row r="5">
          <cell r="D5">
            <v>13.624268227780734</v>
          </cell>
          <cell r="E5">
            <v>12.943632567849694</v>
          </cell>
          <cell r="F5">
            <v>13.562858633281172</v>
          </cell>
          <cell r="G5">
            <v>13.848547717842319</v>
          </cell>
          <cell r="H5">
            <v>13.844570252187328</v>
          </cell>
          <cell r="I5">
            <v>13.006072874493935</v>
          </cell>
          <cell r="J5">
            <v>11.735700197238641</v>
          </cell>
          <cell r="K5">
            <v>9.3690248565965639</v>
          </cell>
          <cell r="L5">
            <v>9.6482889733839894</v>
          </cell>
          <cell r="M5">
            <v>10.561370123691738</v>
          </cell>
          <cell r="N5">
            <v>9.1337099811675806</v>
          </cell>
          <cell r="O5">
            <v>8.5365853658536892</v>
          </cell>
          <cell r="P5">
            <v>7.6346604215456582</v>
          </cell>
          <cell r="Q5">
            <v>7.578558225508325</v>
          </cell>
          <cell r="R5">
            <v>7.0739549839228255</v>
          </cell>
          <cell r="S5">
            <v>6.879271070615034</v>
          </cell>
          <cell r="T5">
            <v>6.9168173598553429</v>
          </cell>
          <cell r="U5">
            <v>7.0309001343484168</v>
          </cell>
          <cell r="V5">
            <v>7.2815533980582492</v>
          </cell>
          <cell r="W5">
            <v>7.9545454545454586</v>
          </cell>
          <cell r="X5">
            <v>8.7342869527524911</v>
          </cell>
          <cell r="Y5">
            <v>8.5025817555937735</v>
          </cell>
          <cell r="Z5">
            <v>8.5289042277825633</v>
          </cell>
          <cell r="AA5">
            <v>8.7597234226447718</v>
          </cell>
          <cell r="AB5">
            <v>9.9564838990426452</v>
          </cell>
          <cell r="AC5">
            <v>9.4286941580755901</v>
          </cell>
          <cell r="AD5">
            <v>10.531960531960504</v>
          </cell>
          <cell r="AE5">
            <v>13.664451406649603</v>
          </cell>
          <cell r="AF5">
            <v>14.092442367864688</v>
          </cell>
          <cell r="AG5">
            <v>14.017703138075333</v>
          </cell>
          <cell r="AH5">
            <v>13.445479555738382</v>
          </cell>
          <cell r="AI5">
            <v>11.991733198380583</v>
          </cell>
          <cell r="AJ5">
            <v>10.706539246561707</v>
          </cell>
          <cell r="AK5">
            <v>10.740178775380738</v>
          </cell>
          <cell r="AL5">
            <v>11.622218150017915</v>
          </cell>
          <cell r="AM5">
            <v>13.048227679103586</v>
          </cell>
          <cell r="AN5">
            <v>13.960259023270559</v>
          </cell>
          <cell r="AO5">
            <v>13.612901668302268</v>
          </cell>
          <cell r="AP5">
            <v>12.393308169998086</v>
          </cell>
          <cell r="AQ5">
            <v>11.016002977298101</v>
          </cell>
          <cell r="AR5">
            <v>10.939807976366334</v>
          </cell>
          <cell r="AS5">
            <v>9.707325940738043</v>
          </cell>
          <cell r="AT5">
            <v>9.6095015296022712</v>
          </cell>
          <cell r="AU5">
            <v>8.94294401717044</v>
          </cell>
          <cell r="AV5">
            <v>8.9202717196996915</v>
          </cell>
          <cell r="AW5">
            <v>8.4679566838274489</v>
          </cell>
          <cell r="AX5">
            <v>8.2332155477031765</v>
          </cell>
          <cell r="AY5">
            <v>6.6177754496245855</v>
          </cell>
          <cell r="AZ5">
            <v>5.035723508651091</v>
          </cell>
          <cell r="BA5">
            <v>4.5088980150581826</v>
          </cell>
          <cell r="BB5">
            <v>4.5345653661875485</v>
          </cell>
          <cell r="BC5">
            <v>3.6708012068387808</v>
          </cell>
          <cell r="BD5">
            <v>3.5782641258217396</v>
          </cell>
          <cell r="BE5">
            <v>3.6122618061309009</v>
          </cell>
          <cell r="BF5">
            <v>4.2685930060745614</v>
          </cell>
          <cell r="BG5">
            <v>4.9088819569857334</v>
          </cell>
          <cell r="BH5">
            <v>5.0795995404562699</v>
          </cell>
          <cell r="BI5">
            <v>4.5417348608837838</v>
          </cell>
          <cell r="BJ5">
            <v>4.4890630101207973</v>
          </cell>
          <cell r="BK5">
            <v>5.240746806419927</v>
          </cell>
          <cell r="BL5">
            <v>5.1221111293230814</v>
          </cell>
          <cell r="BM5">
            <v>5.4604993860008166</v>
          </cell>
          <cell r="BN5">
            <v>5.4346046816172944</v>
          </cell>
        </row>
        <row r="6">
          <cell r="D6">
            <v>0.35023661573041487</v>
          </cell>
          <cell r="E6">
            <v>1.458407668246986</v>
          </cell>
          <cell r="F6">
            <v>0.54776373205471796</v>
          </cell>
          <cell r="G6">
            <v>0.68887385849778493</v>
          </cell>
          <cell r="H6">
            <v>0.36822352450784912</v>
          </cell>
          <cell r="I6">
            <v>1.5276708160011809</v>
          </cell>
          <cell r="J6">
            <v>1.2903260426835539</v>
          </cell>
          <cell r="K6">
            <v>1.2825075495249694</v>
          </cell>
          <cell r="L6">
            <v>0.48936069690206363</v>
          </cell>
          <cell r="M6">
            <v>0.88155835721546172</v>
          </cell>
          <cell r="N6">
            <v>-0.33884737880025551</v>
          </cell>
          <cell r="O6">
            <v>-0.30463538461058537</v>
          </cell>
          <cell r="P6">
            <v>-0.48366083245127145</v>
          </cell>
          <cell r="Q6">
            <v>1.4055247079222566</v>
          </cell>
          <cell r="R6">
            <v>7.6138825100557916E-2</v>
          </cell>
          <cell r="S6">
            <v>0.50579942184068027</v>
          </cell>
          <cell r="T6">
            <v>0.40348250703310384</v>
          </cell>
          <cell r="U6">
            <v>1.6360032435885463</v>
          </cell>
          <cell r="V6">
            <v>1.5275355847220062</v>
          </cell>
          <cell r="W6">
            <v>1.917866759780118</v>
          </cell>
          <cell r="X6">
            <v>1.2151821464181589</v>
          </cell>
          <cell r="Y6">
            <v>0.66658677811279876</v>
          </cell>
          <cell r="Z6">
            <v>-0.31466981661022464</v>
          </cell>
          <cell r="AA6">
            <v>-9.260335539447162E-2</v>
          </cell>
          <cell r="AB6">
            <v>0.61138812247030216</v>
          </cell>
          <cell r="AC6">
            <v>0.91877946361849094</v>
          </cell>
          <cell r="AD6">
            <v>1.0851121994376101</v>
          </cell>
          <cell r="AE6">
            <v>3.3541475197758075</v>
          </cell>
          <cell r="AF6">
            <v>0.78154075176775084</v>
          </cell>
          <cell r="AG6">
            <v>1.5694239290989787</v>
          </cell>
          <cell r="AH6">
            <v>1.0179967278676649</v>
          </cell>
          <cell r="AI6">
            <v>0.61184092136044033</v>
          </cell>
          <cell r="AJ6">
            <v>5.365766410301287E-2</v>
          </cell>
          <cell r="AK6">
            <v>0.69717554522703562</v>
          </cell>
          <cell r="AL6">
            <v>0.47931830285816712</v>
          </cell>
          <cell r="AM6">
            <v>1.1837455830388643</v>
          </cell>
          <cell r="AN6">
            <v>1.423083638903444</v>
          </cell>
          <cell r="AO6">
            <v>0.61117328053712505</v>
          </cell>
          <cell r="AP6">
            <v>0</v>
          </cell>
          <cell r="AQ6">
            <v>2.0876112251882128</v>
          </cell>
          <cell r="AR6">
            <v>0.71237009721758504</v>
          </cell>
          <cell r="AS6">
            <v>0.44104185736872914</v>
          </cell>
          <cell r="AT6">
            <v>0.92792046396021899</v>
          </cell>
          <cell r="AU6">
            <v>0</v>
          </cell>
          <cell r="AV6">
            <v>3.2835330815972341E-2</v>
          </cell>
          <cell r="AW6">
            <v>0.2790086985064999</v>
          </cell>
          <cell r="AX6">
            <v>0.26186579378069119</v>
          </cell>
          <cell r="AY6">
            <v>-0.32647730982696688</v>
          </cell>
          <cell r="AZ6">
            <v>-8.1886668850328359E-2</v>
          </cell>
          <cell r="BA6">
            <v>0.10653991148992237</v>
          </cell>
          <cell r="BB6">
            <v>2.4559967253368065E-2</v>
          </cell>
          <cell r="BC6">
            <v>1.2440661319365054</v>
          </cell>
          <cell r="BD6">
            <v>0.62247372675827695</v>
          </cell>
          <cell r="BE6">
            <v>0.47400980155860584</v>
          </cell>
          <cell r="BF6">
            <v>1.5672477210938895</v>
          </cell>
          <cell r="BG6">
            <v>0.61407652338214547</v>
          </cell>
          <cell r="BH6">
            <v>0.19561815336464061</v>
          </cell>
          <cell r="BI6">
            <v>-0.23428348301446356</v>
          </cell>
          <cell r="BJ6">
            <v>0.21135029354208967</v>
          </cell>
          <cell r="BK6">
            <v>0.39056397437899903</v>
          </cell>
          <cell r="BL6">
            <v>-0.19452225334578577</v>
          </cell>
          <cell r="BM6">
            <v>0.42878303578388621</v>
          </cell>
          <cell r="BN6">
            <v>0</v>
          </cell>
        </row>
        <row r="7">
          <cell r="D7">
            <v>49.842637730159424</v>
          </cell>
          <cell r="E7">
            <v>48.786584426175473</v>
          </cell>
          <cell r="F7">
            <v>56.730640944164854</v>
          </cell>
          <cell r="G7">
            <v>43.831314488638299</v>
          </cell>
          <cell r="H7">
            <v>42.864920791190542</v>
          </cell>
          <cell r="I7">
            <v>43.220922996020505</v>
          </cell>
          <cell r="J7">
            <v>42.628861084932097</v>
          </cell>
          <cell r="K7">
            <v>42.75367272354751</v>
          </cell>
          <cell r="L7">
            <v>45.49929026551419</v>
          </cell>
          <cell r="M7">
            <v>44.072170164952574</v>
          </cell>
          <cell r="N7">
            <v>45.738601254786985</v>
          </cell>
          <cell r="O7">
            <v>48.73660874285234</v>
          </cell>
          <cell r="P7">
            <v>48.24901532061287</v>
          </cell>
          <cell r="Q7">
            <v>47.276423601289558</v>
          </cell>
          <cell r="R7">
            <v>56.058775470362747</v>
          </cell>
          <cell r="S7">
            <v>43.62179577693351</v>
          </cell>
          <cell r="T7">
            <v>44.03930218272999</v>
          </cell>
          <cell r="U7">
            <v>44.196067546876847</v>
          </cell>
          <cell r="V7">
            <v>44.91667293045527</v>
          </cell>
          <cell r="W7">
            <v>45.12537867237463</v>
          </cell>
          <cell r="X7">
            <v>49.332794003354465</v>
          </cell>
          <cell r="Y7">
            <v>45.203300007589178</v>
          </cell>
          <cell r="Z7">
            <v>49.074581805021424</v>
          </cell>
          <cell r="AA7">
            <v>55.096295413431235</v>
          </cell>
          <cell r="AB7">
            <v>53.071819981082626</v>
          </cell>
          <cell r="AC7">
            <v>50.653311001381645</v>
          </cell>
          <cell r="AD7">
            <v>59.628060799936378</v>
          </cell>
          <cell r="AE7">
            <v>48.316691068814038</v>
          </cell>
          <cell r="AF7">
            <v>49.042166910688131</v>
          </cell>
          <cell r="AG7">
            <v>49.138897022937996</v>
          </cell>
          <cell r="AH7">
            <v>50.009468033186913</v>
          </cell>
          <cell r="AI7">
            <v>50.202928257686665</v>
          </cell>
          <cell r="AJ7">
            <v>50.106198145436792</v>
          </cell>
          <cell r="AK7">
            <v>50.734943875061006</v>
          </cell>
          <cell r="AL7">
            <v>53.008101512933138</v>
          </cell>
          <cell r="AM7">
            <v>57.167496339677903</v>
          </cell>
          <cell r="AN7">
            <v>58.328257686676423</v>
          </cell>
          <cell r="AO7">
            <v>55.716544655929717</v>
          </cell>
          <cell r="AP7">
            <v>61.42362127867252</v>
          </cell>
          <cell r="AQ7">
            <v>55.76490971205466</v>
          </cell>
          <cell r="AR7">
            <v>55.571449487554908</v>
          </cell>
          <cell r="AS7">
            <v>54.652513421181069</v>
          </cell>
          <cell r="AT7">
            <v>56.393655441678867</v>
          </cell>
          <cell r="AU7">
            <v>56.44202049780381</v>
          </cell>
          <cell r="AV7">
            <v>58.038067349926798</v>
          </cell>
          <cell r="AW7">
            <v>56.538750610053697</v>
          </cell>
          <cell r="AX7">
            <v>59.537384089799914</v>
          </cell>
          <cell r="AY7">
            <v>64.083699365544192</v>
          </cell>
          <cell r="AZ7">
            <v>65.341190824792605</v>
          </cell>
          <cell r="BA7">
            <v>63.745143972669624</v>
          </cell>
          <cell r="BB7">
            <v>69.742410932162059</v>
          </cell>
          <cell r="BC7">
            <v>62.100732064421706</v>
          </cell>
          <cell r="BD7">
            <v>62.777842850170856</v>
          </cell>
          <cell r="BE7">
            <v>60.117764763299199</v>
          </cell>
          <cell r="BF7">
            <v>60.456320156173781</v>
          </cell>
          <cell r="BG7">
            <v>61.375256222547634</v>
          </cell>
          <cell r="BH7">
            <v>60.311224987798965</v>
          </cell>
          <cell r="BI7">
            <v>61.471986334797499</v>
          </cell>
          <cell r="BJ7">
            <v>60.843240605173285</v>
          </cell>
          <cell r="BK7">
            <v>66.550317227916096</v>
          </cell>
          <cell r="BL7">
            <v>66.308491947291415</v>
          </cell>
          <cell r="BM7">
            <v>65.196095656417825</v>
          </cell>
          <cell r="BN7">
            <v>71.822108345534474</v>
          </cell>
        </row>
        <row r="12">
          <cell r="P12">
            <v>1566.4</v>
          </cell>
          <cell r="Q12">
            <v>1766</v>
          </cell>
          <cell r="R12">
            <v>1974.1</v>
          </cell>
          <cell r="S12">
            <v>1793.8</v>
          </cell>
          <cell r="T12">
            <v>1691.3</v>
          </cell>
          <cell r="U12">
            <v>1697.4</v>
          </cell>
          <cell r="V12">
            <v>1838.5</v>
          </cell>
          <cell r="W12">
            <v>1739.8</v>
          </cell>
          <cell r="X12">
            <v>1659.2</v>
          </cell>
          <cell r="Y12">
            <v>1795.5</v>
          </cell>
          <cell r="Z12">
            <v>1681.7</v>
          </cell>
          <cell r="AA12">
            <v>1921.3</v>
          </cell>
          <cell r="AB12">
            <v>2086.5</v>
          </cell>
          <cell r="AC12">
            <v>2044.8</v>
          </cell>
          <cell r="AD12">
            <v>2288.4</v>
          </cell>
          <cell r="AE12">
            <v>2029.8</v>
          </cell>
          <cell r="AF12">
            <v>1836</v>
          </cell>
          <cell r="AG12">
            <v>1848.4</v>
          </cell>
          <cell r="AH12">
            <v>1903</v>
          </cell>
          <cell r="AI12">
            <v>2170.6</v>
          </cell>
          <cell r="AJ12">
            <v>2118.1</v>
          </cell>
          <cell r="AK12">
            <v>2267.1999999999998</v>
          </cell>
          <cell r="AL12">
            <v>2076.1999999999998</v>
          </cell>
          <cell r="AM12">
            <v>2352.4</v>
          </cell>
          <cell r="AN12">
            <v>2346.8000000000002</v>
          </cell>
          <cell r="AO12">
            <v>2354.5</v>
          </cell>
          <cell r="AP12">
            <v>3019.9</v>
          </cell>
          <cell r="AQ12">
            <v>2493.6</v>
          </cell>
          <cell r="AR12">
            <v>2390.5</v>
          </cell>
          <cell r="AS12">
            <v>2418.3000000000002</v>
          </cell>
          <cell r="AT12">
            <v>2514.4</v>
          </cell>
          <cell r="AU12">
            <v>2575.8000000000002</v>
          </cell>
          <cell r="AV12">
            <v>2396.3000000000002</v>
          </cell>
          <cell r="AW12">
            <v>2511.9</v>
          </cell>
          <cell r="AX12">
            <v>2669.8</v>
          </cell>
          <cell r="AY12">
            <v>2939.4</v>
          </cell>
          <cell r="AZ12">
            <v>2665.4</v>
          </cell>
          <cell r="BA12">
            <v>2667.7</v>
          </cell>
          <cell r="BB12">
            <v>3463</v>
          </cell>
          <cell r="BC12">
            <v>2907.9</v>
          </cell>
          <cell r="BD12">
            <v>2745.7</v>
          </cell>
          <cell r="BE12">
            <v>2635.7</v>
          </cell>
          <cell r="BF12">
            <v>2689.1</v>
          </cell>
          <cell r="BG12">
            <v>2698.2</v>
          </cell>
          <cell r="BH12">
            <v>2647.6</v>
          </cell>
          <cell r="BI12">
            <v>2665.3</v>
          </cell>
          <cell r="BJ12">
            <v>2520.4</v>
          </cell>
          <cell r="BK12">
            <v>2804.3</v>
          </cell>
          <cell r="BL12">
            <v>2941</v>
          </cell>
          <cell r="BM12">
            <v>2745.3</v>
          </cell>
          <cell r="BN12">
            <v>3466</v>
          </cell>
          <cell r="BO12">
            <v>2634.9</v>
          </cell>
          <cell r="BZ12">
            <v>3240.8</v>
          </cell>
          <cell r="CA12">
            <v>2714</v>
          </cell>
          <cell r="CB12">
            <v>2517.5</v>
          </cell>
          <cell r="CC12">
            <v>2485.1</v>
          </cell>
          <cell r="CD12">
            <v>2781.1</v>
          </cell>
          <cell r="CE12">
            <v>2985.3</v>
          </cell>
          <cell r="CF12">
            <v>2673.2</v>
          </cell>
          <cell r="CG12">
            <v>2608.9</v>
          </cell>
          <cell r="CH12">
            <v>2774.8</v>
          </cell>
          <cell r="CI12">
            <v>2786.3</v>
          </cell>
          <cell r="CJ12">
            <v>2742.6</v>
          </cell>
          <cell r="CK12">
            <v>2853.7</v>
          </cell>
          <cell r="CL12">
            <v>3277.7</v>
          </cell>
          <cell r="CM12">
            <v>2734</v>
          </cell>
          <cell r="CN12">
            <v>2672</v>
          </cell>
          <cell r="CO12">
            <v>2764</v>
          </cell>
          <cell r="CP12">
            <v>3143</v>
          </cell>
          <cell r="CQ12">
            <v>3169</v>
          </cell>
          <cell r="CR12">
            <v>3170</v>
          </cell>
          <cell r="CS12">
            <v>3138</v>
          </cell>
          <cell r="CT12">
            <v>2936</v>
          </cell>
          <cell r="CU12">
            <v>3068</v>
          </cell>
          <cell r="CV12">
            <v>2748</v>
          </cell>
          <cell r="CW12">
            <v>3404</v>
          </cell>
          <cell r="CX12">
            <v>3860</v>
          </cell>
          <cell r="CY12">
            <v>3309.94</v>
          </cell>
          <cell r="CZ12">
            <v>3576.8</v>
          </cell>
          <cell r="DA12">
            <v>3455.05</v>
          </cell>
          <cell r="DB12">
            <v>3526.32</v>
          </cell>
          <cell r="DC12">
            <v>3669.45</v>
          </cell>
          <cell r="DD12">
            <v>3859</v>
          </cell>
          <cell r="DE12">
            <v>3718.91</v>
          </cell>
          <cell r="DF12">
            <v>3603.58</v>
          </cell>
          <cell r="DG12">
            <v>3607</v>
          </cell>
          <cell r="DH12">
            <v>3666.17</v>
          </cell>
          <cell r="DI12">
            <v>3694.63</v>
          </cell>
          <cell r="DJ12">
            <v>4309.12</v>
          </cell>
          <cell r="DK12">
            <v>3115</v>
          </cell>
          <cell r="DL12">
            <v>3629.24</v>
          </cell>
          <cell r="DM12">
            <v>3612.15</v>
          </cell>
          <cell r="DN12">
            <v>3432.64</v>
          </cell>
          <cell r="DO12">
            <v>3646.85</v>
          </cell>
          <cell r="DP12">
            <v>3702.01</v>
          </cell>
          <cell r="DQ12">
            <v>3717.91</v>
          </cell>
          <cell r="DR12">
            <v>3576.32</v>
          </cell>
          <cell r="DS12">
            <v>3250.23</v>
          </cell>
          <cell r="DT12">
            <v>4253.08</v>
          </cell>
          <cell r="DU12">
            <v>3534.97</v>
          </cell>
          <cell r="DV12">
            <v>4140.95</v>
          </cell>
          <cell r="DW12">
            <v>3994.67</v>
          </cell>
          <cell r="DX12">
            <v>3982.21</v>
          </cell>
          <cell r="DY12">
            <v>3861.12</v>
          </cell>
          <cell r="DZ12">
            <v>4433.53</v>
          </cell>
          <cell r="EA12">
            <v>4376.97</v>
          </cell>
          <cell r="EB12">
            <v>4297.54</v>
          </cell>
          <cell r="EC12">
            <v>4649.16</v>
          </cell>
          <cell r="ED12">
            <v>3951.47</v>
          </cell>
          <cell r="EE12">
            <v>3847.2</v>
          </cell>
          <cell r="EF12">
            <v>4629.43</v>
          </cell>
          <cell r="EG12">
            <v>4162.1499999999996</v>
          </cell>
          <cell r="EH12">
            <v>5151.37</v>
          </cell>
          <cell r="EI12">
            <v>4176.92</v>
          </cell>
          <cell r="EJ12">
            <v>4491.1099999999997</v>
          </cell>
          <cell r="EK12">
            <v>4224.87</v>
          </cell>
          <cell r="EL12">
            <v>4572.8999999999996</v>
          </cell>
          <cell r="EM12">
            <v>4386.3999999999996</v>
          </cell>
          <cell r="EN12">
            <v>5280.13</v>
          </cell>
          <cell r="EO12">
            <v>5439.97</v>
          </cell>
          <cell r="EP12">
            <v>4876.5600000000004</v>
          </cell>
          <cell r="EQ12">
            <v>6082.11</v>
          </cell>
          <cell r="ER12">
            <v>5201.84</v>
          </cell>
          <cell r="ES12">
            <v>6213.35</v>
          </cell>
          <cell r="ET12">
            <v>7862.6</v>
          </cell>
          <cell r="EU12">
            <v>5603.96</v>
          </cell>
          <cell r="EV12">
            <v>5905.62</v>
          </cell>
          <cell r="EW12">
            <v>5973.68</v>
          </cell>
          <cell r="EX12">
            <v>5705.22</v>
          </cell>
          <cell r="EY12">
            <v>5887.99</v>
          </cell>
          <cell r="EZ12">
            <v>6786.63</v>
          </cell>
          <cell r="FA12">
            <v>6337.53</v>
          </cell>
          <cell r="FB12">
            <v>6954.75</v>
          </cell>
          <cell r="FC12">
            <v>7129.24</v>
          </cell>
          <cell r="FD12">
            <v>8004.65</v>
          </cell>
          <cell r="FE12">
            <v>7930.1</v>
          </cell>
          <cell r="FF12">
            <v>10154.73</v>
          </cell>
          <cell r="FG12">
            <v>7680</v>
          </cell>
          <cell r="FH12">
            <v>7977</v>
          </cell>
          <cell r="FI12">
            <v>7893</v>
          </cell>
          <cell r="FJ12">
            <v>7492</v>
          </cell>
          <cell r="FK12">
            <v>8571</v>
          </cell>
          <cell r="FL12">
            <v>8457</v>
          </cell>
          <cell r="FM12">
            <v>8622</v>
          </cell>
          <cell r="FN12">
            <v>7293</v>
          </cell>
          <cell r="FO12">
            <v>9235</v>
          </cell>
          <cell r="FP12">
            <v>9195</v>
          </cell>
          <cell r="FQ12">
            <v>9067</v>
          </cell>
          <cell r="FR12">
            <v>11561</v>
          </cell>
          <cell r="FS12">
            <v>8590</v>
          </cell>
          <cell r="FT12">
            <v>10040</v>
          </cell>
          <cell r="FU12">
            <v>10405</v>
          </cell>
          <cell r="FV12">
            <v>10533</v>
          </cell>
          <cell r="FW12">
            <v>10669</v>
          </cell>
          <cell r="FX12">
            <v>10730</v>
          </cell>
          <cell r="FY12">
            <v>9807</v>
          </cell>
          <cell r="FZ12">
            <v>9798</v>
          </cell>
          <cell r="GA12">
            <v>10612.37</v>
          </cell>
          <cell r="GB12">
            <v>10908</v>
          </cell>
          <cell r="GC12">
            <v>10527</v>
          </cell>
          <cell r="GD12">
            <v>12862</v>
          </cell>
          <cell r="GE12">
            <v>11327</v>
          </cell>
          <cell r="GF12">
            <v>12456</v>
          </cell>
          <cell r="GG12">
            <v>12101</v>
          </cell>
        </row>
        <row r="14">
          <cell r="P14">
            <v>1445.4545454545455</v>
          </cell>
          <cell r="Q14">
            <v>1651.1251125112512</v>
          </cell>
          <cell r="R14">
            <v>1568.4068406840684</v>
          </cell>
          <cell r="S14">
            <v>1571.6471647164715</v>
          </cell>
          <cell r="T14">
            <v>1570.4770477047705</v>
          </cell>
          <cell r="U14">
            <v>1780.5580558055806</v>
          </cell>
          <cell r="V14">
            <v>1775.9675967596759</v>
          </cell>
          <cell r="W14">
            <v>1663.9063906390638</v>
          </cell>
          <cell r="X14">
            <v>1714.2214221422144</v>
          </cell>
          <cell r="Y14">
            <v>1664.9864986498649</v>
          </cell>
          <cell r="Z14">
            <v>1661.3861386138615</v>
          </cell>
          <cell r="AA14">
            <v>2029.9729972997302</v>
          </cell>
          <cell r="AB14">
            <v>1690.2790279027904</v>
          </cell>
          <cell r="AC14">
            <v>1686.7686768676867</v>
          </cell>
          <cell r="AD14">
            <v>2166.8766876687669</v>
          </cell>
          <cell r="AE14">
            <v>1825.4532532167245</v>
          </cell>
          <cell r="AF14">
            <v>1822.5922592259226</v>
          </cell>
          <cell r="AG14">
            <v>1751.3051305130514</v>
          </cell>
          <cell r="AH14">
            <v>1838.973897389739</v>
          </cell>
          <cell r="AI14">
            <v>1979.6579657965797</v>
          </cell>
          <cell r="AJ14">
            <v>2090.6390639063907</v>
          </cell>
          <cell r="AK14">
            <v>2195.8595859585957</v>
          </cell>
          <cell r="AL14">
            <v>2360.3960396039606</v>
          </cell>
          <cell r="AM14">
            <v>2164.0864086408642</v>
          </cell>
          <cell r="AN14">
            <v>2413.2313231323133</v>
          </cell>
          <cell r="AO14">
            <v>2135.1935193519353</v>
          </cell>
          <cell r="AP14">
            <v>2323.0423042304233</v>
          </cell>
          <cell r="AQ14">
            <v>2220.6120612061204</v>
          </cell>
          <cell r="AR14">
            <v>2714.4914491449149</v>
          </cell>
          <cell r="AS14">
            <v>2594.5994599459946</v>
          </cell>
          <cell r="AT14">
            <v>2777.227722772277</v>
          </cell>
          <cell r="AU14">
            <v>2732.0432043204323</v>
          </cell>
          <cell r="AV14">
            <v>2724.8424842484251</v>
          </cell>
          <cell r="AW14">
            <v>2529.7929792979298</v>
          </cell>
          <cell r="AX14">
            <v>2950.8550855085509</v>
          </cell>
          <cell r="AY14">
            <v>2826.9126912691268</v>
          </cell>
          <cell r="AZ14">
            <v>3069.4869486948692</v>
          </cell>
          <cell r="BA14">
            <v>2665.7965796579656</v>
          </cell>
          <cell r="BB14">
            <v>3132.3132313231322</v>
          </cell>
          <cell r="BC14">
            <v>2740.864086408641</v>
          </cell>
          <cell r="BD14">
            <v>3013.4113411341136</v>
          </cell>
          <cell r="BE14">
            <v>2581.008100810081</v>
          </cell>
          <cell r="BF14">
            <v>2643.834383438344</v>
          </cell>
          <cell r="BG14">
            <v>2720.6120612061204</v>
          </cell>
          <cell r="BH14">
            <v>2663.7263726372639</v>
          </cell>
          <cell r="BI14">
            <v>2905.8505850585061</v>
          </cell>
          <cell r="BJ14">
            <v>3081.5481548154817</v>
          </cell>
          <cell r="BK14">
            <v>2935.9135913591363</v>
          </cell>
          <cell r="BL14">
            <v>3493.6993699369937</v>
          </cell>
          <cell r="BM14">
            <v>3213.4113411341132</v>
          </cell>
          <cell r="BN14">
            <v>3208.1008100810081</v>
          </cell>
          <cell r="BO14">
            <v>2862.1062106210625</v>
          </cell>
          <cell r="BZ14">
            <v>3344.2844284428443</v>
          </cell>
          <cell r="CA14">
            <v>3227.0927092709271</v>
          </cell>
          <cell r="CB14">
            <v>3373.3573357335736</v>
          </cell>
          <cell r="CC14">
            <v>2845.8145814581458</v>
          </cell>
          <cell r="CD14">
            <v>3530.33303330333</v>
          </cell>
          <cell r="CE14">
            <v>3068.946894689469</v>
          </cell>
          <cell r="CF14">
            <v>3323.2223222322232</v>
          </cell>
          <cell r="CG14">
            <v>3100.810081008101</v>
          </cell>
          <cell r="CH14">
            <v>3139.0090090090089</v>
          </cell>
          <cell r="CI14">
            <v>3182.8828828828828</v>
          </cell>
          <cell r="CJ14">
            <v>3103.333333333333</v>
          </cell>
          <cell r="CK14">
            <v>2956.6666666666665</v>
          </cell>
          <cell r="CL14">
            <v>3327.0270270270266</v>
          </cell>
          <cell r="CM14">
            <v>3187.0063928316149</v>
          </cell>
          <cell r="CN14">
            <v>3294.5945945945941</v>
          </cell>
          <cell r="CO14">
            <v>3309.0090090090089</v>
          </cell>
          <cell r="CP14">
            <v>3790.0900900900897</v>
          </cell>
          <cell r="CQ14">
            <v>3761.2612612612611</v>
          </cell>
          <cell r="CR14">
            <v>4170.27027027027</v>
          </cell>
          <cell r="CS14">
            <v>3736.0360360360355</v>
          </cell>
          <cell r="CT14">
            <v>3709.0090090090089</v>
          </cell>
          <cell r="CU14">
            <v>4218.9189189189183</v>
          </cell>
          <cell r="CV14">
            <v>3494.5945945945941</v>
          </cell>
          <cell r="CW14">
            <v>3913.5135135135133</v>
          </cell>
          <cell r="CX14">
            <v>4388.2882882882877</v>
          </cell>
          <cell r="CY14">
            <v>3964.6486486486483</v>
          </cell>
          <cell r="CZ14">
            <v>3927.7657657657651</v>
          </cell>
          <cell r="DA14">
            <v>3597.2252252252251</v>
          </cell>
          <cell r="DB14">
            <v>4036.9459459459458</v>
          </cell>
          <cell r="DC14">
            <v>3591.6756756756754</v>
          </cell>
          <cell r="DD14">
            <v>3759.4594594594591</v>
          </cell>
          <cell r="DE14">
            <v>3737.7657657657655</v>
          </cell>
          <cell r="DF14">
            <v>4231.1711711711714</v>
          </cell>
          <cell r="DG14">
            <v>3447.7477477477473</v>
          </cell>
          <cell r="DH14">
            <v>3562.7837837837833</v>
          </cell>
          <cell r="DI14">
            <v>2976.1081081081079</v>
          </cell>
          <cell r="DJ14">
            <v>4155.6306306306305</v>
          </cell>
          <cell r="DK14">
            <v>3688.2612612612606</v>
          </cell>
          <cell r="DL14">
            <v>4211.0450450450453</v>
          </cell>
          <cell r="DM14">
            <v>3619.198198198198</v>
          </cell>
          <cell r="DN14">
            <v>4434.6486486486483</v>
          </cell>
          <cell r="DO14">
            <v>3939.0360360360355</v>
          </cell>
          <cell r="DP14">
            <v>3519.0540540540537</v>
          </cell>
          <cell r="DQ14">
            <v>3687.0990990990986</v>
          </cell>
          <cell r="DR14">
            <v>3745.8378378378375</v>
          </cell>
          <cell r="DS14">
            <v>3674.3513513513512</v>
          </cell>
          <cell r="DT14">
            <v>3822.4144144144143</v>
          </cell>
          <cell r="DU14">
            <v>3386.0720720720719</v>
          </cell>
          <cell r="DV14">
            <v>3993.567567567567</v>
          </cell>
          <cell r="DW14">
            <v>3790.2882882882882</v>
          </cell>
          <cell r="DX14">
            <v>4667.5495495495488</v>
          </cell>
          <cell r="DY14">
            <v>3829.4594594594591</v>
          </cell>
          <cell r="DZ14">
            <v>4390.6306306306305</v>
          </cell>
          <cell r="EA14">
            <v>4379.6126126126119</v>
          </cell>
          <cell r="EB14">
            <v>4581.7477477477469</v>
          </cell>
          <cell r="EC14">
            <v>5038.801801801801</v>
          </cell>
          <cell r="ED14">
            <v>4568.9909909909902</v>
          </cell>
          <cell r="EE14">
            <v>4479.2072072072069</v>
          </cell>
          <cell r="EF14">
            <v>5018.8918918918916</v>
          </cell>
          <cell r="EG14">
            <v>4172</v>
          </cell>
          <cell r="EH14">
            <v>5306.7297297297291</v>
          </cell>
          <cell r="EI14">
            <v>5032.9009009009005</v>
          </cell>
          <cell r="EJ14">
            <v>5429.135135135135</v>
          </cell>
          <cell r="EK14">
            <v>5003.1531531531527</v>
          </cell>
          <cell r="EL14">
            <v>5091.5495495495488</v>
          </cell>
          <cell r="EM14">
            <v>5095.5315315315311</v>
          </cell>
          <cell r="EN14">
            <v>5477.7657657657646</v>
          </cell>
          <cell r="EO14">
            <v>6232.1441441441439</v>
          </cell>
          <cell r="EP14">
            <v>5692.1621621621616</v>
          </cell>
          <cell r="EQ14">
            <v>6595.1801801801794</v>
          </cell>
          <cell r="ER14">
            <v>6149.9099099099094</v>
          </cell>
          <cell r="ES14">
            <v>6070.0810810810808</v>
          </cell>
          <cell r="ET14">
            <v>7237.7207207207202</v>
          </cell>
          <cell r="EU14">
            <v>6216.3513513513508</v>
          </cell>
          <cell r="EV14">
            <v>7211.5765765765764</v>
          </cell>
          <cell r="EW14">
            <v>7694.3153153153153</v>
          </cell>
          <cell r="EX14">
            <v>6698.3423423423419</v>
          </cell>
          <cell r="EY14">
            <v>7138.8648648648641</v>
          </cell>
          <cell r="EZ14">
            <v>8057.6936936936936</v>
          </cell>
          <cell r="FA14">
            <v>7776.6216216216199</v>
          </cell>
          <cell r="FB14">
            <v>8210.1801801801794</v>
          </cell>
          <cell r="FC14">
            <v>9126.6576576576572</v>
          </cell>
          <cell r="FD14">
            <v>9671.8468468468454</v>
          </cell>
          <cell r="FE14">
            <v>8892.9819819819804</v>
          </cell>
          <cell r="FF14">
            <v>11143.594594594593</v>
          </cell>
          <cell r="FG14">
            <v>10212.612612612611</v>
          </cell>
          <cell r="FH14">
            <v>11920.720720720719</v>
          </cell>
          <cell r="FI14">
            <v>10633.333333333332</v>
          </cell>
          <cell r="FJ14">
            <v>10368.468468468467</v>
          </cell>
          <cell r="FK14">
            <v>11495.495495495494</v>
          </cell>
          <cell r="FL14">
            <v>11618.018018018018</v>
          </cell>
          <cell r="FM14">
            <v>10705.405405405405</v>
          </cell>
          <cell r="FN14">
            <v>10203.603603603602</v>
          </cell>
          <cell r="FO14">
            <v>11162.162162162162</v>
          </cell>
          <cell r="FP14">
            <v>11616.216216216215</v>
          </cell>
          <cell r="FQ14">
            <v>11568.468468468467</v>
          </cell>
          <cell r="FR14">
            <v>12895.495495495494</v>
          </cell>
          <cell r="FS14">
            <v>11292.792792792792</v>
          </cell>
          <cell r="FT14">
            <v>12889.189189189188</v>
          </cell>
          <cell r="FU14">
            <v>12652.25225225225</v>
          </cell>
          <cell r="FV14">
            <v>13100.900900900901</v>
          </cell>
          <cell r="FW14">
            <v>13290.990990990989</v>
          </cell>
          <cell r="FX14">
            <v>15161.261261261259</v>
          </cell>
          <cell r="FY14">
            <v>15067.567567567567</v>
          </cell>
          <cell r="FZ14">
            <v>13821.945945945945</v>
          </cell>
          <cell r="GA14">
            <v>13492.369369369369</v>
          </cell>
          <cell r="GB14">
            <v>12394.594594594593</v>
          </cell>
          <cell r="GC14">
            <v>12745.045045045044</v>
          </cell>
          <cell r="GD14">
            <v>15437.837837837837</v>
          </cell>
          <cell r="GE14">
            <v>16550.450450450448</v>
          </cell>
          <cell r="GF14">
            <v>19054.054054054053</v>
          </cell>
          <cell r="GG14">
            <v>18032.43243243243</v>
          </cell>
        </row>
        <row r="17">
          <cell r="AB17">
            <v>10468</v>
          </cell>
          <cell r="AC17">
            <v>13102</v>
          </cell>
          <cell r="AD17">
            <v>15068</v>
          </cell>
          <cell r="AE17">
            <v>15025</v>
          </cell>
          <cell r="AF17">
            <v>15485</v>
          </cell>
          <cell r="AG17">
            <v>16372</v>
          </cell>
          <cell r="AH17">
            <v>17516</v>
          </cell>
          <cell r="AI17">
            <v>17682</v>
          </cell>
          <cell r="AJ17">
            <v>18856</v>
          </cell>
          <cell r="AK17">
            <v>19778</v>
          </cell>
          <cell r="AL17">
            <v>19493</v>
          </cell>
          <cell r="AM17">
            <v>19390</v>
          </cell>
          <cell r="AN17">
            <v>20081</v>
          </cell>
          <cell r="AO17">
            <v>20268</v>
          </cell>
          <cell r="AP17">
            <v>21160</v>
          </cell>
          <cell r="AQ17">
            <v>20891</v>
          </cell>
          <cell r="AR17">
            <v>20628</v>
          </cell>
          <cell r="AS17">
            <v>20029</v>
          </cell>
          <cell r="AT17">
            <v>20234</v>
          </cell>
          <cell r="AU17">
            <v>19354</v>
          </cell>
          <cell r="AV17">
            <v>19433</v>
          </cell>
          <cell r="AW17">
            <v>18110</v>
          </cell>
          <cell r="AX17">
            <v>17669</v>
          </cell>
          <cell r="AY17">
            <v>17922</v>
          </cell>
          <cell r="AZ17">
            <v>16667</v>
          </cell>
          <cell r="BA17">
            <v>16305</v>
          </cell>
          <cell r="BB17">
            <v>17436</v>
          </cell>
          <cell r="BC17">
            <v>17408</v>
          </cell>
          <cell r="BD17">
            <v>17418</v>
          </cell>
          <cell r="BE17">
            <v>17961</v>
          </cell>
          <cell r="BF17">
            <v>18342.7</v>
          </cell>
          <cell r="BG17">
            <v>18295.900000000001</v>
          </cell>
        </row>
        <row r="20">
          <cell r="D20">
            <v>97.104662371260247</v>
          </cell>
          <cell r="E20">
            <v>98.178379514358539</v>
          </cell>
          <cell r="F20">
            <v>100.48652413911883</v>
          </cell>
          <cell r="G20">
            <v>100.40657240899782</v>
          </cell>
          <cell r="H20">
            <v>100.07094139640719</v>
          </cell>
          <cell r="I20">
            <v>99.531692354484292</v>
          </cell>
          <cell r="J20">
            <v>98.61667464376545</v>
          </cell>
          <cell r="K20">
            <v>98.670140381020701</v>
          </cell>
          <cell r="L20">
            <v>99.274584218200303</v>
          </cell>
          <cell r="M20">
            <v>101.41962956223136</v>
          </cell>
          <cell r="N20">
            <v>104.10363892141676</v>
          </cell>
          <cell r="O20">
            <v>102.62728783333108</v>
          </cell>
          <cell r="P20">
            <v>103.32722210278756</v>
          </cell>
          <cell r="Q20">
            <v>104.21390461253826</v>
          </cell>
          <cell r="R20">
            <v>90.764024049608764</v>
          </cell>
          <cell r="S20">
            <v>91.95048963137333</v>
          </cell>
          <cell r="T20">
            <v>92.513921322023975</v>
          </cell>
          <cell r="U20">
            <v>93.72329106962745</v>
          </cell>
          <cell r="V20">
            <v>96.012325095613903</v>
          </cell>
          <cell r="W20">
            <v>96.95194881845002</v>
          </cell>
          <cell r="X20">
            <v>97.134499747623636</v>
          </cell>
          <cell r="Y20">
            <v>98.170298582662966</v>
          </cell>
          <cell r="Z20">
            <v>98.890336522827454</v>
          </cell>
          <cell r="AA20">
            <v>98.774215375969575</v>
          </cell>
          <cell r="AB20">
            <v>100.02230005384864</v>
          </cell>
          <cell r="AC20">
            <v>99.704730054299148</v>
          </cell>
          <cell r="AD20">
            <v>99.719119525535007</v>
          </cell>
          <cell r="AE20">
            <v>101.04489919700698</v>
          </cell>
          <cell r="AF20">
            <v>100.92639890464052</v>
          </cell>
          <cell r="AG20">
            <v>102.04221029780275</v>
          </cell>
          <cell r="AH20">
            <v>100.93509773443645</v>
          </cell>
          <cell r="AI20">
            <v>100.96256694875574</v>
          </cell>
          <cell r="AJ20">
            <v>100.15417397409622</v>
          </cell>
          <cell r="AK20">
            <v>99.770993176679596</v>
          </cell>
          <cell r="AL20">
            <v>100.56524060152996</v>
          </cell>
          <cell r="AM20">
            <v>102.13645968280969</v>
          </cell>
          <cell r="AN20">
            <v>103.26556427584678</v>
          </cell>
          <cell r="AO20">
            <v>102.8257116338732</v>
          </cell>
          <cell r="AP20">
            <v>98.998542859710795</v>
          </cell>
          <cell r="AQ20">
            <v>99.627725749712241</v>
          </cell>
          <cell r="AR20">
            <v>100.69947646775486</v>
          </cell>
          <cell r="AS20">
            <v>100.81887521553259</v>
          </cell>
          <cell r="AT20">
            <v>102.06173610956151</v>
          </cell>
          <cell r="AU20">
            <v>103.17194587530764</v>
          </cell>
          <cell r="AV20">
            <v>98.857152677731236</v>
          </cell>
          <cell r="AW20">
            <v>94.537635900912036</v>
          </cell>
          <cell r="AX20">
            <v>94.433482374416386</v>
          </cell>
        </row>
        <row r="24">
          <cell r="D24">
            <v>19.229890974111669</v>
          </cell>
          <cell r="E24">
            <v>19.009834769787332</v>
          </cell>
          <cell r="F24">
            <v>19.268474351836517</v>
          </cell>
          <cell r="G24">
            <v>19.246319490221936</v>
          </cell>
          <cell r="H24">
            <v>20.392559379107908</v>
          </cell>
          <cell r="I24">
            <v>20.933098148820051</v>
          </cell>
          <cell r="J24">
            <v>21.936216557041092</v>
          </cell>
          <cell r="K24">
            <v>21.179381296500679</v>
          </cell>
          <cell r="L24">
            <v>20.052010219551903</v>
          </cell>
          <cell r="M24">
            <v>19.611153747761563</v>
          </cell>
          <cell r="N24">
            <v>17.483983692486888</v>
          </cell>
          <cell r="O24">
            <v>16.600122546597348</v>
          </cell>
          <cell r="P24">
            <v>16.169639524126396</v>
          </cell>
          <cell r="Q24">
            <v>15.129385768842681</v>
          </cell>
          <cell r="R24">
            <v>15.699781421799159</v>
          </cell>
          <cell r="S24">
            <v>17.250179660579718</v>
          </cell>
          <cell r="T24">
            <v>15.086691714928449</v>
          </cell>
          <cell r="U24">
            <v>14.287666390401426</v>
          </cell>
          <cell r="V24">
            <v>14.045004891836072</v>
          </cell>
          <cell r="W24">
            <v>14.831157004156807</v>
          </cell>
          <cell r="X24">
            <v>15.401323078452165</v>
          </cell>
          <cell r="Y24">
            <v>14.128382810049331</v>
          </cell>
          <cell r="Z24">
            <v>15.157644259369434</v>
          </cell>
          <cell r="AA24">
            <v>16.474124803290891</v>
          </cell>
          <cell r="AB24">
            <v>17.467405093355822</v>
          </cell>
          <cell r="AC24">
            <v>18.463304978740979</v>
          </cell>
          <cell r="AD24">
            <v>18.423498943637966</v>
          </cell>
          <cell r="AE24">
            <v>17.913841108692623</v>
          </cell>
          <cell r="AF24">
            <v>18.341863324331115</v>
          </cell>
          <cell r="AG24">
            <v>18.959270137499033</v>
          </cell>
          <cell r="AH24">
            <v>19.632014055805882</v>
          </cell>
          <cell r="AI24">
            <v>18.68602756267093</v>
          </cell>
          <cell r="AJ24">
            <v>21.3032530663735</v>
          </cell>
          <cell r="AK24">
            <v>20.637209093135183</v>
          </cell>
          <cell r="AL24">
            <v>20.846309388514172</v>
          </cell>
          <cell r="AM24">
            <v>19.896230282419538</v>
          </cell>
          <cell r="AN24">
            <v>17.693784343109968</v>
          </cell>
          <cell r="AO24">
            <v>17.229697300309283</v>
          </cell>
          <cell r="AP24">
            <v>21.452002384860293</v>
          </cell>
          <cell r="AQ24">
            <v>16.591103459765648</v>
          </cell>
          <cell r="AR24">
            <v>16.470745860843522</v>
          </cell>
          <cell r="AS24">
            <v>16.238922197556334</v>
          </cell>
          <cell r="AT24">
            <v>15.005642028373799</v>
          </cell>
          <cell r="AU24">
            <v>16.082710218932476</v>
          </cell>
          <cell r="AV24">
            <v>14.971682983059907</v>
          </cell>
        </row>
        <row r="26">
          <cell r="D26">
            <v>12.58</v>
          </cell>
          <cell r="E26">
            <v>12.99</v>
          </cell>
          <cell r="F26">
            <v>13.33</v>
          </cell>
          <cell r="G26">
            <v>12.65</v>
          </cell>
          <cell r="H26">
            <v>12.29</v>
          </cell>
          <cell r="I26">
            <v>13.69</v>
          </cell>
          <cell r="J26">
            <v>13.01</v>
          </cell>
          <cell r="K26">
            <v>12.57</v>
          </cell>
          <cell r="L26">
            <v>12.74</v>
          </cell>
          <cell r="M26">
            <v>12.95</v>
          </cell>
          <cell r="N26">
            <v>12.98</v>
          </cell>
          <cell r="O26">
            <v>12.92</v>
          </cell>
          <cell r="P26">
            <v>8.86</v>
          </cell>
          <cell r="Q26">
            <v>9.39</v>
          </cell>
          <cell r="R26">
            <v>10.039999999999999</v>
          </cell>
          <cell r="S26">
            <v>10.24</v>
          </cell>
          <cell r="T26">
            <v>9.56</v>
          </cell>
          <cell r="U26">
            <v>9.6199999999999992</v>
          </cell>
          <cell r="V26">
            <v>9.68</v>
          </cell>
          <cell r="W26">
            <v>9.4499999999999993</v>
          </cell>
          <cell r="X26">
            <v>8.73</v>
          </cell>
          <cell r="Y26">
            <v>8.07</v>
          </cell>
          <cell r="Z26">
            <v>8.01</v>
          </cell>
          <cell r="AA26">
            <v>8.1199999999999992</v>
          </cell>
          <cell r="AB26">
            <v>7.81</v>
          </cell>
          <cell r="AC26">
            <v>8.24</v>
          </cell>
          <cell r="AD26">
            <v>7.53</v>
          </cell>
          <cell r="AE26">
            <v>7.25</v>
          </cell>
          <cell r="AF26">
            <v>7.15</v>
          </cell>
          <cell r="AG26">
            <v>7.8</v>
          </cell>
          <cell r="AH26">
            <v>8.6300000000000008</v>
          </cell>
          <cell r="AI26">
            <v>8.0299999999999994</v>
          </cell>
          <cell r="AJ26">
            <v>7.98</v>
          </cell>
          <cell r="AK26">
            <v>8.5</v>
          </cell>
          <cell r="AL26">
            <v>9.1</v>
          </cell>
          <cell r="AM26">
            <v>10.5</v>
          </cell>
          <cell r="AN26">
            <v>12.58</v>
          </cell>
          <cell r="AO26">
            <v>12.99</v>
          </cell>
          <cell r="AP26">
            <v>13.33</v>
          </cell>
          <cell r="AQ26">
            <v>12.65</v>
          </cell>
          <cell r="AR26">
            <v>12.29</v>
          </cell>
          <cell r="AS26">
            <v>13.69</v>
          </cell>
          <cell r="AT26">
            <v>13.01</v>
          </cell>
          <cell r="AU26">
            <v>12.57</v>
          </cell>
          <cell r="AV26">
            <v>12.74</v>
          </cell>
          <cell r="AW26">
            <v>12.95</v>
          </cell>
          <cell r="AX26">
            <v>12.98</v>
          </cell>
          <cell r="AY26">
            <v>12.92</v>
          </cell>
        </row>
        <row r="37">
          <cell r="D37">
            <v>1669.4</v>
          </cell>
          <cell r="E37">
            <v>1690.6</v>
          </cell>
          <cell r="F37">
            <v>1673.2</v>
          </cell>
          <cell r="G37">
            <v>1789.3</v>
          </cell>
          <cell r="H37">
            <v>1828.9</v>
          </cell>
          <cell r="I37">
            <v>2006.1</v>
          </cell>
          <cell r="J37">
            <v>1980.8</v>
          </cell>
          <cell r="K37">
            <v>1736.3</v>
          </cell>
          <cell r="L37">
            <v>1904.1</v>
          </cell>
          <cell r="M37">
            <v>1681.5</v>
          </cell>
          <cell r="N37">
            <v>1863.6</v>
          </cell>
          <cell r="O37">
            <v>1918.8</v>
          </cell>
          <cell r="P37">
            <v>1605.9</v>
          </cell>
          <cell r="Q37">
            <v>1834.4</v>
          </cell>
          <cell r="R37">
            <v>1742.5</v>
          </cell>
          <cell r="S37">
            <v>1746.1</v>
          </cell>
          <cell r="T37">
            <v>1744.8</v>
          </cell>
          <cell r="U37">
            <v>1978.2</v>
          </cell>
          <cell r="V37">
            <v>1973.1</v>
          </cell>
          <cell r="W37">
            <v>1848.6</v>
          </cell>
          <cell r="X37">
            <v>1904.5</v>
          </cell>
          <cell r="Y37">
            <v>1849.8</v>
          </cell>
          <cell r="Z37">
            <v>1845.8</v>
          </cell>
          <cell r="AA37">
            <v>2255.3000000000002</v>
          </cell>
          <cell r="AB37">
            <v>1877.9</v>
          </cell>
          <cell r="AC37">
            <v>1874</v>
          </cell>
          <cell r="AD37">
            <v>2407.4</v>
          </cell>
          <cell r="AE37">
            <v>2028.0785643237809</v>
          </cell>
          <cell r="AF37">
            <v>2024.9</v>
          </cell>
          <cell r="AG37">
            <v>1945.7</v>
          </cell>
          <cell r="AH37">
            <v>2043.1</v>
          </cell>
          <cell r="AI37">
            <v>2199.4</v>
          </cell>
          <cell r="AJ37">
            <v>2322.6999999999998</v>
          </cell>
          <cell r="AK37">
            <v>2439.6</v>
          </cell>
          <cell r="AL37">
            <v>2622.4</v>
          </cell>
          <cell r="AM37">
            <v>2404.3000000000002</v>
          </cell>
          <cell r="AN37">
            <v>2681.1</v>
          </cell>
          <cell r="AO37">
            <v>2372.1999999999998</v>
          </cell>
          <cell r="AP37">
            <v>2580.9</v>
          </cell>
          <cell r="AQ37">
            <v>2467.1</v>
          </cell>
          <cell r="AR37">
            <v>3015.8</v>
          </cell>
          <cell r="AS37">
            <v>2882.6</v>
          </cell>
          <cell r="AT37">
            <v>3085.5</v>
          </cell>
          <cell r="AU37">
            <v>3035.3</v>
          </cell>
          <cell r="AV37">
            <v>3027.3</v>
          </cell>
          <cell r="AW37">
            <v>2810.6</v>
          </cell>
          <cell r="AX37">
            <v>3278.4</v>
          </cell>
          <cell r="AY37">
            <v>3140.7</v>
          </cell>
        </row>
        <row r="53">
          <cell r="P53">
            <v>0.9073642951876959</v>
          </cell>
          <cell r="Q53">
            <v>2.0698295668418298</v>
          </cell>
          <cell r="R53">
            <v>-4.9471153372726562E-4</v>
          </cell>
          <cell r="S53">
            <v>0.43620737504455054</v>
          </cell>
          <cell r="T53">
            <v>0.37173015781533092</v>
          </cell>
          <cell r="U53">
            <v>2.2809992308119753</v>
          </cell>
          <cell r="V53">
            <v>2.4419406336134264</v>
          </cell>
          <cell r="W53">
            <v>3.4741958577104937</v>
          </cell>
          <cell r="X53">
            <v>0.23342352885042938</v>
          </cell>
          <cell r="Y53">
            <v>4.8418814474726624E-2</v>
          </cell>
          <cell r="Z53">
            <v>0.96489511634496594</v>
          </cell>
          <cell r="AA53">
            <v>0.24384839202458153</v>
          </cell>
          <cell r="AB53">
            <v>0.35023661573039266</v>
          </cell>
          <cell r="AC53">
            <v>1.4584076682470082</v>
          </cell>
          <cell r="AD53">
            <v>0.54776373205469575</v>
          </cell>
          <cell r="AE53">
            <v>0.68887385849778493</v>
          </cell>
          <cell r="AF53">
            <v>0.36822352450784912</v>
          </cell>
          <cell r="AG53">
            <v>1.5276708160012031</v>
          </cell>
          <cell r="AH53">
            <v>1.2903260426835539</v>
          </cell>
          <cell r="AI53">
            <v>1.2825075495249694</v>
          </cell>
          <cell r="AJ53">
            <v>0.48936069690206363</v>
          </cell>
          <cell r="AK53">
            <v>0.88155835721546172</v>
          </cell>
          <cell r="AL53">
            <v>-0.3388473788002444</v>
          </cell>
          <cell r="AM53">
            <v>-0.30463538461057427</v>
          </cell>
          <cell r="AN53">
            <v>-0.48366083245128255</v>
          </cell>
          <cell r="AO53">
            <v>1.4055247079222566</v>
          </cell>
          <cell r="AP53">
            <v>7.6138825100535712E-2</v>
          </cell>
          <cell r="AQ53">
            <v>0.50579942184070248</v>
          </cell>
          <cell r="AR53">
            <v>0.40348250703308164</v>
          </cell>
          <cell r="AS53">
            <v>1.6360032435885463</v>
          </cell>
          <cell r="AT53">
            <v>1.5275355847220062</v>
          </cell>
          <cell r="AU53">
            <v>1.9178667597801402</v>
          </cell>
          <cell r="AV53">
            <v>0.48936069690206363</v>
          </cell>
          <cell r="AW53">
            <v>0.88155835721546172</v>
          </cell>
          <cell r="AX53">
            <v>-0.3388473788002444</v>
          </cell>
          <cell r="AY53">
            <v>-0.30463538461057427</v>
          </cell>
        </row>
        <row r="55">
          <cell r="P55">
            <v>1176.1640097335569</v>
          </cell>
          <cell r="Q55">
            <v>541.48255174722931</v>
          </cell>
          <cell r="R55">
            <v>331.19653537210098</v>
          </cell>
          <cell r="S55">
            <v>224.6738015588237</v>
          </cell>
          <cell r="T55">
            <v>161.24127817934712</v>
          </cell>
          <cell r="U55" t="str">
            <v>Forecast: same monthly change as year earlier!</v>
          </cell>
          <cell r="V55">
            <v>88.142522534290094</v>
          </cell>
          <cell r="W55">
            <v>65.776231575073723</v>
          </cell>
          <cell r="X55">
            <v>48.573336655273195</v>
          </cell>
          <cell r="Y55">
            <v>34.570981072077501</v>
          </cell>
          <cell r="Z55">
            <v>23.134514574448662</v>
          </cell>
          <cell r="AA55">
            <v>13.589340294368291</v>
          </cell>
          <cell r="AB55">
            <v>13.729068998188199</v>
          </cell>
          <cell r="AC55">
            <v>13.713628450649828</v>
          </cell>
          <cell r="AD55">
            <v>13.758574291761661</v>
          </cell>
          <cell r="AE55">
            <v>13.937223502608553</v>
          </cell>
          <cell r="AF55">
            <v>14.09542100583041</v>
          </cell>
          <cell r="AG55">
            <v>14.147438171506099</v>
          </cell>
          <cell r="AH55">
            <v>14.014540845678415</v>
          </cell>
          <cell r="AI55">
            <v>13.428611666602341</v>
          </cell>
          <cell r="AJ55">
            <v>12.86500679671445</v>
          </cell>
          <cell r="AK55">
            <v>12.519035530306621</v>
          </cell>
          <cell r="AL55">
            <v>12.045092201119822</v>
          </cell>
          <cell r="AM55">
            <v>11.565141811723944</v>
          </cell>
          <cell r="AN55">
            <v>11.062304879081708</v>
          </cell>
          <cell r="AO55">
            <v>10.609447013071405</v>
          </cell>
          <cell r="AP55">
            <v>10.072529764108328</v>
          </cell>
          <cell r="AQ55">
            <v>9.5050636880365182</v>
          </cell>
          <cell r="AR55">
            <v>8.9510209131502982</v>
          </cell>
          <cell r="AS55">
            <v>8.471722795986425</v>
          </cell>
          <cell r="AT55">
            <v>8.1126990023790313</v>
          </cell>
          <cell r="AU55">
            <v>7.9979825974550334</v>
          </cell>
          <cell r="AV55">
            <v>7.8624391085904133</v>
          </cell>
          <cell r="AW55">
            <v>7.6567514677764015</v>
          </cell>
          <cell r="AX55">
            <v>7.565304506325421</v>
          </cell>
          <cell r="AY55">
            <v>7.5219263458906394</v>
          </cell>
          <cell r="AZ55">
            <v>7.5497499167605397</v>
          </cell>
          <cell r="BA55">
            <v>7.5820827604724306</v>
          </cell>
          <cell r="BB55">
            <v>7.65417828653574</v>
          </cell>
          <cell r="BC55">
            <v>7.741417763470948</v>
          </cell>
          <cell r="BD55">
            <v>7.8250434570819039</v>
          </cell>
          <cell r="BE55">
            <v>7.8998644928759632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.SPC"/>
      <sheetName val="trim"/>
      <sheetName val="anual"/>
      <sheetName val="Datos"/>
      <sheetName val="Datos_sa(d11)"/>
      <sheetName val="Factores(d16)"/>
      <sheetName val="Estacion(d10)"/>
      <sheetName val="Calendario(d18)"/>
      <sheetName val="Irregular(d13)"/>
      <sheetName val="Tend_cicl(d12)"/>
      <sheetName val="Datos_12pau"/>
      <sheetName val="Datos_12"/>
      <sheetName val="sa_d12"/>
      <sheetName val="tend_d12"/>
      <sheetName val="sa_mov"/>
      <sheetName val="#¡REF"/>
      <sheetName val="x12_emp_sal"/>
      <sheetName val="factores historicos"/>
      <sheetName val="Datos_sa"/>
      <sheetName val="Factores"/>
      <sheetName val="Datos_sa12"/>
      <sheetName val="Datos_mov12"/>
      <sheetName val="Datos_mov"/>
      <sheetName val="UF"/>
      <sheetName val="Trimestral"/>
      <sheetName val="indices"/>
      <sheetName val="Quincenal"/>
      <sheetName val="ALATINA"/>
      <sheetName val="JUL9897"/>
      <sheetName val="datos_mov1"/>
      <sheetName val=""/>
      <sheetName val="data"/>
      <sheetName val="mes"/>
      <sheetName val="Chart 6"/>
      <sheetName val="gráfico_II.7"/>
      <sheetName val="Forward"/>
      <sheetName val="liquidez ok"/>
      <sheetName val="Hoja1"/>
      <sheetName val="inicial"/>
      <sheetName val="tasas bc"/>
      <sheetName val="PARAMETROS"/>
      <sheetName val="TITULO"/>
      <sheetName val="Cuadros12347"/>
      <sheetName val="cuadros56"/>
      <sheetName val="Gráficos"/>
      <sheetName val="holguras"/>
      <sheetName val="Clas. Riesgo"/>
      <sheetName val="4.11"/>
      <sheetName val="4.12-13"/>
      <sheetName val="4.14"/>
      <sheetName val="4.15-16"/>
      <sheetName val="gra1"/>
      <sheetName val="gra11"/>
      <sheetName val="gra2"/>
      <sheetName val="gra3"/>
      <sheetName val="gra4"/>
      <sheetName val="gra5"/>
      <sheetName val="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co I.5 C. Neg"/>
      <sheetName val="Base Comm"/>
      <sheetName val="alemania"/>
      <sheetName val="italia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"/>
      <sheetName val="Base"/>
      <sheetName val="DDAINT"/>
      <sheetName val="PRECIOS"/>
      <sheetName val="EMPLEO"/>
      <sheetName val="SALARIOS"/>
      <sheetName val="FINAN"/>
      <sheetName val="BDP"/>
      <sheetName val="EXTERNO"/>
      <sheetName val="DMPdata"/>
      <sheetName val="data_i"/>
      <sheetName val="Hoja1"/>
      <sheetName val="graf.III.1"/>
      <sheetName val="Base Comm"/>
      <sheetName val="dato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acum.12mes"/>
      <sheetName val="acum.4trim"/>
      <sheetName val="gCCacum"/>
      <sheetName val="gCCacum2"/>
      <sheetName val="gCCtrim"/>
      <sheetName val="gCCacum-ing"/>
      <sheetName val="gInfCoy"/>
      <sheetName val="gInfCoy2"/>
      <sheetName val="Hoja1"/>
      <sheetName val="Viaje_A"/>
      <sheetName val="Viaje_nd"/>
      <sheetName val="datos"/>
      <sheetName val="coyuntural"/>
      <sheetName val="V ertical"/>
      <sheetName val="sectorial"/>
      <sheetName val="Resultados"/>
      <sheetName val="precios"/>
      <sheetName val="Info.Base"/>
      <sheetName val="Base Comm"/>
      <sheetName val="III.4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acum.12mes"/>
      <sheetName val="acum.4trim"/>
      <sheetName val="gCCacum"/>
      <sheetName val="gCCacum2"/>
      <sheetName val="gCCtrim"/>
      <sheetName val="gCCacum-ing"/>
      <sheetName val="gInfCoy"/>
      <sheetName val="gInfCoy2"/>
      <sheetName val="Hoja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cos"/>
      <sheetName val="Indices"/>
      <sheetName val="Razon PU"/>
      <sheetName val="Retornos y Volatilidad"/>
      <sheetName val="series"/>
      <sheetName val="grafico formato ipom"/>
      <sheetName val="Base G4"/>
      <sheetName val="#¡REF"/>
      <sheetName val="UF"/>
      <sheetName val="Bolsas G3"/>
      <sheetName val="datos"/>
      <sheetName val="HTMIP96NB02"/>
      <sheetName val="Incidencias"/>
      <sheetName val="Tasas de Variación"/>
      <sheetName val="A4 99-02"/>
      <sheetName val="Hoja1"/>
      <sheetName val="intermedio"/>
      <sheetName val="Forward US"/>
      <sheetName val="PARAMETROS"/>
      <sheetName val="inicial"/>
      <sheetName val="gráfico_II.7"/>
      <sheetName val="4.12-13"/>
      <sheetName val="4.11"/>
      <sheetName val="4.14"/>
      <sheetName val="4.15-16"/>
      <sheetName val="gra3"/>
      <sheetName val="gra1"/>
      <sheetName val="gra2"/>
      <sheetName val="gra5"/>
      <sheetName val="gra4"/>
      <sheetName val="gra11"/>
      <sheetName val="Forward"/>
      <sheetName val="tasas bc"/>
      <sheetName val="data"/>
      <sheetName val="liquidez ok"/>
      <sheetName val="resumen _real"/>
      <sheetName val="TITUL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cos"/>
      <sheetName val="Base G4"/>
      <sheetName val="Fut. Libor"/>
      <sheetName val="grafico formato ipom"/>
      <sheetName val="grafV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oyuntural"/>
      <sheetName val="V ertical"/>
      <sheetName val="sectorial"/>
      <sheetName val="Base Comm"/>
      <sheetName val="Graf. I.10 spreads chilenos"/>
      <sheetName val="Chart 6"/>
      <sheetName val="#¡REF"/>
      <sheetName val="Proyecc"/>
      <sheetName val="FBCF_pública"/>
    </sheetNames>
    <sheetDataSet>
      <sheetData sheetId="0" refreshError="1">
        <row r="112">
          <cell r="N112">
            <v>0.13113814022273901</v>
          </cell>
          <cell r="O112">
            <v>0.128388639131546</v>
          </cell>
          <cell r="P112">
            <v>0.128591455766251</v>
          </cell>
          <cell r="Q112">
            <v>0.13165024089504601</v>
          </cell>
          <cell r="R112">
            <v>0.14839861827721901</v>
          </cell>
          <cell r="S112">
            <v>0.16169649097389199</v>
          </cell>
          <cell r="T112">
            <v>0.18124819868047901</v>
          </cell>
          <cell r="U112">
            <v>0.18359556630448801</v>
          </cell>
          <cell r="V112">
            <v>0.19751549355857001</v>
          </cell>
          <cell r="W112">
            <v>0.21357199243644501</v>
          </cell>
          <cell r="X112">
            <v>0.21153628378192699</v>
          </cell>
          <cell r="Y112">
            <v>0.21411161037069101</v>
          </cell>
          <cell r="Z112">
            <v>0.23076581727947088</v>
          </cell>
          <cell r="AA112">
            <v>0.23286099696194373</v>
          </cell>
          <cell r="AB112">
            <v>0.2389944612246504</v>
          </cell>
          <cell r="AC112">
            <v>0.24799999999999978</v>
          </cell>
          <cell r="AD112">
            <v>0.2426441741859553</v>
          </cell>
          <cell r="AE112">
            <v>0.24787972243639178</v>
          </cell>
          <cell r="AF112">
            <v>0.24600094652153315</v>
          </cell>
          <cell r="AG112">
            <v>0.25845750163995862</v>
          </cell>
          <cell r="AH112">
            <v>0.292530739585245</v>
          </cell>
          <cell r="AI112">
            <v>0.30431680342490175</v>
          </cell>
          <cell r="AJ112">
            <v>0.29355545813239781</v>
          </cell>
          <cell r="AK112">
            <v>0.27328925903666179</v>
          </cell>
          <cell r="AL112">
            <v>0.24752889931311772</v>
          </cell>
          <cell r="AM112">
            <v>0.24546897185333649</v>
          </cell>
          <cell r="AN112">
            <v>0.23022345457510962</v>
          </cell>
          <cell r="AO112">
            <v>0.23100961538461506</v>
          </cell>
          <cell r="AP112">
            <v>0.24277821625887896</v>
          </cell>
          <cell r="AQ112">
            <v>0.23849243126351549</v>
          </cell>
          <cell r="AR112">
            <v>0.24020054694621695</v>
          </cell>
          <cell r="AS112">
            <v>0.23047136793506584</v>
          </cell>
          <cell r="AT112">
            <v>0.18841402811301977</v>
          </cell>
          <cell r="AU112">
            <v>0.17778993435448576</v>
          </cell>
          <cell r="AV112">
            <v>0.17826882667931954</v>
          </cell>
          <cell r="AW112">
            <v>0.18658125421443006</v>
          </cell>
          <cell r="AX112">
            <v>0.19458806150540497</v>
          </cell>
          <cell r="AY112">
            <v>0.18555525751072954</v>
          </cell>
          <cell r="AZ112">
            <v>0.18017898574743119</v>
          </cell>
          <cell r="BA112">
            <v>0.17405454663802655</v>
          </cell>
          <cell r="BB112">
            <v>0.15775435031119001</v>
          </cell>
          <cell r="BC112">
            <v>0.14461212272387125</v>
          </cell>
          <cell r="BD112">
            <v>0.13683694720078421</v>
          </cell>
          <cell r="BE112">
            <v>0.13925199709513447</v>
          </cell>
          <cell r="BF112">
            <v>0.1507168458781365</v>
          </cell>
          <cell r="BG112">
            <v>0.13434742220157947</v>
          </cell>
          <cell r="BH112">
            <v>0.1400218604383594</v>
          </cell>
          <cell r="BI112">
            <v>0.12695345797579161</v>
          </cell>
          <cell r="BJ112">
            <v>0.11651958855601174</v>
          </cell>
          <cell r="BK112">
            <v>0.12811810622772812</v>
          </cell>
          <cell r="BL112">
            <v>0.12660787507723437</v>
          </cell>
          <cell r="BM112">
            <v>0.12757110384210235</v>
          </cell>
          <cell r="BN112">
            <v>0.13192539769610545</v>
          </cell>
          <cell r="BO112">
            <v>0.12977390356851015</v>
          </cell>
          <cell r="BP112">
            <v>0.12828663793103456</v>
          </cell>
          <cell r="BQ112">
            <v>0.13614873837981412</v>
          </cell>
          <cell r="BR112">
            <v>0.12324144733426778</v>
          </cell>
          <cell r="BS112">
            <v>0.13594021906029297</v>
          </cell>
          <cell r="BT112">
            <v>0.12090629257708052</v>
          </cell>
          <cell r="BU112">
            <v>0.12233371993343778</v>
          </cell>
          <cell r="BV112">
            <v>0.13214861055175198</v>
          </cell>
          <cell r="BW112">
            <v>0.13111712795828323</v>
          </cell>
          <cell r="BX112">
            <v>0.13740838609961625</v>
          </cell>
          <cell r="BY112">
            <v>0.12720031468187631</v>
          </cell>
          <cell r="BZ112">
            <v>0.12682335837169867</v>
          </cell>
          <cell r="CA112">
            <v>0.12726045233158101</v>
          </cell>
          <cell r="CB112">
            <v>0.12296451936392705</v>
          </cell>
          <cell r="CC112">
            <v>0.11169814849448301</v>
          </cell>
          <cell r="CD112">
            <v>0.10431205804871291</v>
          </cell>
          <cell r="CE112">
            <v>8.2950346940614539E-2</v>
          </cell>
          <cell r="CF112">
            <v>8.8551748975825184E-2</v>
          </cell>
          <cell r="CG112">
            <v>8.9455002920429738E-2</v>
          </cell>
          <cell r="CH112">
            <v>8.5063808973276034E-2</v>
          </cell>
          <cell r="CI112">
            <v>8.7149253069728205E-2</v>
          </cell>
          <cell r="CJ112">
            <v>8.1620128873887587E-2</v>
          </cell>
          <cell r="CK112">
            <v>8.2878953107960784E-2</v>
          </cell>
          <cell r="CL112">
            <v>7.4187166695338203E-2</v>
          </cell>
          <cell r="CM112">
            <v>7.6360369609856482E-2</v>
          </cell>
          <cell r="CN112">
            <v>7.888246300391244E-2</v>
          </cell>
          <cell r="CO112">
            <v>8.4577532909954956E-2</v>
          </cell>
          <cell r="CP112">
            <v>8.5670042688541281E-2</v>
          </cell>
          <cell r="CQ112">
            <v>8.7663823590597101E-2</v>
          </cell>
          <cell r="CR112">
            <v>8.1927212572373787E-2</v>
          </cell>
          <cell r="CS112">
            <v>8.1986143187066984E-2</v>
          </cell>
          <cell r="CT112">
            <v>7.8108351774444529E-2</v>
          </cell>
          <cell r="CU112">
            <v>7.8246687054026376E-2</v>
          </cell>
          <cell r="CV112">
            <v>7.9473150962512618E-2</v>
          </cell>
          <cell r="CW112">
            <v>8.3826787512587986E-2</v>
          </cell>
          <cell r="CX112">
            <v>8.5959082355766991E-2</v>
          </cell>
          <cell r="CY112">
            <v>8.2548388378840043E-2</v>
          </cell>
          <cell r="CZ112">
            <v>7.6701746088053024E-2</v>
          </cell>
          <cell r="DA112">
            <v>6.3828137118039141E-2</v>
          </cell>
        </row>
        <row r="115">
          <cell r="N115">
            <v>6.15207932509549E-2</v>
          </cell>
          <cell r="O115">
            <v>9.1172578264656398E-2</v>
          </cell>
          <cell r="P115">
            <v>9.8830840140744003E-2</v>
          </cell>
          <cell r="Q115">
            <v>0.107688493335727</v>
          </cell>
          <cell r="R115">
            <v>0.124587290110716</v>
          </cell>
          <cell r="S115">
            <v>0.12945173700851001</v>
          </cell>
          <cell r="T115">
            <v>0.14694742337319</v>
          </cell>
          <cell r="U115">
            <v>0.17777840703560299</v>
          </cell>
          <cell r="V115">
            <v>0.19248652040199801</v>
          </cell>
          <cell r="W115">
            <v>0.21117049102412799</v>
          </cell>
          <cell r="X115">
            <v>0.23126752970374201</v>
          </cell>
          <cell r="Y115">
            <v>0.22796134876098301</v>
          </cell>
          <cell r="Z115">
            <v>0.23490006094555238</v>
          </cell>
          <cell r="AA115">
            <v>0.20655185760424821</v>
          </cell>
          <cell r="AB115">
            <v>0.19538602241710712</v>
          </cell>
          <cell r="AC115">
            <v>0.1906882586629102</v>
          </cell>
          <cell r="AD115">
            <v>0.17166735149517684</v>
          </cell>
          <cell r="AE115">
            <v>0.17357504541983129</v>
          </cell>
          <cell r="AF115">
            <v>0.19358610888507441</v>
          </cell>
          <cell r="AG115">
            <v>0.1965996617812055</v>
          </cell>
          <cell r="AH115">
            <v>0.23700000000000002</v>
          </cell>
          <cell r="AI115">
            <v>0.27376718238787789</v>
          </cell>
          <cell r="AJ115">
            <v>0.26520216471242442</v>
          </cell>
          <cell r="AK115">
            <v>0.25730725713763825</v>
          </cell>
          <cell r="AL115">
            <v>0.23903358146906434</v>
          </cell>
          <cell r="AM115">
            <v>0.25092428424636876</v>
          </cell>
          <cell r="AN115">
            <v>0.25620456136887759</v>
          </cell>
          <cell r="AO115">
            <v>0.24317457554083174</v>
          </cell>
          <cell r="AP115">
            <v>0.26268722602004846</v>
          </cell>
          <cell r="AQ115">
            <v>0.26969748000240573</v>
          </cell>
          <cell r="AR115">
            <v>0.24842074760938859</v>
          </cell>
          <cell r="AS115">
            <v>0.22639160087160767</v>
          </cell>
          <cell r="AT115">
            <v>0.17677689499677904</v>
          </cell>
          <cell r="AU115">
            <v>0.13900739686332325</v>
          </cell>
          <cell r="AV115">
            <v>0.15002091029659326</v>
          </cell>
          <cell r="AW115">
            <v>0.16489309132593991</v>
          </cell>
          <cell r="AX115">
            <v>0.16933096506808765</v>
          </cell>
          <cell r="AY115">
            <v>0.15458710207917314</v>
          </cell>
          <cell r="AZ115">
            <v>0.14284051222351568</v>
          </cell>
          <cell r="BA115">
            <v>0.14255910987482601</v>
          </cell>
          <cell r="BB115">
            <v>0.12441926345609078</v>
          </cell>
          <cell r="BC115">
            <v>0.10546097722750392</v>
          </cell>
          <cell r="BD115">
            <v>0.10054171180931748</v>
          </cell>
          <cell r="BE115">
            <v>0.10759289176090481</v>
          </cell>
          <cell r="BF115">
            <v>0.11199829660385396</v>
          </cell>
          <cell r="BG115">
            <v>9.2999999999999999E-2</v>
          </cell>
          <cell r="BH115">
            <v>8.1490581490581526E-2</v>
          </cell>
          <cell r="BI115">
            <v>8.8771251145271179E-2</v>
          </cell>
          <cell r="BJ115">
            <v>7.3113924050632884E-2</v>
          </cell>
          <cell r="BK115">
            <v>7.5389154542679693E-2</v>
          </cell>
          <cell r="BL115">
            <v>8.7603137414688836E-2</v>
          </cell>
          <cell r="BM115">
            <v>9.5861229458308106E-2</v>
          </cell>
          <cell r="BN115">
            <v>0.10460546205784538</v>
          </cell>
          <cell r="BO115">
            <v>9.9300000000000166E-2</v>
          </cell>
          <cell r="BP115">
            <v>8.8206339830675384E-2</v>
          </cell>
          <cell r="BQ115">
            <v>8.9459354336834052E-2</v>
          </cell>
          <cell r="BR115">
            <v>8.0325514600287251E-2</v>
          </cell>
          <cell r="BS115">
            <v>8.9132507149666251E-2</v>
          </cell>
          <cell r="BT115">
            <v>7.9609996213555467E-2</v>
          </cell>
          <cell r="BU115">
            <v>6.7227676484338472E-2</v>
          </cell>
          <cell r="BV115">
            <v>7.7663489666886854E-2</v>
          </cell>
          <cell r="BW115">
            <v>8.2876064333017974E-2</v>
          </cell>
          <cell r="BX115">
            <v>8.4667977896413005E-2</v>
          </cell>
          <cell r="BY115">
            <v>7.303526798111637E-2</v>
          </cell>
          <cell r="BZ115">
            <v>6.7512088313110175E-2</v>
          </cell>
          <cell r="CA115">
            <v>7.5957427453834159E-2</v>
          </cell>
          <cell r="CB115">
            <v>7.6442916591278998E-2</v>
          </cell>
          <cell r="CC115">
            <v>7.8097108175651631E-2</v>
          </cell>
          <cell r="CD115">
            <v>7.8961361219425763E-2</v>
          </cell>
          <cell r="CE115">
            <v>6.8708971553610443E-2</v>
          </cell>
          <cell r="CF115">
            <v>8.250767207365195E-2</v>
          </cell>
          <cell r="CG115">
            <v>7.8412475906781243E-2</v>
          </cell>
          <cell r="CH115">
            <v>8.1698774080560366E-2</v>
          </cell>
          <cell r="CI115">
            <v>8.6056264197099441E-2</v>
          </cell>
          <cell r="CJ115">
            <v>9.2047318884379559E-2</v>
          </cell>
          <cell r="CK115">
            <v>9.4030365769496083E-2</v>
          </cell>
          <cell r="CL115">
            <v>7.5121784462866437E-2</v>
          </cell>
          <cell r="CM115">
            <v>5.7152519445383909E-2</v>
          </cell>
          <cell r="CN115">
            <v>5.9584839062106099E-2</v>
          </cell>
          <cell r="CO115">
            <v>5.5219802963821341E-2</v>
          </cell>
          <cell r="CP115">
            <v>6.5544147843942469E-2</v>
          </cell>
          <cell r="CQ115">
            <v>8.1736281736281891E-2</v>
          </cell>
          <cell r="CR115">
            <v>7.9296938279604712E-2</v>
          </cell>
          <cell r="CS115">
            <v>8.1972540417580619E-2</v>
          </cell>
          <cell r="CT115">
            <v>7.9171051566421013E-2</v>
          </cell>
          <cell r="CU115">
            <v>6.6929450567130511E-2</v>
          </cell>
          <cell r="CV115">
            <v>6.1121214517276812E-2</v>
          </cell>
          <cell r="CW115">
            <v>7.1991799400725309E-2</v>
          </cell>
          <cell r="CX115">
            <v>7.9093799682034893E-2</v>
          </cell>
          <cell r="CY115">
            <v>8.8451695457453461E-2</v>
          </cell>
          <cell r="CZ115">
            <v>7.4476522842639614E-2</v>
          </cell>
          <cell r="DA115">
            <v>6.6922956221559859E-2</v>
          </cell>
        </row>
        <row r="165">
          <cell r="D165">
            <v>108.62</v>
          </cell>
          <cell r="E165">
            <v>112.76</v>
          </cell>
          <cell r="F165">
            <v>106.44</v>
          </cell>
          <cell r="G165">
            <v>97.61</v>
          </cell>
          <cell r="H165">
            <v>96.87</v>
          </cell>
          <cell r="I165">
            <v>94.24666666666667</v>
          </cell>
          <cell r="J165">
            <v>89.050833333333344</v>
          </cell>
          <cell r="K165">
            <v>84.75333333333333</v>
          </cell>
        </row>
        <row r="205">
          <cell r="A205">
            <v>104</v>
          </cell>
        </row>
        <row r="206">
          <cell r="A206">
            <v>105</v>
          </cell>
        </row>
        <row r="207">
          <cell r="A207">
            <v>106</v>
          </cell>
        </row>
        <row r="208">
          <cell r="A208">
            <v>107</v>
          </cell>
        </row>
        <row r="209">
          <cell r="A209">
            <v>108</v>
          </cell>
        </row>
        <row r="210">
          <cell r="A210">
            <v>109</v>
          </cell>
        </row>
        <row r="211">
          <cell r="A211">
            <v>110</v>
          </cell>
        </row>
        <row r="214">
          <cell r="A214">
            <v>111</v>
          </cell>
        </row>
        <row r="215">
          <cell r="A215">
            <v>112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1"/>
      <sheetName val="Table 2"/>
      <sheetName val="Table 3"/>
      <sheetName val="Table 4"/>
      <sheetName val="Table 5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WEOREO"/>
      <sheetName val="IN"/>
      <sheetName val="OUT"/>
      <sheetName val="GDI"/>
      <sheetName val="Summary"/>
      <sheetName val="GDPn"/>
      <sheetName val="GDPr"/>
      <sheetName val="OUT_DMX"/>
      <sheetName val="GDEn"/>
      <sheetName val="GDEr"/>
      <sheetName val="GDP FoP"/>
      <sheetName val="CPI"/>
      <sheetName val="CPI Proj"/>
      <sheetName val="Electricity"/>
      <sheetName val="Alum _Proj"/>
      <sheetName val="Alum"/>
      <sheetName val="GDP - Historic"/>
      <sheetName val="Empl2"/>
      <sheetName val="Empl_old"/>
      <sheetName val="GDP_sec"/>
      <sheetName val="OUTREO"/>
      <sheetName val="OUTREO_History"/>
      <sheetName val="Empl_new"/>
      <sheetName val="CPI Autho. IFS"/>
      <sheetName val="Empl3"/>
      <sheetName val="Wage3"/>
      <sheetName val="wages (2)"/>
      <sheetName val="wages"/>
      <sheetName val="DEMOG04"/>
      <sheetName val="Demog98"/>
      <sheetName val="SOEs"/>
      <sheetName val="Pop-Proj"/>
      <sheetName val="ct_empl_prvt"/>
      <sheetName val="CT_empl_pub"/>
      <sheetName val="Panel1"/>
      <sheetName val="CT_wage_pub"/>
      <sheetName val="ct_wage_prvt"/>
      <sheetName val="Panel2"/>
      <sheetName val="Sheet1"/>
      <sheetName val="DEMOG00"/>
      <sheetName val="CPI_chart"/>
      <sheetName val="GDPEx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"/>
      <sheetName val="WEO"/>
      <sheetName val="OUT"/>
      <sheetName val="Table2"/>
      <sheetName val="Sumgovfin"/>
      <sheetName val="GovRev"/>
      <sheetName val="GovCurrExp"/>
      <sheetName val="GovCapExp"/>
      <sheetName val="GovSubTrfs"/>
      <sheetName val="Development Plan"/>
      <sheetName val="Sheet2"/>
      <sheetName val="Sensitivity"/>
      <sheetName val="SensitivityGrphI"/>
      <sheetName val="SensitivityGrphII"/>
      <sheetName val="ReconFundNat"/>
      <sheetName val="Sheet1"/>
      <sheetName val="Char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1"/>
      <sheetName val="Database"/>
      <sheetName val="Worksheet"/>
      <sheetName val="EER Model"/>
      <sheetName val="National accounts"/>
      <sheetName val="Tables"/>
      <sheetName val="Charts"/>
      <sheetName val="Data for Charts"/>
      <sheetName val="GDP"/>
      <sheetName val="BoP1"/>
      <sheetName val="Quart BoP"/>
      <sheetName val="BoP2"/>
      <sheetName val="Interest"/>
      <sheetName val="Fiscal"/>
      <sheetName val="Money"/>
      <sheetName val="OIL"/>
      <sheetName val="Tourism"/>
      <sheetName val="D469"/>
    </sheetNames>
    <sheetDataSet>
      <sheetData sheetId="0"/>
      <sheetData sheetId="1">
        <row r="163">
          <cell r="L163">
            <v>3060.0576188635678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s"/>
      <sheetName val="Charts"/>
      <sheetName val="Data for charts"/>
      <sheetName val="Database"/>
      <sheetName val="Work area"/>
      <sheetName val="EER Model"/>
      <sheetName val="Public Debt"/>
      <sheetName val="Budget"/>
      <sheetName val="BSE"/>
      <sheetName val="Monthly"/>
      <sheetName val="Rough"/>
      <sheetName val="D44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GAS"/>
      <sheetName val="Complete Data Set (Annual)"/>
      <sheetName val="GEE A"/>
      <sheetName val="GEE Q"/>
      <sheetName val="OIL BASELINE"/>
      <sheetName val="IN WEO"/>
      <sheetName val="IN WEO OIL"/>
      <sheetName val="IN"/>
      <sheetName val="IN GDP"/>
      <sheetName val="OUT REO"/>
      <sheetName val="OUT REO History"/>
      <sheetName val="WEO"/>
      <sheetName val="OUT"/>
      <sheetName val="BOP"/>
      <sheetName val="EXP IMP PROJ"/>
      <sheetName val="TOTAL DEBT"/>
      <sheetName val="OLD DEBT"/>
      <sheetName val="NEW DEBT"/>
      <sheetName val="OIL"/>
      <sheetName val="OIL CBI"/>
      <sheetName val="TRADE RIAL"/>
      <sheetName val="TRADE DOLLARS"/>
      <sheetName val="TRADE"/>
      <sheetName val="MED TERM"/>
      <sheetName val="Control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ne.gov.co/index.php/estadisticas-por-tema/cuentas-nacionales/cuentas-nacionales-trimestrales/pib-informacion-tecnica" TargetMode="External"/><Relationship Id="rId2" Type="http://schemas.openxmlformats.org/officeDocument/2006/relationships/hyperlink" Target="https://repositorio.banrep.gov.co/bitstream/handle/20.500.12134/9805/informe-politica-monetaria-enero-2020-recuadro1.pdf?sequence=6&amp;isAllowed=y" TargetMode="External"/><Relationship Id="rId1" Type="http://schemas.openxmlformats.org/officeDocument/2006/relationships/hyperlink" Target="https://repositorio.banrep.gov.co/bitstream/handle/20.500.12134/9765/informe-politica-monetaria-octubre-2019-recuadro2.pdf?sequence=7&amp;isAllowed=y" TargetMode="External"/><Relationship Id="rId4" Type="http://schemas.openxmlformats.org/officeDocument/2006/relationships/drawing" Target="../drawings/drawing1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hyperlink" Target="https://www.dane.gov.co/index.php/estadisticas-por-tema/mercado-laboral/empleo-y-desempleo" TargetMode="External"/><Relationship Id="rId1" Type="http://schemas.openxmlformats.org/officeDocument/2006/relationships/hyperlink" Target="https://www.banrep.gov.co/es/publicaciones-investigaciones/reporte-mercado-labora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hyperlink" Target="https://www.statssa.gov.za/?page_id=1854&amp;PPN=P0441" TargetMode="External"/><Relationship Id="rId1" Type="http://schemas.openxmlformats.org/officeDocument/2006/relationships/hyperlink" Target="https://www.statssa.gov.za/?page_id=1854&amp;PPN=P3043&amp;SCH=73330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hyperlink" Target="https://www.statssa.gov.za/?page_id=1854&amp;PPN=P0211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mnb.hu/letoltes/gabrielrarigavarhegyi-op-en.pdf" TargetMode="External"/><Relationship Id="rId1" Type="http://schemas.openxmlformats.org/officeDocument/2006/relationships/hyperlink" Target="https://www.ksh.hu/stadat_eng?lang=en&amp;theme=gdp" TargetMode="External"/><Relationship Id="rId4" Type="http://schemas.openxmlformats.org/officeDocument/2006/relationships/drawing" Target="../drawings/drawing2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hyperlink" Target="https://www.czso.cz/csu/czso/hdp_ts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4.xml"/><Relationship Id="rId2" Type="http://schemas.openxmlformats.org/officeDocument/2006/relationships/hyperlink" Target="https://data.oecd.org/gdp/quarterly-gdp.htm" TargetMode="External"/><Relationship Id="rId1" Type="http://schemas.openxmlformats.org/officeDocument/2006/relationships/hyperlink" Target="https://stat.gov.pl/en/search/?query=tag:gross+domestic+product+gdp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agridata.ec.europa.eu/extensions/DataPortal/agricultural_market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inegi.org.mx/programas/pib/2013/" TargetMode="External"/><Relationship Id="rId1" Type="http://schemas.openxmlformats.org/officeDocument/2006/relationships/hyperlink" Target="https://www.inegi.org.mx/contenidos/temas/economia/pib/pibt/tabulados/des/pibt_cte_valor.xlsx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www.bcentral.cl/documents/33528/3909352/Rec_PIB_tendencial.pdf/66df2a36-d079-4c41-9728-77f51c7e8e5a?t=1670378579227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https://repositoriodigital.bcentral.cl/xmlui/bitstream/handle/20.500.12580/3504/BCCh-rec-v11n2ago2008p031-046.pdf?sequence=1&amp;isAllowed=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898E-C2DF-474A-A871-9FB170CF3A85}">
  <dimension ref="C4:F20"/>
  <sheetViews>
    <sheetView tabSelected="1" workbookViewId="0">
      <selection activeCell="C21" sqref="C21"/>
    </sheetView>
  </sheetViews>
  <sheetFormatPr defaultRowHeight="12"/>
  <sheetData>
    <row r="4" spans="3:6">
      <c r="C4" t="s">
        <v>0</v>
      </c>
      <c r="D4" t="s">
        <v>4</v>
      </c>
      <c r="E4" t="s">
        <v>5</v>
      </c>
    </row>
    <row r="5" spans="3:6">
      <c r="C5" t="s">
        <v>1</v>
      </c>
      <c r="D5" s="1" t="s">
        <v>6</v>
      </c>
      <c r="E5" s="1" t="s">
        <v>6</v>
      </c>
    </row>
    <row r="6" spans="3:6">
      <c r="C6" t="s">
        <v>2</v>
      </c>
      <c r="D6" s="1" t="s">
        <v>6</v>
      </c>
      <c r="E6" s="1" t="s">
        <v>6</v>
      </c>
    </row>
    <row r="7" spans="3:6">
      <c r="C7" t="s">
        <v>3</v>
      </c>
      <c r="D7" s="1" t="s">
        <v>6</v>
      </c>
      <c r="E7" s="1" t="s">
        <v>6</v>
      </c>
    </row>
    <row r="8" spans="3:6">
      <c r="C8" t="s">
        <v>7</v>
      </c>
      <c r="D8" s="1" t="s">
        <v>6</v>
      </c>
      <c r="E8" s="1" t="s">
        <v>6</v>
      </c>
      <c r="F8" t="s">
        <v>155</v>
      </c>
    </row>
    <row r="9" spans="3:6">
      <c r="C9" t="s">
        <v>225</v>
      </c>
      <c r="D9" s="1" t="s">
        <v>6</v>
      </c>
      <c r="E9" s="1" t="s">
        <v>6</v>
      </c>
    </row>
    <row r="10" spans="3:6">
      <c r="C10" t="s">
        <v>226</v>
      </c>
      <c r="D10" s="1"/>
      <c r="E10" s="1"/>
    </row>
    <row r="11" spans="3:6">
      <c r="C11" t="s">
        <v>227</v>
      </c>
      <c r="D11" s="1" t="s">
        <v>6</v>
      </c>
      <c r="E11" s="1" t="s">
        <v>6</v>
      </c>
    </row>
    <row r="12" spans="3:6">
      <c r="C12" t="s">
        <v>228</v>
      </c>
    </row>
    <row r="18" spans="3:3">
      <c r="C18" t="s">
        <v>332</v>
      </c>
    </row>
    <row r="19" spans="3:3">
      <c r="C19" t="s">
        <v>333</v>
      </c>
    </row>
    <row r="20" spans="3:3">
      <c r="C20" t="s">
        <v>334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DE1D4-3FD5-4FF2-B4F6-601EC601691B}">
  <sheetPr>
    <tabColor rgb="FF9966FF"/>
  </sheetPr>
  <dimension ref="D4:BE249"/>
  <sheetViews>
    <sheetView showGridLines="0" topLeftCell="AJ1" workbookViewId="0">
      <pane ySplit="5" topLeftCell="A63" activePane="bottomLeft" state="frozen"/>
      <selection pane="bottomLeft" activeCell="E92" sqref="E92"/>
    </sheetView>
  </sheetViews>
  <sheetFormatPr defaultRowHeight="12"/>
  <cols>
    <col min="1" max="3" width="5.28515625" customWidth="1"/>
    <col min="5" max="30" width="10.85546875" customWidth="1"/>
    <col min="31" max="53" width="11.7109375" customWidth="1"/>
  </cols>
  <sheetData>
    <row r="4" spans="4:57" ht="12.75" thickBot="1">
      <c r="D4" s="112" t="s">
        <v>67</v>
      </c>
      <c r="E4" s="112"/>
      <c r="F4" s="112"/>
      <c r="G4" s="112"/>
      <c r="H4" s="112"/>
      <c r="I4" s="112"/>
      <c r="J4" s="112"/>
      <c r="K4" s="112"/>
      <c r="L4" s="112"/>
      <c r="O4" s="112" t="s">
        <v>203</v>
      </c>
      <c r="P4" s="112"/>
      <c r="Q4" s="112"/>
      <c r="R4" s="112"/>
      <c r="S4" s="112"/>
      <c r="V4" s="112" t="s">
        <v>210</v>
      </c>
      <c r="W4" s="112"/>
      <c r="X4" s="112"/>
      <c r="Y4" s="112"/>
      <c r="Z4" s="112"/>
      <c r="AA4" s="112"/>
      <c r="AB4" s="112"/>
      <c r="AC4" s="112"/>
      <c r="AD4" s="112"/>
      <c r="AE4" s="112"/>
      <c r="AH4" s="112" t="s">
        <v>216</v>
      </c>
      <c r="AI4" s="112"/>
      <c r="AJ4" s="112"/>
      <c r="AK4" s="112"/>
      <c r="AM4" s="112" t="s">
        <v>215</v>
      </c>
      <c r="AN4" s="112"/>
      <c r="AO4" s="112"/>
      <c r="AP4" s="112"/>
      <c r="AQ4" s="112"/>
      <c r="AT4" s="112" t="s">
        <v>224</v>
      </c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</row>
    <row r="5" spans="4:57" s="143" customFormat="1" ht="36" customHeight="1" thickTop="1">
      <c r="E5" s="143" t="s">
        <v>67</v>
      </c>
      <c r="F5" s="143" t="s">
        <v>69</v>
      </c>
      <c r="G5" s="143" t="s">
        <v>72</v>
      </c>
      <c r="H5" s="143" t="s">
        <v>172</v>
      </c>
      <c r="I5" s="143" t="s">
        <v>194</v>
      </c>
      <c r="J5" s="143" t="s">
        <v>195</v>
      </c>
      <c r="K5" s="143" t="s">
        <v>196</v>
      </c>
      <c r="L5" s="143" t="s">
        <v>197</v>
      </c>
      <c r="O5"/>
      <c r="P5" s="166" t="s">
        <v>198</v>
      </c>
      <c r="Q5" s="164" t="s">
        <v>199</v>
      </c>
      <c r="R5" s="164" t="s">
        <v>200</v>
      </c>
      <c r="S5" s="164" t="s">
        <v>201</v>
      </c>
      <c r="W5" s="143" t="s">
        <v>204</v>
      </c>
      <c r="X5" s="143" t="s">
        <v>205</v>
      </c>
      <c r="Z5" s="164" t="s">
        <v>206</v>
      </c>
      <c r="AA5" s="164" t="s">
        <v>207</v>
      </c>
      <c r="AB5" s="164" t="s">
        <v>196</v>
      </c>
      <c r="AC5" s="164" t="s">
        <v>208</v>
      </c>
      <c r="AD5" s="164" t="s">
        <v>201</v>
      </c>
      <c r="AE5" s="164" t="s">
        <v>209</v>
      </c>
      <c r="AH5" s="164" t="s">
        <v>211</v>
      </c>
      <c r="AI5" s="166" t="s">
        <v>212</v>
      </c>
      <c r="AJ5" s="164" t="s">
        <v>213</v>
      </c>
      <c r="AK5" s="164" t="s">
        <v>214</v>
      </c>
      <c r="AM5" s="164" t="s">
        <v>211</v>
      </c>
      <c r="AN5" s="164" t="s">
        <v>217</v>
      </c>
      <c r="AO5" s="164" t="s">
        <v>218</v>
      </c>
      <c r="AP5" s="164" t="s">
        <v>219</v>
      </c>
      <c r="AQ5" s="164" t="s">
        <v>220</v>
      </c>
      <c r="AU5" s="143" t="s">
        <v>66</v>
      </c>
      <c r="AV5" s="143" t="s">
        <v>153</v>
      </c>
      <c r="AW5" s="143" t="s">
        <v>152</v>
      </c>
      <c r="AX5" s="143" t="s">
        <v>69</v>
      </c>
      <c r="AY5" s="143" t="s">
        <v>72</v>
      </c>
      <c r="AZ5" s="143" t="s">
        <v>222</v>
      </c>
      <c r="BA5" s="143" t="s">
        <v>70</v>
      </c>
      <c r="BB5" s="143" t="s">
        <v>223</v>
      </c>
      <c r="BC5" s="143" t="s">
        <v>170</v>
      </c>
      <c r="BD5" s="143" t="s">
        <v>160</v>
      </c>
      <c r="BE5" s="143" t="s">
        <v>82</v>
      </c>
    </row>
    <row r="6" spans="4:57" ht="15">
      <c r="D6" s="162">
        <v>35125</v>
      </c>
      <c r="E6" s="2">
        <v>4.6006334255690602</v>
      </c>
      <c r="F6" s="2"/>
      <c r="G6" s="2"/>
      <c r="H6" s="2"/>
      <c r="I6" s="2">
        <v>4.62007695887681</v>
      </c>
      <c r="K6" s="2">
        <f>(E6-I6)*100</f>
        <v>-1.9443533307749838</v>
      </c>
      <c r="O6" s="5">
        <v>29281</v>
      </c>
      <c r="P6" s="167">
        <v>84.251919503731003</v>
      </c>
      <c r="Q6" s="2">
        <f>IFERROR(LN(P6),"")</f>
        <v>4.4338113524000073</v>
      </c>
      <c r="R6" s="1" t="s">
        <v>186</v>
      </c>
      <c r="S6" s="1" t="s">
        <v>186</v>
      </c>
      <c r="V6" s="162">
        <v>36312</v>
      </c>
      <c r="W6" s="2">
        <v>16.718722584539201</v>
      </c>
      <c r="X6" s="2">
        <v>16.735313287201802</v>
      </c>
      <c r="Y6" s="2"/>
      <c r="Z6" s="1" t="s">
        <v>186</v>
      </c>
      <c r="AA6" s="2">
        <f t="shared" ref="AA6:AA69" si="0">W6</f>
        <v>16.718722584539201</v>
      </c>
      <c r="AB6" s="2">
        <f t="shared" ref="AB6:AB69" si="1">100*(X6-AA6)</f>
        <v>1.6590702662600876</v>
      </c>
      <c r="AC6" s="2">
        <f>100*(X6-W6)</f>
        <v>1.6590702662600876</v>
      </c>
      <c r="AD6" s="1" t="s">
        <v>186</v>
      </c>
      <c r="AE6" s="9"/>
      <c r="AH6" s="5">
        <v>37377</v>
      </c>
      <c r="AI6" s="167">
        <v>13.3628984983515</v>
      </c>
      <c r="AJ6" s="2">
        <f t="shared" ref="AJ6:AJ69" si="2">IFERROR(AI6-2*AK6/90,"")</f>
        <v>11.3628984983515</v>
      </c>
      <c r="AK6">
        <v>90</v>
      </c>
      <c r="AM6" s="5">
        <v>36951</v>
      </c>
      <c r="AN6" s="169" t="s">
        <v>186</v>
      </c>
      <c r="AO6" s="169" t="s">
        <v>186</v>
      </c>
      <c r="AP6" s="9" t="s">
        <v>186</v>
      </c>
      <c r="AQ6" s="9" t="s">
        <v>186</v>
      </c>
      <c r="AT6" s="5">
        <v>37956</v>
      </c>
      <c r="AU6">
        <v>-0.83</v>
      </c>
      <c r="AV6">
        <v>100</v>
      </c>
      <c r="AW6">
        <v>100</v>
      </c>
      <c r="BB6">
        <f>AX6-BA6</f>
        <v>0</v>
      </c>
      <c r="BE6">
        <v>1000</v>
      </c>
    </row>
    <row r="7" spans="4:57" ht="15">
      <c r="D7" s="162">
        <f>EDATE(D6,3)</f>
        <v>35217</v>
      </c>
      <c r="E7" s="2">
        <v>4.6095355991259801</v>
      </c>
      <c r="F7" s="2">
        <f>(E7-E6)*100</f>
        <v>0.89021735569199123</v>
      </c>
      <c r="G7" s="2"/>
      <c r="H7" s="2"/>
      <c r="I7" s="2">
        <v>4.6248300475222601</v>
      </c>
      <c r="K7" s="2">
        <f t="shared" ref="K7:K70" si="3">(E7-I7)*100</f>
        <v>-1.5294448396280025</v>
      </c>
      <c r="L7" s="2">
        <f>100*(I7-I6)</f>
        <v>0.47530886454500987</v>
      </c>
      <c r="O7" s="5">
        <f>EDATE(O6,3)</f>
        <v>29373</v>
      </c>
      <c r="P7" s="167">
        <v>84.417807886275696</v>
      </c>
      <c r="Q7" s="2">
        <f t="shared" ref="Q7:Q70" si="4">IFERROR(LN(P7),"")</f>
        <v>4.435778373259045</v>
      </c>
      <c r="R7" s="1" t="s">
        <v>186</v>
      </c>
      <c r="S7" s="1" t="s">
        <v>186</v>
      </c>
      <c r="V7" s="162">
        <f>EDATE(V6,3)</f>
        <v>36404</v>
      </c>
      <c r="W7" s="2">
        <v>16.727294267144099</v>
      </c>
      <c r="X7" s="2">
        <v>16.7338419424566</v>
      </c>
      <c r="Y7" s="2"/>
      <c r="Z7" s="1" t="s">
        <v>186</v>
      </c>
      <c r="AA7" s="2">
        <f t="shared" si="0"/>
        <v>16.727294267144099</v>
      </c>
      <c r="AB7" s="2">
        <f t="shared" si="1"/>
        <v>0.6547675312500445</v>
      </c>
      <c r="AC7" s="2">
        <f t="shared" ref="AC7:AC70" si="5">100*(X7-W7)</f>
        <v>0.6547675312500445</v>
      </c>
      <c r="AD7" s="1" t="s">
        <v>186</v>
      </c>
      <c r="AE7" s="169">
        <f>100*(X7-X6)</f>
        <v>-0.14713447452017192</v>
      </c>
      <c r="AH7" s="5">
        <f t="shared" ref="AH7:AH70" si="6">EDATE(AH6,1)</f>
        <v>37408</v>
      </c>
      <c r="AI7" s="167">
        <v>13.1163009287758</v>
      </c>
      <c r="AJ7" s="2">
        <f t="shared" si="2"/>
        <v>11.138523150998022</v>
      </c>
      <c r="AK7">
        <f>AK6-1</f>
        <v>89</v>
      </c>
      <c r="AM7" s="5">
        <f t="shared" ref="AM7:AM70" si="7">EDATE(AM6,3)</f>
        <v>37043</v>
      </c>
      <c r="AN7" s="169" t="s">
        <v>186</v>
      </c>
      <c r="AO7" s="169" t="s">
        <v>186</v>
      </c>
      <c r="AP7" s="9" t="s">
        <v>186</v>
      </c>
      <c r="AQ7" s="9" t="s">
        <v>186</v>
      </c>
      <c r="AT7" s="5">
        <v>38047</v>
      </c>
      <c r="AU7">
        <v>-0.39</v>
      </c>
      <c r="AV7">
        <v>100</v>
      </c>
      <c r="AW7">
        <v>100</v>
      </c>
      <c r="AX7">
        <f>AW7/AW6*100-100</f>
        <v>0</v>
      </c>
      <c r="BB7">
        <f t="shared" ref="BB7:BB17" si="8">AX7-BA7</f>
        <v>0</v>
      </c>
      <c r="BE7">
        <f>BE6*(1+BB7/100)</f>
        <v>1000</v>
      </c>
    </row>
    <row r="8" spans="4:57" ht="15">
      <c r="D8" s="162">
        <f t="shared" ref="D8:D71" si="9">EDATE(D7,3)</f>
        <v>35309</v>
      </c>
      <c r="E8" s="2">
        <v>4.6479517009371696</v>
      </c>
      <c r="F8" s="2">
        <f t="shared" ref="F8:F71" si="10">(E8-E7)*100</f>
        <v>3.8416101811189485</v>
      </c>
      <c r="G8" s="2"/>
      <c r="H8" s="2"/>
      <c r="I8" s="2">
        <v>4.6295709839593897</v>
      </c>
      <c r="K8" s="2">
        <f t="shared" si="3"/>
        <v>1.8380716977779876</v>
      </c>
      <c r="L8" s="2">
        <f t="shared" ref="L8:L71" si="11">100*(I8-I7)</f>
        <v>0.47409364371295837</v>
      </c>
      <c r="O8" s="5">
        <f t="shared" ref="O8:O71" si="12">EDATE(O7,3)</f>
        <v>29465</v>
      </c>
      <c r="P8" s="167">
        <v>84.461486493244905</v>
      </c>
      <c r="Q8" s="2">
        <f t="shared" si="4"/>
        <v>4.4362956493182999</v>
      </c>
      <c r="R8" s="1" t="s">
        <v>186</v>
      </c>
      <c r="S8" s="1" t="s">
        <v>186</v>
      </c>
      <c r="V8" s="162">
        <f t="shared" ref="V8:V71" si="13">EDATE(V7,3)</f>
        <v>36495</v>
      </c>
      <c r="W8" s="2">
        <v>16.7358763189381</v>
      </c>
      <c r="X8" s="2">
        <v>16.7397856476363</v>
      </c>
      <c r="Y8" s="170">
        <f t="shared" ref="Y8:Y71" si="14">W8-W7</f>
        <v>8.5820517940007335E-3</v>
      </c>
      <c r="Z8" s="1" t="s">
        <v>186</v>
      </c>
      <c r="AA8" s="2">
        <f t="shared" si="0"/>
        <v>16.7358763189381</v>
      </c>
      <c r="AB8" s="2">
        <f t="shared" si="1"/>
        <v>0.39093286981994879</v>
      </c>
      <c r="AC8" s="2">
        <f t="shared" si="5"/>
        <v>0.39093286981994879</v>
      </c>
      <c r="AD8" s="1" t="s">
        <v>186</v>
      </c>
      <c r="AE8" s="169">
        <f t="shared" ref="AE8:AE71" si="15">100*(X8-X7)</f>
        <v>0.59437051796997764</v>
      </c>
      <c r="AH8" s="5">
        <f t="shared" si="6"/>
        <v>37438</v>
      </c>
      <c r="AI8" s="167">
        <v>13.036745360416701</v>
      </c>
      <c r="AJ8" s="2">
        <f t="shared" si="2"/>
        <v>11.081189804861145</v>
      </c>
      <c r="AK8">
        <f t="shared" ref="AK8:AK71" si="16">AK7-1</f>
        <v>88</v>
      </c>
      <c r="AM8" s="5">
        <f t="shared" si="7"/>
        <v>37135</v>
      </c>
      <c r="AN8" s="169" t="s">
        <v>186</v>
      </c>
      <c r="AO8" s="169" t="s">
        <v>186</v>
      </c>
      <c r="AP8" s="9" t="s">
        <v>186</v>
      </c>
      <c r="AQ8" s="9" t="s">
        <v>186</v>
      </c>
      <c r="AT8" s="5">
        <v>38139</v>
      </c>
      <c r="AU8">
        <v>-0.02</v>
      </c>
      <c r="BB8">
        <f t="shared" si="8"/>
        <v>0</v>
      </c>
    </row>
    <row r="9" spans="4:57" ht="15">
      <c r="D9" s="162">
        <f t="shared" si="9"/>
        <v>35400</v>
      </c>
      <c r="E9" s="2">
        <v>4.6376352044521401</v>
      </c>
      <c r="F9" s="2">
        <f t="shared" si="10"/>
        <v>-1.0316496485029525</v>
      </c>
      <c r="G9" s="2"/>
      <c r="H9" s="2"/>
      <c r="I9" s="2">
        <v>4.6342780569496398</v>
      </c>
      <c r="K9" s="2">
        <f t="shared" si="3"/>
        <v>0.33571475025002684</v>
      </c>
      <c r="L9" s="2">
        <f t="shared" si="11"/>
        <v>0.4707072990250083</v>
      </c>
      <c r="O9" s="5">
        <f t="shared" si="12"/>
        <v>29556</v>
      </c>
      <c r="P9" s="167">
        <v>83.179969132189299</v>
      </c>
      <c r="Q9" s="2">
        <f t="shared" si="4"/>
        <v>4.4210065632181506</v>
      </c>
      <c r="R9" s="1" t="s">
        <v>186</v>
      </c>
      <c r="S9" s="1" t="s">
        <v>186</v>
      </c>
      <c r="V9" s="162">
        <f t="shared" si="13"/>
        <v>36586</v>
      </c>
      <c r="W9" s="2">
        <v>16.744483201407501</v>
      </c>
      <c r="X9" s="2">
        <v>16.747528364570599</v>
      </c>
      <c r="Y9" s="170">
        <f t="shared" si="14"/>
        <v>8.6068824694010004E-3</v>
      </c>
      <c r="Z9" s="1" t="s">
        <v>186</v>
      </c>
      <c r="AA9" s="2">
        <f t="shared" si="0"/>
        <v>16.744483201407501</v>
      </c>
      <c r="AB9" s="2">
        <f t="shared" si="1"/>
        <v>0.30451631630974418</v>
      </c>
      <c r="AC9" s="2">
        <f t="shared" si="5"/>
        <v>0.30451631630974418</v>
      </c>
      <c r="AD9" s="1" t="s">
        <v>186</v>
      </c>
      <c r="AE9" s="169">
        <f t="shared" si="15"/>
        <v>0.77427169342989544</v>
      </c>
      <c r="AH9" s="5">
        <f t="shared" si="6"/>
        <v>37469</v>
      </c>
      <c r="AI9" s="167">
        <v>13.0310282015677</v>
      </c>
      <c r="AJ9" s="2">
        <f t="shared" si="2"/>
        <v>11.097694868234367</v>
      </c>
      <c r="AK9">
        <f t="shared" si="16"/>
        <v>87</v>
      </c>
      <c r="AM9" s="5">
        <f t="shared" si="7"/>
        <v>37226</v>
      </c>
      <c r="AN9" s="169" t="s">
        <v>186</v>
      </c>
      <c r="AO9" s="169" t="s">
        <v>186</v>
      </c>
      <c r="AP9" s="9" t="s">
        <v>186</v>
      </c>
      <c r="AQ9" s="9" t="s">
        <v>186</v>
      </c>
      <c r="AT9" s="5">
        <v>38231</v>
      </c>
      <c r="AU9">
        <v>0.37</v>
      </c>
      <c r="BB9">
        <f t="shared" si="8"/>
        <v>0</v>
      </c>
      <c r="BC9">
        <f>AVERAGE(BB6:BB9)</f>
        <v>0</v>
      </c>
    </row>
    <row r="10" spans="4:57" ht="15">
      <c r="D10" s="162">
        <f t="shared" si="9"/>
        <v>35490</v>
      </c>
      <c r="E10" s="2">
        <v>4.64741483108154</v>
      </c>
      <c r="F10" s="2">
        <f t="shared" si="10"/>
        <v>0.97796266293999068</v>
      </c>
      <c r="G10" s="2">
        <f>(E10-E6)*100</f>
        <v>4.6781405512479779</v>
      </c>
      <c r="H10" s="2"/>
      <c r="I10" s="2">
        <v>4.63894104320255</v>
      </c>
      <c r="K10" s="2">
        <f t="shared" si="3"/>
        <v>0.84737878789900023</v>
      </c>
      <c r="L10" s="2">
        <f t="shared" si="11"/>
        <v>0.46629862529101729</v>
      </c>
      <c r="O10" s="5">
        <f t="shared" si="12"/>
        <v>29646</v>
      </c>
      <c r="P10" s="167">
        <v>80.880340145514495</v>
      </c>
      <c r="Q10" s="2">
        <f t="shared" si="4"/>
        <v>4.3929707802611677</v>
      </c>
      <c r="R10" s="1" t="s">
        <v>186</v>
      </c>
      <c r="S10" s="1" t="s">
        <v>186</v>
      </c>
      <c r="V10" s="162">
        <f t="shared" si="13"/>
        <v>36678</v>
      </c>
      <c r="W10" s="2">
        <v>16.7531318193689</v>
      </c>
      <c r="X10" s="2">
        <v>16.756033637348601</v>
      </c>
      <c r="Y10" s="170">
        <f t="shared" si="14"/>
        <v>8.6486179613984859E-3</v>
      </c>
      <c r="Z10" s="1" t="s">
        <v>186</v>
      </c>
      <c r="AA10" s="2">
        <f t="shared" si="0"/>
        <v>16.7531318193689</v>
      </c>
      <c r="AB10" s="2">
        <f t="shared" si="1"/>
        <v>0.29018179797013488</v>
      </c>
      <c r="AC10" s="2">
        <f t="shared" si="5"/>
        <v>0.29018179797013488</v>
      </c>
      <c r="AD10" s="1" t="s">
        <v>186</v>
      </c>
      <c r="AE10" s="169">
        <f t="shared" si="15"/>
        <v>0.85052727780023929</v>
      </c>
      <c r="AH10" s="5">
        <f t="shared" si="6"/>
        <v>37500</v>
      </c>
      <c r="AI10" s="167">
        <v>13.014198650243699</v>
      </c>
      <c r="AJ10" s="2">
        <f t="shared" si="2"/>
        <v>11.103087539132588</v>
      </c>
      <c r="AK10">
        <f t="shared" si="16"/>
        <v>86</v>
      </c>
      <c r="AM10" s="5">
        <f t="shared" si="7"/>
        <v>37316</v>
      </c>
      <c r="AN10" s="169" t="s">
        <v>186</v>
      </c>
      <c r="AO10" s="169" t="s">
        <v>186</v>
      </c>
      <c r="AP10" s="9" t="s">
        <v>186</v>
      </c>
      <c r="AQ10" s="9" t="s">
        <v>186</v>
      </c>
      <c r="AT10" s="5">
        <v>38322</v>
      </c>
      <c r="AU10">
        <v>0.64</v>
      </c>
      <c r="BB10">
        <f t="shared" si="8"/>
        <v>0</v>
      </c>
    </row>
    <row r="11" spans="4:57" ht="15">
      <c r="D11" s="162">
        <f t="shared" si="9"/>
        <v>35582</v>
      </c>
      <c r="E11" s="2">
        <v>4.6541623030358599</v>
      </c>
      <c r="F11" s="2">
        <f t="shared" si="10"/>
        <v>0.67474719543199058</v>
      </c>
      <c r="G11" s="2">
        <f t="shared" ref="G11:G74" si="17">(E11-E7)*100</f>
        <v>4.4626703909879772</v>
      </c>
      <c r="H11" s="2"/>
      <c r="I11" s="2">
        <v>4.6435518176448598</v>
      </c>
      <c r="K11" s="2">
        <f t="shared" si="3"/>
        <v>1.0610485391000068</v>
      </c>
      <c r="L11" s="2">
        <f t="shared" si="11"/>
        <v>0.46107744423098396</v>
      </c>
      <c r="O11" s="5">
        <f t="shared" si="12"/>
        <v>29738</v>
      </c>
      <c r="P11" s="167">
        <v>77.374959704456899</v>
      </c>
      <c r="Q11" s="2">
        <f t="shared" si="4"/>
        <v>4.3486632102221616</v>
      </c>
      <c r="R11" s="1" t="s">
        <v>186</v>
      </c>
      <c r="S11" s="1" t="s">
        <v>186</v>
      </c>
      <c r="V11" s="162">
        <f t="shared" si="13"/>
        <v>36770</v>
      </c>
      <c r="W11" s="2">
        <v>16.761840980866101</v>
      </c>
      <c r="X11" s="2">
        <v>16.7670970999377</v>
      </c>
      <c r="Y11" s="170">
        <f t="shared" si="14"/>
        <v>8.7091614972010234E-3</v>
      </c>
      <c r="Z11" s="1" t="s">
        <v>186</v>
      </c>
      <c r="AA11" s="2">
        <f t="shared" si="0"/>
        <v>16.761840980866101</v>
      </c>
      <c r="AB11" s="2">
        <f t="shared" si="1"/>
        <v>0.52561190715998407</v>
      </c>
      <c r="AC11" s="2">
        <f t="shared" si="5"/>
        <v>0.52561190715998407</v>
      </c>
      <c r="AD11" s="1" t="s">
        <v>186</v>
      </c>
      <c r="AE11" s="169">
        <f t="shared" si="15"/>
        <v>1.1063462589099515</v>
      </c>
      <c r="AH11" s="5">
        <f t="shared" si="6"/>
        <v>37530</v>
      </c>
      <c r="AI11" s="167">
        <v>12.9050980303922</v>
      </c>
      <c r="AJ11" s="2">
        <f t="shared" si="2"/>
        <v>11.01620914150331</v>
      </c>
      <c r="AK11">
        <f>AK10-1</f>
        <v>85</v>
      </c>
      <c r="AM11" s="5">
        <f>EDATE(AM10,3)</f>
        <v>37408</v>
      </c>
      <c r="AN11" s="169">
        <f>INDEX($AJ:$AJ,MATCH($AM11,$AH:$AH,0))</f>
        <v>11.138523150998022</v>
      </c>
      <c r="AO11" s="169">
        <f>-(AN11-AVERAGE($AN$11:$AN$84))</f>
        <v>-0.98629146392426392</v>
      </c>
      <c r="AP11" s="9" t="s">
        <v>186</v>
      </c>
      <c r="AQ11" s="9" t="s">
        <v>186</v>
      </c>
      <c r="AT11" s="5">
        <v>38412</v>
      </c>
      <c r="AU11">
        <v>0.65</v>
      </c>
      <c r="BB11">
        <f t="shared" si="8"/>
        <v>0</v>
      </c>
    </row>
    <row r="12" spans="4:57" ht="15">
      <c r="D12" s="162">
        <f t="shared" si="9"/>
        <v>35674</v>
      </c>
      <c r="E12" s="2">
        <v>4.6665067030298699</v>
      </c>
      <c r="F12" s="2">
        <f t="shared" si="10"/>
        <v>1.2344399994010047</v>
      </c>
      <c r="G12" s="2">
        <f t="shared" si="17"/>
        <v>1.8555002092700335</v>
      </c>
      <c r="H12" s="2"/>
      <c r="I12" s="2">
        <v>4.6481075513207299</v>
      </c>
      <c r="K12" s="2">
        <f t="shared" si="3"/>
        <v>1.8399151709139971</v>
      </c>
      <c r="L12" s="2">
        <f t="shared" si="11"/>
        <v>0.45557336758701439</v>
      </c>
      <c r="O12" s="5">
        <f t="shared" si="12"/>
        <v>29830</v>
      </c>
      <c r="P12" s="167">
        <v>75.216919196080497</v>
      </c>
      <c r="Q12" s="2">
        <f t="shared" si="4"/>
        <v>4.320376194959076</v>
      </c>
      <c r="R12" s="1" t="s">
        <v>186</v>
      </c>
      <c r="S12" s="1" t="s">
        <v>186</v>
      </c>
      <c r="V12" s="162">
        <f t="shared" si="13"/>
        <v>36861</v>
      </c>
      <c r="W12" s="2">
        <v>16.770631307578899</v>
      </c>
      <c r="X12" s="2">
        <v>16.774835606994799</v>
      </c>
      <c r="Y12" s="170">
        <f t="shared" si="14"/>
        <v>8.7903267127984464E-3</v>
      </c>
      <c r="Z12" s="1" t="s">
        <v>186</v>
      </c>
      <c r="AA12" s="2">
        <f t="shared" si="0"/>
        <v>16.770631307578899</v>
      </c>
      <c r="AB12" s="2">
        <f t="shared" si="1"/>
        <v>0.4204299415899726</v>
      </c>
      <c r="AC12" s="2">
        <f t="shared" si="5"/>
        <v>0.4204299415899726</v>
      </c>
      <c r="AD12" s="1" t="s">
        <v>186</v>
      </c>
      <c r="AE12" s="169">
        <f t="shared" si="15"/>
        <v>0.77385070570983316</v>
      </c>
      <c r="AH12" s="5">
        <f t="shared" si="6"/>
        <v>37561</v>
      </c>
      <c r="AI12" s="167">
        <v>12.8377234839846</v>
      </c>
      <c r="AJ12" s="2">
        <f t="shared" si="2"/>
        <v>10.971056817317933</v>
      </c>
      <c r="AK12">
        <f t="shared" si="16"/>
        <v>84</v>
      </c>
      <c r="AM12" s="5">
        <f t="shared" si="7"/>
        <v>37500</v>
      </c>
      <c r="AN12" s="169">
        <f t="shared" ref="AN12:AN75" si="18">INDEX($AJ:$AJ,MATCH($AM12,$AH:$AH,0))</f>
        <v>11.103087539132588</v>
      </c>
      <c r="AO12" s="169">
        <f t="shared" ref="AO12:AO49" si="19">-(AN12-AVERAGE($AN$11:$AN$84))</f>
        <v>-0.9508558520588295</v>
      </c>
      <c r="AP12" s="9" t="s">
        <v>186</v>
      </c>
      <c r="AQ12" s="9" t="s">
        <v>186</v>
      </c>
      <c r="AT12" s="5">
        <v>38504</v>
      </c>
      <c r="AU12">
        <v>0.17</v>
      </c>
      <c r="BB12">
        <f t="shared" si="8"/>
        <v>0</v>
      </c>
    </row>
    <row r="13" spans="4:57" ht="15">
      <c r="D13" s="162">
        <f t="shared" si="9"/>
        <v>35765</v>
      </c>
      <c r="E13" s="2">
        <v>4.6742294650586098</v>
      </c>
      <c r="F13" s="2">
        <f t="shared" si="10"/>
        <v>0.77227620287398935</v>
      </c>
      <c r="G13" s="2">
        <f t="shared" si="17"/>
        <v>3.6594260606469753</v>
      </c>
      <c r="H13" s="2"/>
      <c r="I13" s="2">
        <v>4.6526120468276799</v>
      </c>
      <c r="K13" s="2">
        <f t="shared" si="3"/>
        <v>2.1617418230929886</v>
      </c>
      <c r="L13" s="2">
        <f t="shared" si="11"/>
        <v>0.45044955069499792</v>
      </c>
      <c r="O13" s="5">
        <f t="shared" si="12"/>
        <v>29921</v>
      </c>
      <c r="P13" s="167">
        <v>73.950316973603194</v>
      </c>
      <c r="Q13" s="2">
        <f t="shared" si="4"/>
        <v>4.3033934754708572</v>
      </c>
      <c r="R13" s="1" t="s">
        <v>186</v>
      </c>
      <c r="S13" s="1" t="s">
        <v>186</v>
      </c>
      <c r="V13" s="162">
        <f t="shared" si="13"/>
        <v>36951</v>
      </c>
      <c r="W13" s="2">
        <v>16.779526706261599</v>
      </c>
      <c r="X13" s="2">
        <v>16.782631466888201</v>
      </c>
      <c r="Y13" s="170">
        <f t="shared" si="14"/>
        <v>8.895398682700062E-3</v>
      </c>
      <c r="Z13" s="1" t="s">
        <v>186</v>
      </c>
      <c r="AA13" s="2">
        <f t="shared" si="0"/>
        <v>16.779526706261599</v>
      </c>
      <c r="AB13" s="2">
        <f t="shared" si="1"/>
        <v>0.31047606266021432</v>
      </c>
      <c r="AC13" s="2">
        <f t="shared" si="5"/>
        <v>0.31047606266021432</v>
      </c>
      <c r="AD13" s="1" t="s">
        <v>186</v>
      </c>
      <c r="AE13" s="169">
        <f t="shared" si="15"/>
        <v>0.77958598934024792</v>
      </c>
      <c r="AH13" s="5">
        <f t="shared" si="6"/>
        <v>37591</v>
      </c>
      <c r="AI13" s="167">
        <v>12.8929982629293</v>
      </c>
      <c r="AJ13" s="2">
        <f t="shared" si="2"/>
        <v>11.048553818484855</v>
      </c>
      <c r="AK13">
        <f t="shared" si="16"/>
        <v>83</v>
      </c>
      <c r="AM13" s="5">
        <f t="shared" si="7"/>
        <v>37591</v>
      </c>
      <c r="AN13" s="169">
        <f t="shared" si="18"/>
        <v>11.048553818484855</v>
      </c>
      <c r="AO13" s="169">
        <f t="shared" si="19"/>
        <v>-0.89632213141109673</v>
      </c>
      <c r="AP13" s="9" t="s">
        <v>186</v>
      </c>
      <c r="AQ13" s="9" t="s">
        <v>186</v>
      </c>
      <c r="AT13" s="5">
        <v>38596</v>
      </c>
      <c r="AU13">
        <v>-0.28999999999999998</v>
      </c>
      <c r="BB13">
        <f t="shared" si="8"/>
        <v>0</v>
      </c>
    </row>
    <row r="14" spans="4:57" ht="15">
      <c r="D14" s="162">
        <f t="shared" si="9"/>
        <v>35855</v>
      </c>
      <c r="E14" s="2">
        <v>4.65471824333512</v>
      </c>
      <c r="F14" s="2">
        <f t="shared" si="10"/>
        <v>-1.9511221723489847</v>
      </c>
      <c r="G14" s="2">
        <f t="shared" si="17"/>
        <v>0.73034122535799995</v>
      </c>
      <c r="H14" s="2"/>
      <c r="I14" s="2">
        <v>4.6570806062330696</v>
      </c>
      <c r="K14" s="2">
        <f t="shared" si="3"/>
        <v>-0.23623628979496658</v>
      </c>
      <c r="L14" s="2">
        <f t="shared" si="11"/>
        <v>0.44685594053897049</v>
      </c>
      <c r="O14" s="5">
        <f t="shared" si="12"/>
        <v>30011</v>
      </c>
      <c r="P14" s="167">
        <v>74.9316746980017</v>
      </c>
      <c r="Q14" s="2">
        <f t="shared" si="4"/>
        <v>4.3165766942933033</v>
      </c>
      <c r="R14" s="1" t="s">
        <v>186</v>
      </c>
      <c r="S14" s="1" t="s">
        <v>186</v>
      </c>
      <c r="V14" s="162">
        <f t="shared" si="13"/>
        <v>37043</v>
      </c>
      <c r="W14" s="2">
        <v>16.7885537113557</v>
      </c>
      <c r="X14" s="2">
        <v>16.7895613787164</v>
      </c>
      <c r="Y14" s="170">
        <f t="shared" si="14"/>
        <v>9.0270050941008151E-3</v>
      </c>
      <c r="Z14" s="1" t="s">
        <v>186</v>
      </c>
      <c r="AA14" s="2">
        <f t="shared" si="0"/>
        <v>16.7885537113557</v>
      </c>
      <c r="AB14" s="2">
        <f t="shared" si="1"/>
        <v>0.10076673606995712</v>
      </c>
      <c r="AC14" s="2">
        <f t="shared" si="5"/>
        <v>0.10076673606995712</v>
      </c>
      <c r="AD14" s="1" t="s">
        <v>186</v>
      </c>
      <c r="AE14" s="169">
        <f t="shared" si="15"/>
        <v>0.6929911828198243</v>
      </c>
      <c r="AH14" s="5">
        <f t="shared" si="6"/>
        <v>37622</v>
      </c>
      <c r="AI14" s="167">
        <v>12.979012601885501</v>
      </c>
      <c r="AJ14" s="2">
        <f t="shared" si="2"/>
        <v>11.156790379663278</v>
      </c>
      <c r="AK14">
        <f t="shared" si="16"/>
        <v>82</v>
      </c>
      <c r="AM14" s="5">
        <f t="shared" si="7"/>
        <v>37681</v>
      </c>
      <c r="AN14" s="169">
        <f t="shared" si="18"/>
        <v>11.248674515157123</v>
      </c>
      <c r="AO14" s="169">
        <f t="shared" si="19"/>
        <v>-1.0964428280833651</v>
      </c>
      <c r="AP14" s="9" t="s">
        <v>186</v>
      </c>
      <c r="AQ14" s="9" t="s">
        <v>186</v>
      </c>
      <c r="AT14" s="5">
        <v>38687</v>
      </c>
      <c r="AU14">
        <v>-0.33</v>
      </c>
      <c r="BB14">
        <f t="shared" si="8"/>
        <v>0</v>
      </c>
    </row>
    <row r="15" spans="4:57" ht="15">
      <c r="D15" s="162">
        <f t="shared" si="9"/>
        <v>35947</v>
      </c>
      <c r="E15" s="2">
        <v>4.67081603989228</v>
      </c>
      <c r="F15" s="2">
        <f t="shared" si="10"/>
        <v>1.6097796557160038</v>
      </c>
      <c r="G15" s="2">
        <f t="shared" si="17"/>
        <v>1.6653736856420132</v>
      </c>
      <c r="H15" s="2">
        <f>100*(AVERAGE(E12:E15)-AVERAGE(E8:E11))</f>
        <v>1.9776602952292777</v>
      </c>
      <c r="I15" s="2">
        <v>4.6615420424906402</v>
      </c>
      <c r="K15" s="2">
        <f t="shared" si="3"/>
        <v>0.92739974016398108</v>
      </c>
      <c r="L15" s="2">
        <f t="shared" si="11"/>
        <v>0.44614362575705613</v>
      </c>
      <c r="O15" s="5">
        <f t="shared" si="12"/>
        <v>30103</v>
      </c>
      <c r="P15" s="167">
        <v>76.271492582803901</v>
      </c>
      <c r="Q15" s="2">
        <f t="shared" si="4"/>
        <v>4.3342992457080651</v>
      </c>
      <c r="R15" s="1" t="s">
        <v>186</v>
      </c>
      <c r="S15" s="1" t="s">
        <v>186</v>
      </c>
      <c r="V15" s="162">
        <f t="shared" si="13"/>
        <v>37135</v>
      </c>
      <c r="W15" s="2">
        <v>16.797740797777902</v>
      </c>
      <c r="X15" s="2">
        <v>16.795169315258399</v>
      </c>
      <c r="Y15" s="170">
        <f t="shared" si="14"/>
        <v>9.1870864222016735E-3</v>
      </c>
      <c r="Z15" s="1" t="s">
        <v>186</v>
      </c>
      <c r="AA15" s="2">
        <f t="shared" si="0"/>
        <v>16.797740797777902</v>
      </c>
      <c r="AB15" s="2">
        <f t="shared" si="1"/>
        <v>-0.2571482519503121</v>
      </c>
      <c r="AC15" s="2">
        <f t="shared" si="5"/>
        <v>-0.2571482519503121</v>
      </c>
      <c r="AD15" s="1" t="s">
        <v>186</v>
      </c>
      <c r="AE15" s="169">
        <f t="shared" si="15"/>
        <v>0.56079365419989813</v>
      </c>
      <c r="AH15" s="5">
        <f t="shared" si="6"/>
        <v>37653</v>
      </c>
      <c r="AI15" s="167">
        <v>13.0399289356072</v>
      </c>
      <c r="AJ15" s="2">
        <f t="shared" si="2"/>
        <v>11.2399289356072</v>
      </c>
      <c r="AK15">
        <f t="shared" si="16"/>
        <v>81</v>
      </c>
      <c r="AM15" s="5">
        <f t="shared" si="7"/>
        <v>37773</v>
      </c>
      <c r="AN15" s="169">
        <f t="shared" si="18"/>
        <v>12.07793882867769</v>
      </c>
      <c r="AO15" s="169">
        <f t="shared" si="19"/>
        <v>-1.9257071416039313</v>
      </c>
      <c r="AP15" s="9" t="s">
        <v>186</v>
      </c>
      <c r="AQ15" s="9" t="s">
        <v>186</v>
      </c>
      <c r="AT15" s="5">
        <v>38777</v>
      </c>
      <c r="AU15">
        <v>-0.24</v>
      </c>
      <c r="BB15">
        <f t="shared" si="8"/>
        <v>0</v>
      </c>
    </row>
    <row r="16" spans="4:57" ht="15">
      <c r="D16" s="162">
        <f t="shared" si="9"/>
        <v>36039</v>
      </c>
      <c r="E16" s="2">
        <v>4.6714306285648304</v>
      </c>
      <c r="F16" s="2">
        <f t="shared" si="10"/>
        <v>6.1458867255037575E-2</v>
      </c>
      <c r="G16" s="2">
        <f t="shared" si="17"/>
        <v>0.49239255349604605</v>
      </c>
      <c r="H16" s="2">
        <f t="shared" ref="H16:H79" si="20">100*(AVERAGE(E13:E16)-AVERAGE(E9:E12))</f>
        <v>1.6368833812857808</v>
      </c>
      <c r="I16" s="2">
        <v>4.6660236920773199</v>
      </c>
      <c r="K16" s="2">
        <f t="shared" si="3"/>
        <v>0.54069364875104498</v>
      </c>
      <c r="L16" s="2">
        <f t="shared" si="11"/>
        <v>0.44816495866797368</v>
      </c>
      <c r="O16" s="5">
        <f t="shared" si="12"/>
        <v>30195</v>
      </c>
      <c r="P16" s="167">
        <v>76.506672043126898</v>
      </c>
      <c r="Q16" s="2">
        <f t="shared" si="4"/>
        <v>4.3373779532793986</v>
      </c>
      <c r="R16" s="1" t="s">
        <v>186</v>
      </c>
      <c r="S16" s="1" t="s">
        <v>186</v>
      </c>
      <c r="V16" s="162">
        <f t="shared" si="13"/>
        <v>37226</v>
      </c>
      <c r="W16" s="2">
        <v>16.8071170702373</v>
      </c>
      <c r="X16" s="2">
        <v>16.804788570438099</v>
      </c>
      <c r="Y16" s="170">
        <f t="shared" si="14"/>
        <v>9.3762724593986491E-3</v>
      </c>
      <c r="Z16" s="1" t="s">
        <v>186</v>
      </c>
      <c r="AA16" s="2">
        <f t="shared" si="0"/>
        <v>16.8071170702373</v>
      </c>
      <c r="AB16" s="2">
        <f t="shared" si="1"/>
        <v>-0.23284997992014667</v>
      </c>
      <c r="AC16" s="2">
        <f t="shared" si="5"/>
        <v>-0.23284997992014667</v>
      </c>
      <c r="AD16" s="1" t="s">
        <v>186</v>
      </c>
      <c r="AE16" s="169">
        <f t="shared" si="15"/>
        <v>0.96192551797003034</v>
      </c>
      <c r="AH16" s="5">
        <f t="shared" si="6"/>
        <v>37681</v>
      </c>
      <c r="AI16" s="167">
        <v>13.0264522929349</v>
      </c>
      <c r="AJ16" s="2">
        <f t="shared" si="2"/>
        <v>11.248674515157123</v>
      </c>
      <c r="AK16">
        <f t="shared" si="16"/>
        <v>80</v>
      </c>
      <c r="AM16" s="5">
        <f t="shared" si="7"/>
        <v>37865</v>
      </c>
      <c r="AN16" s="169">
        <f t="shared" si="18"/>
        <v>12.541571551480056</v>
      </c>
      <c r="AO16" s="169">
        <f t="shared" si="19"/>
        <v>-2.3893398644062973</v>
      </c>
      <c r="AP16" s="9" t="s">
        <v>186</v>
      </c>
      <c r="AQ16" s="9" t="s">
        <v>186</v>
      </c>
      <c r="AT16" s="5">
        <v>38869</v>
      </c>
      <c r="AU16">
        <v>-0.23</v>
      </c>
      <c r="BB16">
        <f t="shared" si="8"/>
        <v>0</v>
      </c>
    </row>
    <row r="17" spans="4:56" ht="15">
      <c r="D17" s="162">
        <f t="shared" si="9"/>
        <v>36130</v>
      </c>
      <c r="E17" s="2">
        <v>4.6595039201913897</v>
      </c>
      <c r="F17" s="2">
        <f t="shared" si="10"/>
        <v>-1.1926708373440675</v>
      </c>
      <c r="G17" s="2">
        <f t="shared" si="17"/>
        <v>-1.4725544867220108</v>
      </c>
      <c r="H17" s="2">
        <f t="shared" si="20"/>
        <v>0.35388824444355649</v>
      </c>
      <c r="I17" s="2">
        <v>4.6705586877184002</v>
      </c>
      <c r="K17" s="2">
        <f t="shared" si="3"/>
        <v>-1.1054767527010512</v>
      </c>
      <c r="L17" s="2">
        <f t="shared" si="11"/>
        <v>0.45349956410802861</v>
      </c>
      <c r="O17" s="5">
        <f t="shared" si="12"/>
        <v>30286</v>
      </c>
      <c r="P17" s="167">
        <v>74.869218409610298</v>
      </c>
      <c r="Q17" s="2">
        <f t="shared" si="4"/>
        <v>4.3157428368881217</v>
      </c>
      <c r="R17" s="1" t="s">
        <v>186</v>
      </c>
      <c r="S17" s="1" t="s">
        <v>186</v>
      </c>
      <c r="V17" s="162">
        <f t="shared" si="13"/>
        <v>37316</v>
      </c>
      <c r="W17" s="2">
        <v>16.816710026266101</v>
      </c>
      <c r="X17" s="2">
        <v>16.813898311907401</v>
      </c>
      <c r="Y17" s="170">
        <f t="shared" si="14"/>
        <v>9.5929560288006144E-3</v>
      </c>
      <c r="Z17" s="1" t="s">
        <v>186</v>
      </c>
      <c r="AA17" s="2">
        <f t="shared" si="0"/>
        <v>16.816710026266101</v>
      </c>
      <c r="AB17" s="2">
        <f t="shared" si="1"/>
        <v>-0.28117143586996463</v>
      </c>
      <c r="AC17" s="2">
        <f t="shared" si="5"/>
        <v>-0.28117143586996463</v>
      </c>
      <c r="AD17" s="1" t="s">
        <v>186</v>
      </c>
      <c r="AE17" s="169">
        <f t="shared" si="15"/>
        <v>0.91097414693024348</v>
      </c>
      <c r="AH17" s="5">
        <f t="shared" si="6"/>
        <v>37712</v>
      </c>
      <c r="AI17" s="167">
        <v>13.101726973882</v>
      </c>
      <c r="AJ17" s="2">
        <f t="shared" si="2"/>
        <v>11.346171418326445</v>
      </c>
      <c r="AK17">
        <f t="shared" si="16"/>
        <v>79</v>
      </c>
      <c r="AM17" s="5">
        <f t="shared" si="7"/>
        <v>37956</v>
      </c>
      <c r="AN17" s="169">
        <f t="shared" si="18"/>
        <v>12.365517856913623</v>
      </c>
      <c r="AO17" s="169">
        <f t="shared" si="19"/>
        <v>-2.2132861698398649</v>
      </c>
      <c r="AP17" s="9" t="s">
        <v>186</v>
      </c>
      <c r="AQ17" s="169">
        <v>-1.5861149171270619</v>
      </c>
      <c r="AT17" s="5">
        <v>38961</v>
      </c>
      <c r="AU17">
        <v>-0.09</v>
      </c>
      <c r="BB17">
        <f t="shared" si="8"/>
        <v>0</v>
      </c>
      <c r="BD17">
        <f>AVERAGE(BB6:BB17)</f>
        <v>0</v>
      </c>
    </row>
    <row r="18" spans="4:56" ht="15">
      <c r="D18" s="162">
        <f t="shared" si="9"/>
        <v>36220</v>
      </c>
      <c r="E18" s="2">
        <v>4.6627551901117901</v>
      </c>
      <c r="F18" s="2">
        <f t="shared" si="10"/>
        <v>0.32512699204003681</v>
      </c>
      <c r="G18" s="2">
        <f t="shared" si="17"/>
        <v>0.80369467766701064</v>
      </c>
      <c r="H18" s="2">
        <f t="shared" si="20"/>
        <v>0.37222660752078696</v>
      </c>
      <c r="I18" s="2">
        <v>4.6751835414745102</v>
      </c>
      <c r="K18" s="2">
        <f t="shared" si="3"/>
        <v>-1.2428351362720136</v>
      </c>
      <c r="L18" s="2">
        <f t="shared" si="11"/>
        <v>0.46248537561099923</v>
      </c>
      <c r="O18" s="5">
        <f t="shared" si="12"/>
        <v>30376</v>
      </c>
      <c r="P18" s="167">
        <v>73.622345960466504</v>
      </c>
      <c r="Q18" s="2">
        <f t="shared" si="4"/>
        <v>4.2989485932468456</v>
      </c>
      <c r="R18" s="1" t="s">
        <v>186</v>
      </c>
      <c r="S18" s="1" t="s">
        <v>186</v>
      </c>
      <c r="V18" s="162">
        <f t="shared" si="13"/>
        <v>37408</v>
      </c>
      <c r="W18" s="2">
        <v>16.8265457080843</v>
      </c>
      <c r="X18" s="2">
        <v>16.824274561596599</v>
      </c>
      <c r="Y18" s="170">
        <f t="shared" si="14"/>
        <v>9.8356818181990491E-3</v>
      </c>
      <c r="Z18" s="1" t="s">
        <v>186</v>
      </c>
      <c r="AA18" s="2">
        <f t="shared" si="0"/>
        <v>16.8265457080843</v>
      </c>
      <c r="AB18" s="2">
        <f t="shared" si="1"/>
        <v>-0.22711464877005483</v>
      </c>
      <c r="AC18" s="2">
        <f t="shared" si="5"/>
        <v>-0.22711464877005483</v>
      </c>
      <c r="AD18" s="1" t="s">
        <v>186</v>
      </c>
      <c r="AE18" s="169">
        <f t="shared" si="15"/>
        <v>1.0376249689198147</v>
      </c>
      <c r="AH18" s="5">
        <f t="shared" si="6"/>
        <v>37742</v>
      </c>
      <c r="AI18" s="167">
        <v>13.3989455481666</v>
      </c>
      <c r="AJ18" s="2">
        <f t="shared" si="2"/>
        <v>11.665612214833267</v>
      </c>
      <c r="AK18">
        <f t="shared" si="16"/>
        <v>78</v>
      </c>
      <c r="AM18" s="5">
        <f t="shared" si="7"/>
        <v>38047</v>
      </c>
      <c r="AN18" s="169">
        <f t="shared" si="18"/>
        <v>11.987246287050588</v>
      </c>
      <c r="AO18" s="169">
        <f t="shared" si="19"/>
        <v>-1.8350145999768301</v>
      </c>
      <c r="AP18" s="9" t="s">
        <v>186</v>
      </c>
      <c r="AQ18" s="169">
        <v>-1.220088397790047</v>
      </c>
      <c r="AT18" s="5">
        <v>39052</v>
      </c>
      <c r="AU18">
        <v>0.04</v>
      </c>
    </row>
    <row r="19" spans="4:56" ht="15">
      <c r="D19" s="162">
        <f t="shared" si="9"/>
        <v>36312</v>
      </c>
      <c r="E19" s="2">
        <v>4.6651295927801302</v>
      </c>
      <c r="F19" s="2">
        <f t="shared" si="10"/>
        <v>0.23744026683401032</v>
      </c>
      <c r="G19" s="2">
        <f t="shared" si="17"/>
        <v>-0.56864471121498283</v>
      </c>
      <c r="H19" s="2">
        <f t="shared" si="20"/>
        <v>-0.18627799169355086</v>
      </c>
      <c r="I19" s="2">
        <v>4.6799278561765503</v>
      </c>
      <c r="K19" s="2">
        <f t="shared" si="3"/>
        <v>-1.4798263396420097</v>
      </c>
      <c r="L19" s="2">
        <f t="shared" si="11"/>
        <v>0.47443147020400644</v>
      </c>
      <c r="O19" s="5">
        <f t="shared" si="12"/>
        <v>30468</v>
      </c>
      <c r="P19" s="167">
        <v>73.3360884401894</v>
      </c>
      <c r="Q19" s="2">
        <f t="shared" si="4"/>
        <v>4.2950528266174768</v>
      </c>
      <c r="R19" s="1" t="s">
        <v>186</v>
      </c>
      <c r="S19" s="1" t="s">
        <v>186</v>
      </c>
      <c r="V19" s="162">
        <f t="shared" si="13"/>
        <v>37500</v>
      </c>
      <c r="W19" s="2">
        <v>16.836648400590501</v>
      </c>
      <c r="X19" s="2">
        <v>16.833869956492801</v>
      </c>
      <c r="Y19" s="170">
        <f t="shared" si="14"/>
        <v>1.0102692506201549E-2</v>
      </c>
      <c r="Z19" s="1" t="s">
        <v>186</v>
      </c>
      <c r="AA19" s="2">
        <f t="shared" si="0"/>
        <v>16.836648400590501</v>
      </c>
      <c r="AB19" s="2">
        <f t="shared" si="1"/>
        <v>-0.27784440977001168</v>
      </c>
      <c r="AC19" s="2">
        <f t="shared" si="5"/>
        <v>-0.27784440977001168</v>
      </c>
      <c r="AD19" s="1" t="s">
        <v>186</v>
      </c>
      <c r="AE19" s="169">
        <f t="shared" si="15"/>
        <v>0.95953948962019808</v>
      </c>
      <c r="AH19" s="5">
        <f t="shared" si="6"/>
        <v>37773</v>
      </c>
      <c r="AI19" s="167">
        <v>13.7890499397888</v>
      </c>
      <c r="AJ19" s="2">
        <f t="shared" si="2"/>
        <v>12.07793882867769</v>
      </c>
      <c r="AK19">
        <f t="shared" si="16"/>
        <v>77</v>
      </c>
      <c r="AM19" s="5">
        <f t="shared" si="7"/>
        <v>38139</v>
      </c>
      <c r="AN19" s="169">
        <f t="shared" si="18"/>
        <v>11.933636539772955</v>
      </c>
      <c r="AO19" s="169">
        <f t="shared" si="19"/>
        <v>-1.7814048526991968</v>
      </c>
      <c r="AP19" s="9" t="s">
        <v>186</v>
      </c>
      <c r="AQ19" s="169">
        <v>-0.80177237569060633</v>
      </c>
      <c r="AT19" s="5">
        <v>39142</v>
      </c>
      <c r="AU19">
        <v>0.37</v>
      </c>
    </row>
    <row r="20" spans="4:56" ht="15">
      <c r="D20" s="162">
        <f t="shared" si="9"/>
        <v>36404</v>
      </c>
      <c r="E20" s="2">
        <v>4.6668166599136898</v>
      </c>
      <c r="F20" s="2">
        <f t="shared" si="10"/>
        <v>0.16870671335595944</v>
      </c>
      <c r="G20" s="2">
        <f t="shared" si="17"/>
        <v>-0.46139686511406097</v>
      </c>
      <c r="H20" s="2">
        <f t="shared" si="20"/>
        <v>-0.42472534634612202</v>
      </c>
      <c r="I20" s="2">
        <v>4.6848134669358199</v>
      </c>
      <c r="K20" s="2">
        <f t="shared" si="3"/>
        <v>-1.7996807022130135</v>
      </c>
      <c r="L20" s="2">
        <f t="shared" si="11"/>
        <v>0.48856107592696318</v>
      </c>
      <c r="O20" s="5">
        <f t="shared" si="12"/>
        <v>30560</v>
      </c>
      <c r="P20" s="167">
        <v>72.294404720067405</v>
      </c>
      <c r="Q20" s="2">
        <f t="shared" si="4"/>
        <v>4.2807467364060408</v>
      </c>
      <c r="R20" s="1" t="s">
        <v>186</v>
      </c>
      <c r="S20" s="1" t="s">
        <v>186</v>
      </c>
      <c r="V20" s="162">
        <f t="shared" si="13"/>
        <v>37591</v>
      </c>
      <c r="W20" s="2">
        <v>16.8470409692166</v>
      </c>
      <c r="X20" s="2">
        <v>16.8423354027789</v>
      </c>
      <c r="Y20" s="170">
        <f t="shared" si="14"/>
        <v>1.0392568626098608E-2</v>
      </c>
      <c r="Z20" s="1" t="s">
        <v>186</v>
      </c>
      <c r="AA20" s="2">
        <f t="shared" si="0"/>
        <v>16.8470409692166</v>
      </c>
      <c r="AB20" s="2">
        <f t="shared" si="1"/>
        <v>-0.47055664376998152</v>
      </c>
      <c r="AC20" s="2">
        <f t="shared" si="5"/>
        <v>-0.47055664376998152</v>
      </c>
      <c r="AD20" s="1" t="s">
        <v>186</v>
      </c>
      <c r="AE20" s="169">
        <f t="shared" si="15"/>
        <v>0.84654462860989099</v>
      </c>
      <c r="AH20" s="5">
        <f t="shared" si="6"/>
        <v>37803</v>
      </c>
      <c r="AI20" s="167">
        <v>14.0472344124143</v>
      </c>
      <c r="AJ20" s="2">
        <f t="shared" si="2"/>
        <v>12.358345523525411</v>
      </c>
      <c r="AK20">
        <f t="shared" si="16"/>
        <v>76</v>
      </c>
      <c r="AM20" s="5">
        <f t="shared" si="7"/>
        <v>38231</v>
      </c>
      <c r="AN20" s="169">
        <f t="shared" si="18"/>
        <v>11.194518417857322</v>
      </c>
      <c r="AO20" s="169">
        <f t="shared" si="19"/>
        <v>-1.0422867307835642</v>
      </c>
      <c r="AP20" s="9" t="s">
        <v>186</v>
      </c>
      <c r="AQ20" s="169">
        <v>-0.5403248618784513</v>
      </c>
      <c r="AT20" s="5">
        <v>39234</v>
      </c>
      <c r="AU20">
        <v>0.66</v>
      </c>
    </row>
    <row r="21" spans="4:56" ht="15">
      <c r="D21" s="162">
        <f t="shared" si="9"/>
        <v>36495</v>
      </c>
      <c r="E21" s="2">
        <v>4.6807382408255203</v>
      </c>
      <c r="F21" s="2">
        <f t="shared" si="10"/>
        <v>1.3921580911830489</v>
      </c>
      <c r="G21" s="2">
        <f t="shared" si="17"/>
        <v>2.1234320634130555</v>
      </c>
      <c r="H21" s="2">
        <f t="shared" si="20"/>
        <v>0.47427129118773337</v>
      </c>
      <c r="I21" s="2">
        <v>4.6898529599490102</v>
      </c>
      <c r="K21" s="2">
        <f t="shared" si="3"/>
        <v>-0.91147191234899338</v>
      </c>
      <c r="L21" s="2">
        <f t="shared" si="11"/>
        <v>0.50394930131902882</v>
      </c>
      <c r="O21" s="5">
        <f t="shared" si="12"/>
        <v>30651</v>
      </c>
      <c r="P21" s="167">
        <v>72.417896895306001</v>
      </c>
      <c r="Q21" s="2">
        <f t="shared" si="4"/>
        <v>4.2824534635306453</v>
      </c>
      <c r="R21" s="1" t="s">
        <v>186</v>
      </c>
      <c r="S21" s="1" t="s">
        <v>186</v>
      </c>
      <c r="V21" s="162">
        <f t="shared" si="13"/>
        <v>37681</v>
      </c>
      <c r="W21" s="2">
        <v>16.857744542867099</v>
      </c>
      <c r="X21" s="2">
        <v>16.8491743918363</v>
      </c>
      <c r="Y21" s="170">
        <f t="shared" si="14"/>
        <v>1.070357365049901E-2</v>
      </c>
      <c r="Z21" s="1" t="s">
        <v>186</v>
      </c>
      <c r="AA21" s="2">
        <f t="shared" si="0"/>
        <v>16.857744542867099</v>
      </c>
      <c r="AB21" s="2">
        <f t="shared" si="1"/>
        <v>-0.85701510307991668</v>
      </c>
      <c r="AC21" s="2">
        <f t="shared" si="5"/>
        <v>-0.85701510307991668</v>
      </c>
      <c r="AD21" s="1" t="s">
        <v>186</v>
      </c>
      <c r="AE21" s="169">
        <f t="shared" si="15"/>
        <v>0.68389890573996581</v>
      </c>
      <c r="AH21" s="5">
        <f t="shared" si="6"/>
        <v>37834</v>
      </c>
      <c r="AI21" s="167">
        <v>14.1358572320863</v>
      </c>
      <c r="AJ21" s="2">
        <f t="shared" si="2"/>
        <v>12.469190565419634</v>
      </c>
      <c r="AK21">
        <f t="shared" si="16"/>
        <v>75</v>
      </c>
      <c r="AM21" s="5">
        <f t="shared" si="7"/>
        <v>38322</v>
      </c>
      <c r="AN21" s="169">
        <f t="shared" si="18"/>
        <v>11.037605400858789</v>
      </c>
      <c r="AO21" s="169">
        <f t="shared" si="19"/>
        <v>-0.8853737137850306</v>
      </c>
      <c r="AP21" s="9" t="s">
        <v>186</v>
      </c>
      <c r="AQ21" s="169">
        <v>-0.5403248618784513</v>
      </c>
      <c r="AT21" s="5">
        <v>39326</v>
      </c>
      <c r="AU21">
        <v>0.98</v>
      </c>
    </row>
    <row r="22" spans="4:56" ht="15">
      <c r="D22" s="162">
        <f t="shared" si="9"/>
        <v>36586</v>
      </c>
      <c r="E22" s="2">
        <v>4.6911842402722401</v>
      </c>
      <c r="F22" s="2">
        <f t="shared" si="10"/>
        <v>1.0445999446719867</v>
      </c>
      <c r="G22" s="2">
        <f t="shared" si="17"/>
        <v>2.8429050160450053</v>
      </c>
      <c r="H22" s="2">
        <f t="shared" si="20"/>
        <v>0.98407387578216543</v>
      </c>
      <c r="I22" s="2">
        <v>4.6950476734084097</v>
      </c>
      <c r="K22" s="2">
        <f t="shared" si="3"/>
        <v>-0.38634331361695473</v>
      </c>
      <c r="L22" s="2">
        <f t="shared" si="11"/>
        <v>0.51947134593994804</v>
      </c>
      <c r="O22" s="5">
        <f t="shared" si="12"/>
        <v>30742</v>
      </c>
      <c r="P22" s="167">
        <v>72.900657039749902</v>
      </c>
      <c r="Q22" s="2">
        <f t="shared" si="4"/>
        <v>4.2890976518649415</v>
      </c>
      <c r="R22" s="1" t="s">
        <v>186</v>
      </c>
      <c r="S22" s="1" t="s">
        <v>186</v>
      </c>
      <c r="V22" s="162">
        <f t="shared" si="13"/>
        <v>37773</v>
      </c>
      <c r="W22" s="2">
        <v>16.868777309467202</v>
      </c>
      <c r="X22" s="2">
        <v>16.855124818133699</v>
      </c>
      <c r="Y22" s="170">
        <f t="shared" si="14"/>
        <v>1.1032766600102661E-2</v>
      </c>
      <c r="Z22" s="1" t="s">
        <v>186</v>
      </c>
      <c r="AA22" s="2">
        <f t="shared" si="0"/>
        <v>16.868777309467202</v>
      </c>
      <c r="AB22" s="2">
        <f t="shared" si="1"/>
        <v>-1.3652491333502326</v>
      </c>
      <c r="AC22" s="2">
        <f t="shared" si="5"/>
        <v>-1.3652491333502326</v>
      </c>
      <c r="AD22" s="1" t="s">
        <v>186</v>
      </c>
      <c r="AE22" s="169">
        <f t="shared" si="15"/>
        <v>0.59504262973995026</v>
      </c>
      <c r="AH22" s="5">
        <f t="shared" si="6"/>
        <v>37865</v>
      </c>
      <c r="AI22" s="167">
        <v>14.1860159959245</v>
      </c>
      <c r="AJ22" s="2">
        <f t="shared" si="2"/>
        <v>12.541571551480056</v>
      </c>
      <c r="AK22">
        <f t="shared" si="16"/>
        <v>74</v>
      </c>
      <c r="AM22" s="5">
        <f t="shared" si="7"/>
        <v>38412</v>
      </c>
      <c r="AN22" s="169">
        <f t="shared" si="18"/>
        <v>10.758810991820656</v>
      </c>
      <c r="AO22" s="169">
        <f t="shared" si="19"/>
        <v>-0.60657930474689792</v>
      </c>
      <c r="AP22" s="9" t="s">
        <v>186</v>
      </c>
      <c r="AQ22" s="169">
        <v>-0.4357458563535892</v>
      </c>
      <c r="AT22" s="5">
        <v>39417</v>
      </c>
      <c r="AU22">
        <v>1.27</v>
      </c>
    </row>
    <row r="23" spans="4:56" ht="15">
      <c r="D23" s="162">
        <f t="shared" si="9"/>
        <v>36678</v>
      </c>
      <c r="E23" s="2">
        <v>4.7051963832296497</v>
      </c>
      <c r="F23" s="2">
        <f t="shared" si="10"/>
        <v>1.4012142957409601</v>
      </c>
      <c r="G23" s="2">
        <f t="shared" si="17"/>
        <v>4.0066790449519551</v>
      </c>
      <c r="H23" s="2">
        <f t="shared" si="20"/>
        <v>2.1279048148240776</v>
      </c>
      <c r="I23" s="2">
        <v>4.7003932488068596</v>
      </c>
      <c r="K23" s="2">
        <f t="shared" si="3"/>
        <v>0.48031344227901229</v>
      </c>
      <c r="L23" s="2">
        <f t="shared" si="11"/>
        <v>0.5345575398449931</v>
      </c>
      <c r="O23" s="5">
        <f t="shared" si="12"/>
        <v>30834</v>
      </c>
      <c r="P23" s="167">
        <v>74.0885615668344</v>
      </c>
      <c r="Q23" s="2">
        <f t="shared" si="4"/>
        <v>4.3052611555665177</v>
      </c>
      <c r="R23" s="1" t="s">
        <v>186</v>
      </c>
      <c r="S23" s="1" t="s">
        <v>186</v>
      </c>
      <c r="V23" s="162">
        <f t="shared" si="13"/>
        <v>37865</v>
      </c>
      <c r="W23" s="2">
        <v>16.8801521005979</v>
      </c>
      <c r="X23" s="2">
        <v>16.862316545879501</v>
      </c>
      <c r="Y23" s="170">
        <f t="shared" si="14"/>
        <v>1.1374791130698725E-2</v>
      </c>
      <c r="Z23" s="1" t="s">
        <v>186</v>
      </c>
      <c r="AA23" s="2">
        <f t="shared" si="0"/>
        <v>16.8801521005979</v>
      </c>
      <c r="AB23" s="2">
        <f t="shared" si="1"/>
        <v>-1.7835554718399038</v>
      </c>
      <c r="AC23" s="2">
        <f t="shared" si="5"/>
        <v>-1.7835554718399038</v>
      </c>
      <c r="AD23" s="1" t="s">
        <v>186</v>
      </c>
      <c r="AE23" s="169">
        <f t="shared" si="15"/>
        <v>0.71917277458020124</v>
      </c>
      <c r="AH23" s="5">
        <f t="shared" si="6"/>
        <v>37895</v>
      </c>
      <c r="AI23" s="167">
        <v>14.279031758391101</v>
      </c>
      <c r="AJ23" s="2">
        <f t="shared" si="2"/>
        <v>12.656809536168879</v>
      </c>
      <c r="AK23">
        <f t="shared" si="16"/>
        <v>73</v>
      </c>
      <c r="AM23" s="5">
        <f t="shared" si="7"/>
        <v>38504</v>
      </c>
      <c r="AN23" s="169">
        <f t="shared" si="18"/>
        <v>10.197856591661123</v>
      </c>
      <c r="AO23" s="169">
        <f t="shared" si="19"/>
        <v>-4.5624904587365123E-2</v>
      </c>
      <c r="AP23" s="9" t="s">
        <v>186</v>
      </c>
      <c r="AQ23" s="169">
        <v>-0.3834563535911597</v>
      </c>
      <c r="AT23" s="5">
        <v>39508</v>
      </c>
      <c r="AU23">
        <v>1.36</v>
      </c>
    </row>
    <row r="24" spans="4:56" ht="15">
      <c r="D24" s="162">
        <f t="shared" si="9"/>
        <v>36770</v>
      </c>
      <c r="E24" s="2">
        <v>4.71692595190025</v>
      </c>
      <c r="F24" s="2">
        <f t="shared" si="10"/>
        <v>1.1729568670600266</v>
      </c>
      <c r="G24" s="2">
        <f t="shared" si="17"/>
        <v>5.0109291986560223</v>
      </c>
      <c r="H24" s="2">
        <f t="shared" si="20"/>
        <v>3.4959863307665984</v>
      </c>
      <c r="I24" s="2">
        <v>4.7058829129915001</v>
      </c>
      <c r="K24" s="2">
        <f t="shared" si="3"/>
        <v>1.1043038908749914</v>
      </c>
      <c r="L24" s="2">
        <f t="shared" si="11"/>
        <v>0.54896641846404748</v>
      </c>
      <c r="O24" s="5">
        <f t="shared" si="12"/>
        <v>30926</v>
      </c>
      <c r="P24" s="167">
        <v>74.7291632389867</v>
      </c>
      <c r="Q24" s="2">
        <f t="shared" si="4"/>
        <v>4.3138704207563565</v>
      </c>
      <c r="R24" s="1" t="s">
        <v>186</v>
      </c>
      <c r="S24" s="1" t="s">
        <v>186</v>
      </c>
      <c r="V24" s="162">
        <f t="shared" si="13"/>
        <v>37956</v>
      </c>
      <c r="W24" s="2">
        <v>16.8918732150332</v>
      </c>
      <c r="X24" s="2">
        <v>16.874571923746601</v>
      </c>
      <c r="Y24" s="170">
        <f t="shared" si="14"/>
        <v>1.1721114435299995E-2</v>
      </c>
      <c r="Z24" s="1" t="s">
        <v>186</v>
      </c>
      <c r="AA24" s="2">
        <f t="shared" si="0"/>
        <v>16.8918732150332</v>
      </c>
      <c r="AB24" s="2">
        <f t="shared" si="1"/>
        <v>-1.7301291286599962</v>
      </c>
      <c r="AC24" s="2">
        <f t="shared" si="5"/>
        <v>-1.7301291286599962</v>
      </c>
      <c r="AD24" s="2">
        <v>-0.97981823204419871</v>
      </c>
      <c r="AE24" s="169">
        <f t="shared" si="15"/>
        <v>1.2255377867099071</v>
      </c>
      <c r="AH24" s="5">
        <f t="shared" si="6"/>
        <v>37926</v>
      </c>
      <c r="AI24" s="167">
        <v>14.2043088861576</v>
      </c>
      <c r="AJ24" s="2">
        <f t="shared" si="2"/>
        <v>12.6043088861576</v>
      </c>
      <c r="AK24">
        <f t="shared" si="16"/>
        <v>72</v>
      </c>
      <c r="AM24" s="5">
        <f t="shared" si="7"/>
        <v>38596</v>
      </c>
      <c r="AN24" s="169">
        <f t="shared" si="18"/>
        <v>9.895883921227389</v>
      </c>
      <c r="AO24" s="169">
        <f t="shared" si="19"/>
        <v>0.25634776584636931</v>
      </c>
      <c r="AP24" s="9" t="s">
        <v>186</v>
      </c>
      <c r="AQ24" s="169">
        <v>-1.0632198895027563</v>
      </c>
      <c r="AT24" s="5">
        <v>39600</v>
      </c>
      <c r="AU24">
        <v>1.61</v>
      </c>
    </row>
    <row r="25" spans="4:56" ht="15">
      <c r="D25" s="162">
        <f t="shared" si="9"/>
        <v>36861</v>
      </c>
      <c r="E25" s="2">
        <v>4.7291213171755304</v>
      </c>
      <c r="F25" s="2">
        <f t="shared" si="10"/>
        <v>1.2195365275280423</v>
      </c>
      <c r="G25" s="2">
        <f t="shared" si="17"/>
        <v>4.8383076350010157</v>
      </c>
      <c r="H25" s="2">
        <f t="shared" si="20"/>
        <v>4.174705223663544</v>
      </c>
      <c r="I25" s="2">
        <v>4.7115128947684601</v>
      </c>
      <c r="K25" s="2">
        <f t="shared" si="3"/>
        <v>1.7608422407070279</v>
      </c>
      <c r="L25" s="2">
        <f t="shared" si="11"/>
        <v>0.5629981776960058</v>
      </c>
      <c r="O25" s="5">
        <f t="shared" si="12"/>
        <v>31017</v>
      </c>
      <c r="P25" s="167">
        <v>75.912989682982399</v>
      </c>
      <c r="Q25" s="2">
        <f t="shared" si="4"/>
        <v>4.3295878118267304</v>
      </c>
      <c r="R25" s="1" t="s">
        <v>186</v>
      </c>
      <c r="S25" s="1" t="s">
        <v>186</v>
      </c>
      <c r="V25" s="162">
        <f t="shared" si="13"/>
        <v>38047</v>
      </c>
      <c r="W25" s="2">
        <v>16.903933804325199</v>
      </c>
      <c r="X25" s="2">
        <v>16.890937993381801</v>
      </c>
      <c r="Y25" s="170">
        <f t="shared" si="14"/>
        <v>1.2060589291998269E-2</v>
      </c>
      <c r="Z25" s="1" t="s">
        <v>186</v>
      </c>
      <c r="AA25" s="2">
        <f t="shared" si="0"/>
        <v>16.903933804325199</v>
      </c>
      <c r="AB25" s="2">
        <f t="shared" si="1"/>
        <v>-1.2995810943397856</v>
      </c>
      <c r="AC25" s="2">
        <f t="shared" si="5"/>
        <v>-1.2995810943397856</v>
      </c>
      <c r="AD25" s="2">
        <v>-0.71936022099447461</v>
      </c>
      <c r="AE25" s="169">
        <f t="shared" si="15"/>
        <v>1.6366069635200375</v>
      </c>
      <c r="AH25" s="5">
        <f t="shared" si="6"/>
        <v>37956</v>
      </c>
      <c r="AI25" s="167">
        <v>13.943295634691401</v>
      </c>
      <c r="AJ25" s="2">
        <f t="shared" si="2"/>
        <v>12.365517856913623</v>
      </c>
      <c r="AK25">
        <f t="shared" si="16"/>
        <v>71</v>
      </c>
      <c r="AM25" s="5">
        <f t="shared" si="7"/>
        <v>38687</v>
      </c>
      <c r="AN25" s="169">
        <f t="shared" si="18"/>
        <v>10.332428565663955</v>
      </c>
      <c r="AO25" s="169">
        <f t="shared" si="19"/>
        <v>-0.18019687859019662</v>
      </c>
      <c r="AP25" s="9" t="s">
        <v>186</v>
      </c>
      <c r="AQ25" s="169">
        <v>-0.74948287292817573</v>
      </c>
      <c r="AT25" s="5">
        <v>39692</v>
      </c>
      <c r="AU25">
        <v>1.35</v>
      </c>
    </row>
    <row r="26" spans="4:56" ht="15">
      <c r="D26" s="162">
        <f t="shared" si="9"/>
        <v>36951</v>
      </c>
      <c r="E26" s="2">
        <v>4.7328424762589396</v>
      </c>
      <c r="F26" s="2">
        <f t="shared" si="10"/>
        <v>0.37211590834091979</v>
      </c>
      <c r="G26" s="2">
        <f t="shared" si="17"/>
        <v>4.1658235986699488</v>
      </c>
      <c r="H26" s="2">
        <f t="shared" si="20"/>
        <v>4.5054348693197355</v>
      </c>
      <c r="I26" s="2">
        <v>4.7172863248432098</v>
      </c>
      <c r="K26" s="2">
        <f t="shared" si="3"/>
        <v>1.5556151415729857</v>
      </c>
      <c r="L26" s="2">
        <f t="shared" si="11"/>
        <v>0.57734300747496192</v>
      </c>
      <c r="O26" s="5">
        <f t="shared" si="12"/>
        <v>31107</v>
      </c>
      <c r="P26" s="167">
        <v>77.174184745318598</v>
      </c>
      <c r="Q26" s="2">
        <f t="shared" si="4"/>
        <v>4.3460650066177342</v>
      </c>
      <c r="R26" s="1" t="s">
        <v>186</v>
      </c>
      <c r="S26" s="1" t="s">
        <v>186</v>
      </c>
      <c r="V26" s="162">
        <f t="shared" si="13"/>
        <v>38139</v>
      </c>
      <c r="W26" s="2">
        <v>16.916316206719099</v>
      </c>
      <c r="X26" s="2">
        <v>16.9084442088899</v>
      </c>
      <c r="Y26" s="170">
        <f t="shared" si="14"/>
        <v>1.2382402393900094E-2</v>
      </c>
      <c r="Z26" s="1" t="s">
        <v>186</v>
      </c>
      <c r="AA26" s="2">
        <f t="shared" si="0"/>
        <v>16.916316206719099</v>
      </c>
      <c r="AB26" s="2">
        <f t="shared" si="1"/>
        <v>-0.78719978291985626</v>
      </c>
      <c r="AC26" s="2">
        <f t="shared" si="5"/>
        <v>-0.78719978291985626</v>
      </c>
      <c r="AD26" s="2">
        <v>-0.38448563535911479</v>
      </c>
      <c r="AE26" s="169">
        <f t="shared" si="15"/>
        <v>1.7506215508099388</v>
      </c>
      <c r="AH26" s="5">
        <f t="shared" si="6"/>
        <v>37987</v>
      </c>
      <c r="AI26" s="167">
        <v>13.638603070580499</v>
      </c>
      <c r="AJ26" s="2">
        <f t="shared" si="2"/>
        <v>12.083047515024944</v>
      </c>
      <c r="AK26">
        <f t="shared" si="16"/>
        <v>70</v>
      </c>
      <c r="AM26" s="5">
        <f t="shared" si="7"/>
        <v>38777</v>
      </c>
      <c r="AN26" s="169">
        <f t="shared" si="18"/>
        <v>10.408982807333722</v>
      </c>
      <c r="AO26" s="169">
        <f t="shared" si="19"/>
        <v>-0.25675112025996327</v>
      </c>
      <c r="AP26" s="9" t="s">
        <v>186</v>
      </c>
      <c r="AQ26" s="169">
        <v>-0.48803535911602086</v>
      </c>
      <c r="AT26" s="5">
        <v>39783</v>
      </c>
      <c r="AU26">
        <v>-0.52</v>
      </c>
    </row>
    <row r="27" spans="4:56" ht="15">
      <c r="D27" s="162">
        <f t="shared" si="9"/>
        <v>37043</v>
      </c>
      <c r="E27" s="2">
        <v>4.7278772391987802</v>
      </c>
      <c r="F27" s="2">
        <f t="shared" si="10"/>
        <v>-0.49652370601593887</v>
      </c>
      <c r="G27" s="2">
        <f t="shared" si="17"/>
        <v>2.2680855969130498</v>
      </c>
      <c r="H27" s="2">
        <f t="shared" si="20"/>
        <v>4.0707865073099647</v>
      </c>
      <c r="I27" s="2">
        <v>4.7232173391852204</v>
      </c>
      <c r="K27" s="2">
        <f t="shared" si="3"/>
        <v>0.465990001355987</v>
      </c>
      <c r="L27" s="2">
        <f t="shared" si="11"/>
        <v>0.59310143420105987</v>
      </c>
      <c r="O27" s="5">
        <f t="shared" si="12"/>
        <v>31199</v>
      </c>
      <c r="P27" s="167">
        <v>77.2012590306676</v>
      </c>
      <c r="Q27" s="2">
        <f t="shared" si="4"/>
        <v>4.3464157655851494</v>
      </c>
      <c r="R27" s="1" t="s">
        <v>186</v>
      </c>
      <c r="S27" s="1" t="s">
        <v>186</v>
      </c>
      <c r="V27" s="162">
        <f t="shared" si="13"/>
        <v>38231</v>
      </c>
      <c r="W27" s="2">
        <v>16.928994638078201</v>
      </c>
      <c r="X27" s="2">
        <v>16.9300004154865</v>
      </c>
      <c r="Y27" s="170">
        <f t="shared" si="14"/>
        <v>1.2678431359102404E-2</v>
      </c>
      <c r="Z27" s="1" t="s">
        <v>186</v>
      </c>
      <c r="AA27" s="2">
        <f t="shared" si="0"/>
        <v>16.928994638078201</v>
      </c>
      <c r="AB27" s="2">
        <f t="shared" si="1"/>
        <v>0.10057774082987692</v>
      </c>
      <c r="AC27" s="2">
        <f t="shared" si="5"/>
        <v>0.10057774082987692</v>
      </c>
      <c r="AD27" s="2">
        <v>0.13643038674033203</v>
      </c>
      <c r="AE27" s="169">
        <f t="shared" si="15"/>
        <v>2.1556206596599736</v>
      </c>
      <c r="AH27" s="5">
        <f t="shared" si="6"/>
        <v>38018</v>
      </c>
      <c r="AI27" s="167">
        <v>13.453624212549901</v>
      </c>
      <c r="AJ27" s="2">
        <f t="shared" si="2"/>
        <v>11.920290879216568</v>
      </c>
      <c r="AK27">
        <f t="shared" si="16"/>
        <v>69</v>
      </c>
      <c r="AM27" s="5">
        <f t="shared" si="7"/>
        <v>38869</v>
      </c>
      <c r="AN27" s="169">
        <f t="shared" si="18"/>
        <v>10.654706722737888</v>
      </c>
      <c r="AO27" s="169">
        <f t="shared" si="19"/>
        <v>-0.50247503566412988</v>
      </c>
      <c r="AP27" s="9" t="s">
        <v>186</v>
      </c>
      <c r="AQ27" s="169">
        <v>-0.48803535911602086</v>
      </c>
      <c r="AT27" s="5">
        <v>39873</v>
      </c>
      <c r="AU27">
        <v>-1.76</v>
      </c>
    </row>
    <row r="28" spans="4:56" ht="15">
      <c r="D28" s="162">
        <f t="shared" si="9"/>
        <v>37135</v>
      </c>
      <c r="E28" s="2">
        <v>4.7226825138413098</v>
      </c>
      <c r="F28" s="2">
        <f t="shared" si="10"/>
        <v>-0.51947253574704533</v>
      </c>
      <c r="G28" s="2">
        <f t="shared" si="17"/>
        <v>0.5756561941059779</v>
      </c>
      <c r="H28" s="2">
        <f t="shared" si="20"/>
        <v>2.9619682561724758</v>
      </c>
      <c r="I28" s="2">
        <v>4.7293297963585896</v>
      </c>
      <c r="K28" s="2">
        <f t="shared" si="3"/>
        <v>-0.66472825172798622</v>
      </c>
      <c r="L28" s="2">
        <f t="shared" si="11"/>
        <v>0.6112457173369279</v>
      </c>
      <c r="O28" s="5">
        <f t="shared" si="12"/>
        <v>31291</v>
      </c>
      <c r="P28" s="167">
        <v>78.139985534317304</v>
      </c>
      <c r="Q28" s="2">
        <f t="shared" si="4"/>
        <v>4.358501904501713</v>
      </c>
      <c r="R28" s="1" t="s">
        <v>186</v>
      </c>
      <c r="S28" s="1" t="s">
        <v>186</v>
      </c>
      <c r="V28" s="162">
        <f t="shared" si="13"/>
        <v>38322</v>
      </c>
      <c r="W28" s="2">
        <v>16.941938394267002</v>
      </c>
      <c r="X28" s="2">
        <v>16.944151031911801</v>
      </c>
      <c r="Y28" s="170">
        <f t="shared" si="14"/>
        <v>1.2943756188800393E-2</v>
      </c>
      <c r="Z28" s="1" t="s">
        <v>186</v>
      </c>
      <c r="AA28" s="2">
        <f t="shared" si="0"/>
        <v>16.941938394267002</v>
      </c>
      <c r="AB28" s="2">
        <f t="shared" si="1"/>
        <v>0.22126376447992868</v>
      </c>
      <c r="AC28" s="2">
        <f t="shared" si="5"/>
        <v>0.22126376447992868</v>
      </c>
      <c r="AD28" s="2">
        <v>0.43409668508287363</v>
      </c>
      <c r="AE28" s="169">
        <f t="shared" si="15"/>
        <v>1.415061642530091</v>
      </c>
      <c r="AH28" s="5">
        <f t="shared" si="6"/>
        <v>38047</v>
      </c>
      <c r="AI28" s="167">
        <v>13.4983573981617</v>
      </c>
      <c r="AJ28" s="2">
        <f t="shared" si="2"/>
        <v>11.987246287050588</v>
      </c>
      <c r="AK28">
        <f t="shared" si="16"/>
        <v>68</v>
      </c>
      <c r="AM28" s="5">
        <f t="shared" si="7"/>
        <v>38961</v>
      </c>
      <c r="AN28" s="169">
        <f t="shared" si="18"/>
        <v>11.065634352773856</v>
      </c>
      <c r="AO28" s="169">
        <f t="shared" si="19"/>
        <v>-0.91340266570009732</v>
      </c>
      <c r="AP28" s="9" t="s">
        <v>186</v>
      </c>
      <c r="AQ28" s="169">
        <v>-0.12200883977900469</v>
      </c>
      <c r="AT28" s="5">
        <v>39965</v>
      </c>
      <c r="AU28">
        <v>-1.83</v>
      </c>
    </row>
    <row r="29" spans="4:56" ht="15">
      <c r="D29" s="162">
        <f t="shared" si="9"/>
        <v>37226</v>
      </c>
      <c r="E29" s="2">
        <v>4.7198841572411103</v>
      </c>
      <c r="F29" s="2">
        <f t="shared" si="10"/>
        <v>-0.27983566001994475</v>
      </c>
      <c r="G29" s="2">
        <f t="shared" si="17"/>
        <v>-0.92371599344200916</v>
      </c>
      <c r="H29" s="2">
        <f t="shared" si="20"/>
        <v>1.521462349061764</v>
      </c>
      <c r="I29" s="2">
        <v>4.7356504673649402</v>
      </c>
      <c r="K29" s="2">
        <f t="shared" si="3"/>
        <v>-1.5766310123829896</v>
      </c>
      <c r="L29" s="2">
        <f t="shared" si="11"/>
        <v>0.63206710063505867</v>
      </c>
      <c r="O29" s="5">
        <f t="shared" si="12"/>
        <v>31382</v>
      </c>
      <c r="P29" s="167">
        <v>79.776492408147405</v>
      </c>
      <c r="Q29" s="2">
        <f t="shared" si="4"/>
        <v>4.3792288797066172</v>
      </c>
      <c r="R29" s="1" t="s">
        <v>186</v>
      </c>
      <c r="S29" s="1" t="s">
        <v>186</v>
      </c>
      <c r="V29" s="162">
        <f t="shared" si="13"/>
        <v>38412</v>
      </c>
      <c r="W29" s="2">
        <v>16.955117399761299</v>
      </c>
      <c r="X29" s="2">
        <v>16.9558380831363</v>
      </c>
      <c r="Y29" s="170">
        <f t="shared" si="14"/>
        <v>1.3179005494297513E-2</v>
      </c>
      <c r="Z29" s="1" t="s">
        <v>186</v>
      </c>
      <c r="AA29" s="2">
        <f t="shared" si="0"/>
        <v>16.955117399761299</v>
      </c>
      <c r="AB29" s="2">
        <f t="shared" si="1"/>
        <v>7.2068337500041935E-2</v>
      </c>
      <c r="AC29" s="2">
        <f t="shared" si="5"/>
        <v>7.2068337500041935E-2</v>
      </c>
      <c r="AD29" s="2">
        <v>0.35968011049723803</v>
      </c>
      <c r="AE29" s="169">
        <f t="shared" si="15"/>
        <v>1.1687051224498646</v>
      </c>
      <c r="AH29" s="5">
        <f t="shared" si="6"/>
        <v>38078</v>
      </c>
      <c r="AI29" s="167">
        <v>13.6210753248668</v>
      </c>
      <c r="AJ29" s="2">
        <f t="shared" si="2"/>
        <v>12.132186435977911</v>
      </c>
      <c r="AK29">
        <f t="shared" si="16"/>
        <v>67</v>
      </c>
      <c r="AM29" s="5">
        <f t="shared" si="7"/>
        <v>39052</v>
      </c>
      <c r="AN29" s="169">
        <f t="shared" si="18"/>
        <v>10.633348104216022</v>
      </c>
      <c r="AO29" s="169">
        <f t="shared" si="19"/>
        <v>-0.48111641714226394</v>
      </c>
      <c r="AP29" s="9" t="s">
        <v>186</v>
      </c>
      <c r="AQ29" s="169">
        <v>3.4859668508288318E-2</v>
      </c>
      <c r="AT29" s="5">
        <v>40057</v>
      </c>
      <c r="AU29">
        <v>-1.34</v>
      </c>
    </row>
    <row r="30" spans="4:56" ht="15">
      <c r="D30" s="162">
        <f t="shared" si="9"/>
        <v>37316</v>
      </c>
      <c r="E30" s="2">
        <v>4.7427072389026703</v>
      </c>
      <c r="F30" s="2">
        <f t="shared" si="10"/>
        <v>2.2823081661559996</v>
      </c>
      <c r="G30" s="2">
        <f t="shared" si="17"/>
        <v>0.98647626437307068</v>
      </c>
      <c r="H30" s="2">
        <f t="shared" si="20"/>
        <v>0.7266255154875445</v>
      </c>
      <c r="I30" s="2">
        <v>4.7422019686542898</v>
      </c>
      <c r="K30" s="2">
        <f t="shared" si="3"/>
        <v>5.0527024838054047E-2</v>
      </c>
      <c r="L30" s="2">
        <f t="shared" si="11"/>
        <v>0.65515012893495594</v>
      </c>
      <c r="O30" s="5">
        <f t="shared" si="12"/>
        <v>31472</v>
      </c>
      <c r="P30" s="167">
        <v>81.191043556621494</v>
      </c>
      <c r="Q30" s="2">
        <f t="shared" si="4"/>
        <v>4.3968049400571978</v>
      </c>
      <c r="R30" s="1" t="s">
        <v>186</v>
      </c>
      <c r="S30" s="1" t="s">
        <v>186</v>
      </c>
      <c r="V30" s="162">
        <f t="shared" si="13"/>
        <v>38504</v>
      </c>
      <c r="W30" s="2">
        <v>16.968502961934899</v>
      </c>
      <c r="X30" s="2">
        <v>16.972386149719899</v>
      </c>
      <c r="Y30" s="170">
        <f t="shared" si="14"/>
        <v>1.3385562173599652E-2</v>
      </c>
      <c r="Z30" s="1" t="s">
        <v>186</v>
      </c>
      <c r="AA30" s="2">
        <f t="shared" si="0"/>
        <v>16.968502961934899</v>
      </c>
      <c r="AB30" s="2">
        <f t="shared" si="1"/>
        <v>0.38831877850000751</v>
      </c>
      <c r="AC30" s="2">
        <f t="shared" si="5"/>
        <v>0.38831877850000751</v>
      </c>
      <c r="AD30" s="2">
        <v>0.43409668508287363</v>
      </c>
      <c r="AE30" s="169">
        <f t="shared" si="15"/>
        <v>1.6548066583599308</v>
      </c>
      <c r="AH30" s="5">
        <f t="shared" si="6"/>
        <v>38108</v>
      </c>
      <c r="AI30" s="167">
        <v>13.6057736846204</v>
      </c>
      <c r="AJ30" s="2">
        <f t="shared" si="2"/>
        <v>12.139107017953734</v>
      </c>
      <c r="AK30">
        <f t="shared" si="16"/>
        <v>66</v>
      </c>
      <c r="AM30" s="5">
        <f t="shared" si="7"/>
        <v>39142</v>
      </c>
      <c r="AN30" s="169">
        <f t="shared" si="18"/>
        <v>10.52724366655189</v>
      </c>
      <c r="AO30" s="169">
        <f t="shared" si="19"/>
        <v>-0.37501197947813125</v>
      </c>
      <c r="AP30" s="9" t="s">
        <v>186</v>
      </c>
      <c r="AQ30" s="169">
        <v>3.4859668508288318E-2</v>
      </c>
      <c r="AT30" s="5">
        <v>40148</v>
      </c>
      <c r="AU30">
        <v>-0.6</v>
      </c>
    </row>
    <row r="31" spans="4:56" ht="15">
      <c r="D31" s="162">
        <f t="shared" si="9"/>
        <v>37408</v>
      </c>
      <c r="E31" s="2">
        <v>4.7482510936487801</v>
      </c>
      <c r="F31" s="2">
        <f t="shared" si="10"/>
        <v>0.55438547461097443</v>
      </c>
      <c r="G31" s="2">
        <f t="shared" si="17"/>
        <v>2.037385444999984</v>
      </c>
      <c r="H31" s="2">
        <f t="shared" si="20"/>
        <v>0.66895047750925585</v>
      </c>
      <c r="I31" s="2">
        <v>4.7489970627328599</v>
      </c>
      <c r="K31" s="2">
        <f t="shared" si="3"/>
        <v>-7.4596908407986717E-2</v>
      </c>
      <c r="L31" s="2">
        <f t="shared" si="11"/>
        <v>0.67950940785701519</v>
      </c>
      <c r="O31" s="5">
        <f t="shared" si="12"/>
        <v>31564</v>
      </c>
      <c r="P31" s="167">
        <v>81.589578587383201</v>
      </c>
      <c r="Q31" s="2">
        <f t="shared" si="4"/>
        <v>4.4017015404241002</v>
      </c>
      <c r="R31" s="1" t="s">
        <v>186</v>
      </c>
      <c r="S31" s="1" t="s">
        <v>186</v>
      </c>
      <c r="V31" s="162">
        <f t="shared" si="13"/>
        <v>38596</v>
      </c>
      <c r="W31" s="2">
        <v>16.982066838589201</v>
      </c>
      <c r="X31" s="2">
        <v>16.984686117987199</v>
      </c>
      <c r="Y31" s="170">
        <f t="shared" si="14"/>
        <v>1.3563876654302476E-2</v>
      </c>
      <c r="Z31" s="1" t="s">
        <v>186</v>
      </c>
      <c r="AA31" s="2">
        <f t="shared" si="0"/>
        <v>16.982066838589201</v>
      </c>
      <c r="AB31" s="2">
        <f t="shared" si="1"/>
        <v>0.26192793979973317</v>
      </c>
      <c r="AC31" s="2">
        <f t="shared" si="5"/>
        <v>0.26192793979973317</v>
      </c>
      <c r="AD31" s="2">
        <v>0.43409668508287363</v>
      </c>
      <c r="AE31" s="169">
        <f t="shared" si="15"/>
        <v>1.2299968267299732</v>
      </c>
      <c r="AH31" s="5">
        <f t="shared" si="6"/>
        <v>38139</v>
      </c>
      <c r="AI31" s="167">
        <v>13.3780809842174</v>
      </c>
      <c r="AJ31" s="2">
        <f t="shared" si="2"/>
        <v>11.933636539772955</v>
      </c>
      <c r="AK31">
        <f t="shared" si="16"/>
        <v>65</v>
      </c>
      <c r="AM31" s="5">
        <f t="shared" si="7"/>
        <v>39234</v>
      </c>
      <c r="AN31" s="169">
        <f t="shared" si="18"/>
        <v>10.653461173535057</v>
      </c>
      <c r="AO31" s="169">
        <f t="shared" si="19"/>
        <v>-0.50122948646129828</v>
      </c>
      <c r="AP31" s="9" t="s">
        <v>186</v>
      </c>
      <c r="AQ31" s="169">
        <v>0.29630718232044306</v>
      </c>
      <c r="AT31" s="5">
        <v>40238</v>
      </c>
      <c r="AU31">
        <v>0.05</v>
      </c>
    </row>
    <row r="32" spans="4:56" ht="15">
      <c r="D32" s="162">
        <f t="shared" si="9"/>
        <v>37500</v>
      </c>
      <c r="E32" s="2">
        <v>4.7605581433904502</v>
      </c>
      <c r="F32" s="2">
        <f t="shared" si="10"/>
        <v>1.2307049741670184</v>
      </c>
      <c r="G32" s="2">
        <f t="shared" si="17"/>
        <v>3.7875629549140477</v>
      </c>
      <c r="H32" s="2">
        <f t="shared" si="20"/>
        <v>1.4719271677113177</v>
      </c>
      <c r="I32" s="2">
        <v>4.75604882790077</v>
      </c>
      <c r="K32" s="2">
        <f t="shared" si="3"/>
        <v>0.45093154896802545</v>
      </c>
      <c r="L32" s="2">
        <f t="shared" si="11"/>
        <v>0.70517651679100624</v>
      </c>
      <c r="O32" s="5">
        <f t="shared" si="12"/>
        <v>31656</v>
      </c>
      <c r="P32" s="167">
        <v>83.473584148744607</v>
      </c>
      <c r="Q32" s="2">
        <f t="shared" si="4"/>
        <v>4.4245302243051547</v>
      </c>
      <c r="R32" s="1" t="s">
        <v>186</v>
      </c>
      <c r="S32" s="1" t="s">
        <v>186</v>
      </c>
      <c r="V32" s="162">
        <f t="shared" si="13"/>
        <v>38687</v>
      </c>
      <c r="W32" s="2">
        <v>16.995783214517498</v>
      </c>
      <c r="X32" s="2">
        <v>16.998022883814102</v>
      </c>
      <c r="Y32" s="170">
        <f t="shared" si="14"/>
        <v>1.3716375928296998E-2</v>
      </c>
      <c r="Z32" s="1" t="s">
        <v>186</v>
      </c>
      <c r="AA32" s="2">
        <f t="shared" si="0"/>
        <v>16.995783214517498</v>
      </c>
      <c r="AB32" s="2">
        <f t="shared" si="1"/>
        <v>0.22396692966033527</v>
      </c>
      <c r="AC32" s="2">
        <f t="shared" si="5"/>
        <v>0.22396692966033527</v>
      </c>
      <c r="AD32" s="2">
        <v>0.28526353591160247</v>
      </c>
      <c r="AE32" s="169">
        <f t="shared" si="15"/>
        <v>1.3336765826903019</v>
      </c>
      <c r="AH32" s="5">
        <f t="shared" si="6"/>
        <v>38169</v>
      </c>
      <c r="AI32" s="167">
        <v>12.990210942164801</v>
      </c>
      <c r="AJ32" s="2">
        <f t="shared" si="2"/>
        <v>11.567988719942578</v>
      </c>
      <c r="AK32">
        <f t="shared" si="16"/>
        <v>64</v>
      </c>
      <c r="AM32" s="5">
        <f t="shared" si="7"/>
        <v>39326</v>
      </c>
      <c r="AN32" s="169">
        <f t="shared" si="18"/>
        <v>10.333184730825822</v>
      </c>
      <c r="AO32" s="169">
        <f t="shared" si="19"/>
        <v>-0.18095304375206389</v>
      </c>
      <c r="AP32" s="9" t="s">
        <v>186</v>
      </c>
      <c r="AQ32" s="169">
        <v>0.19172817679558088</v>
      </c>
      <c r="AT32" s="5">
        <v>40330</v>
      </c>
      <c r="AU32">
        <v>0.45</v>
      </c>
    </row>
    <row r="33" spans="4:47" ht="15">
      <c r="D33" s="162">
        <f t="shared" si="9"/>
        <v>37591</v>
      </c>
      <c r="E33" s="2">
        <v>4.7705994592252203</v>
      </c>
      <c r="F33" s="2">
        <f t="shared" si="10"/>
        <v>1.0041315834770081</v>
      </c>
      <c r="G33" s="2">
        <f t="shared" si="17"/>
        <v>5.0715301984110006</v>
      </c>
      <c r="H33" s="2">
        <f t="shared" si="20"/>
        <v>2.9707387156745035</v>
      </c>
      <c r="I33" s="2">
        <v>4.7633698762274497</v>
      </c>
      <c r="K33" s="2">
        <f t="shared" si="3"/>
        <v>0.7229582997770656</v>
      </c>
      <c r="L33" s="2">
        <f t="shared" si="11"/>
        <v>0.732104832667968</v>
      </c>
      <c r="O33" s="5">
        <f t="shared" si="12"/>
        <v>31747</v>
      </c>
      <c r="P33" s="167">
        <v>84.687601018723996</v>
      </c>
      <c r="Q33" s="2">
        <f t="shared" si="4"/>
        <v>4.43896920391433</v>
      </c>
      <c r="R33" s="1" t="s">
        <v>186</v>
      </c>
      <c r="S33" s="1" t="s">
        <v>186</v>
      </c>
      <c r="V33" s="162">
        <f t="shared" si="13"/>
        <v>38777</v>
      </c>
      <c r="W33" s="2">
        <v>17.0096279115632</v>
      </c>
      <c r="X33" s="2">
        <v>17.011684101947399</v>
      </c>
      <c r="Y33" s="170">
        <f t="shared" si="14"/>
        <v>1.3844697045701793E-2</v>
      </c>
      <c r="Z33" s="1" t="s">
        <v>186</v>
      </c>
      <c r="AA33" s="2">
        <f t="shared" si="0"/>
        <v>17.0096279115632</v>
      </c>
      <c r="AB33" s="2">
        <f t="shared" si="1"/>
        <v>0.20561903841986862</v>
      </c>
      <c r="AC33" s="2">
        <f t="shared" si="5"/>
        <v>0.20561903841986862</v>
      </c>
      <c r="AD33" s="2">
        <v>0.28526353591160247</v>
      </c>
      <c r="AE33" s="169">
        <f t="shared" si="15"/>
        <v>1.3661218133297126</v>
      </c>
      <c r="AH33" s="5">
        <f t="shared" si="6"/>
        <v>38200</v>
      </c>
      <c r="AI33" s="167">
        <v>12.7603924885154</v>
      </c>
      <c r="AJ33" s="2">
        <f t="shared" si="2"/>
        <v>11.3603924885154</v>
      </c>
      <c r="AK33">
        <f t="shared" si="16"/>
        <v>63</v>
      </c>
      <c r="AM33" s="5">
        <f t="shared" si="7"/>
        <v>39417</v>
      </c>
      <c r="AN33" s="169">
        <f t="shared" si="18"/>
        <v>9.8475195837406897</v>
      </c>
      <c r="AO33" s="169">
        <f t="shared" si="19"/>
        <v>0.30471210333306864</v>
      </c>
      <c r="AP33" s="9" t="s">
        <v>186</v>
      </c>
      <c r="AQ33" s="169">
        <v>0.50546519337016649</v>
      </c>
      <c r="AT33" s="5">
        <v>40422</v>
      </c>
      <c r="AU33">
        <v>0.72</v>
      </c>
    </row>
    <row r="34" spans="4:47" ht="15">
      <c r="D34" s="162">
        <f t="shared" si="9"/>
        <v>37681</v>
      </c>
      <c r="E34" s="2">
        <v>4.7663825521300396</v>
      </c>
      <c r="F34" s="2">
        <f t="shared" si="10"/>
        <v>-0.42169070951807441</v>
      </c>
      <c r="G34" s="2">
        <f t="shared" si="17"/>
        <v>2.3675313227369266</v>
      </c>
      <c r="H34" s="2">
        <f t="shared" si="20"/>
        <v>3.3160024802654675</v>
      </c>
      <c r="I34" s="2">
        <v>4.7709756381045203</v>
      </c>
      <c r="K34" s="2">
        <f t="shared" si="3"/>
        <v>-0.45930859744807151</v>
      </c>
      <c r="L34" s="2">
        <f t="shared" si="11"/>
        <v>0.7605761877070627</v>
      </c>
      <c r="O34" s="5">
        <f t="shared" si="12"/>
        <v>31837</v>
      </c>
      <c r="P34" s="167">
        <v>83.9047568890702</v>
      </c>
      <c r="Q34" s="2">
        <f t="shared" si="4"/>
        <v>4.4296823089943089</v>
      </c>
      <c r="R34" s="1" t="s">
        <v>186</v>
      </c>
      <c r="S34" s="1" t="s">
        <v>186</v>
      </c>
      <c r="V34" s="162">
        <f t="shared" si="13"/>
        <v>38869</v>
      </c>
      <c r="W34" s="2">
        <v>17.023578151362699</v>
      </c>
      <c r="X34" s="2">
        <v>17.022612014895198</v>
      </c>
      <c r="Y34" s="170">
        <f t="shared" si="14"/>
        <v>1.3950239799498831E-2</v>
      </c>
      <c r="Z34" s="1" t="s">
        <v>186</v>
      </c>
      <c r="AA34" s="2">
        <f t="shared" si="0"/>
        <v>17.023578151362699</v>
      </c>
      <c r="AB34" s="2">
        <f t="shared" si="1"/>
        <v>-9.6613646750043358E-2</v>
      </c>
      <c r="AC34" s="2">
        <f t="shared" si="5"/>
        <v>-9.6613646750043358E-2</v>
      </c>
      <c r="AD34" s="2">
        <v>9.9222099447513867E-2</v>
      </c>
      <c r="AE34" s="169">
        <f t="shared" si="15"/>
        <v>1.0927912947799712</v>
      </c>
      <c r="AH34" s="5">
        <f t="shared" si="6"/>
        <v>38231</v>
      </c>
      <c r="AI34" s="167">
        <v>12.572296195635101</v>
      </c>
      <c r="AJ34" s="2">
        <f t="shared" si="2"/>
        <v>11.194518417857322</v>
      </c>
      <c r="AK34">
        <f t="shared" si="16"/>
        <v>62</v>
      </c>
      <c r="AM34" s="5">
        <f t="shared" si="7"/>
        <v>39508</v>
      </c>
      <c r="AN34" s="169">
        <f t="shared" si="18"/>
        <v>9.5243166025310657</v>
      </c>
      <c r="AO34" s="169">
        <f t="shared" si="19"/>
        <v>0.62791508454269263</v>
      </c>
      <c r="AP34" s="9" t="s">
        <v>186</v>
      </c>
      <c r="AQ34" s="169">
        <v>0.81920220994475201</v>
      </c>
      <c r="AT34" s="5">
        <v>40513</v>
      </c>
      <c r="AU34">
        <v>0.98</v>
      </c>
    </row>
    <row r="35" spans="4:47" ht="15">
      <c r="D35" s="162">
        <f t="shared" si="9"/>
        <v>37773</v>
      </c>
      <c r="E35" s="2">
        <v>4.7576498479772296</v>
      </c>
      <c r="F35" s="2">
        <f t="shared" si="10"/>
        <v>-0.87327041528100224</v>
      </c>
      <c r="G35" s="2">
        <f t="shared" si="17"/>
        <v>0.9398754328449499</v>
      </c>
      <c r="H35" s="2">
        <f t="shared" si="20"/>
        <v>3.0416249772267534</v>
      </c>
      <c r="I35" s="2">
        <v>4.7788860624129699</v>
      </c>
      <c r="K35" s="2">
        <f t="shared" si="3"/>
        <v>-2.1236214435740308</v>
      </c>
      <c r="L35" s="2">
        <f t="shared" si="11"/>
        <v>0.79104243084495707</v>
      </c>
      <c r="O35" s="5">
        <f t="shared" si="12"/>
        <v>31929</v>
      </c>
      <c r="P35" s="167">
        <v>80.844917843357507</v>
      </c>
      <c r="Q35" s="2">
        <f t="shared" si="4"/>
        <v>4.392532724967098</v>
      </c>
      <c r="R35" s="1" t="s">
        <v>186</v>
      </c>
      <c r="S35" s="1" t="s">
        <v>186</v>
      </c>
      <c r="V35" s="162">
        <f t="shared" si="13"/>
        <v>38961</v>
      </c>
      <c r="W35" s="2">
        <v>17.0376124406713</v>
      </c>
      <c r="X35" s="2">
        <v>17.035209595097701</v>
      </c>
      <c r="Y35" s="170">
        <f t="shared" si="14"/>
        <v>1.4034289308600734E-2</v>
      </c>
      <c r="Z35" s="1" t="s">
        <v>186</v>
      </c>
      <c r="AA35" s="2">
        <f t="shared" si="0"/>
        <v>17.0376124406713</v>
      </c>
      <c r="AB35" s="2">
        <f t="shared" si="1"/>
        <v>-0.24028455735987109</v>
      </c>
      <c r="AC35" s="2">
        <f t="shared" si="5"/>
        <v>-0.24028455735987109</v>
      </c>
      <c r="AD35" s="2">
        <v>-0.12402762430939138</v>
      </c>
      <c r="AE35" s="169">
        <f t="shared" si="15"/>
        <v>1.2597580202502456</v>
      </c>
      <c r="AH35" s="5">
        <f t="shared" si="6"/>
        <v>38261</v>
      </c>
      <c r="AI35" s="167">
        <v>12.4429834338455</v>
      </c>
      <c r="AJ35" s="2">
        <f t="shared" si="2"/>
        <v>11.087427878289944</v>
      </c>
      <c r="AK35">
        <f t="shared" si="16"/>
        <v>61</v>
      </c>
      <c r="AM35" s="5">
        <f t="shared" si="7"/>
        <v>39600</v>
      </c>
      <c r="AN35" s="169">
        <f t="shared" si="18"/>
        <v>9.1224712476797816</v>
      </c>
      <c r="AO35" s="169">
        <f t="shared" si="19"/>
        <v>1.0297604393939768</v>
      </c>
      <c r="AP35" s="9" t="s">
        <v>186</v>
      </c>
      <c r="AQ35" s="169">
        <v>0.92378121546961423</v>
      </c>
      <c r="AT35" s="5">
        <v>40603</v>
      </c>
      <c r="AU35">
        <v>1.19</v>
      </c>
    </row>
    <row r="36" spans="4:47" ht="15">
      <c r="D36" s="162">
        <f t="shared" si="9"/>
        <v>37865</v>
      </c>
      <c r="E36" s="2">
        <v>4.7670994302726299</v>
      </c>
      <c r="F36" s="2">
        <f t="shared" si="10"/>
        <v>0.94495822954003827</v>
      </c>
      <c r="G36" s="2">
        <f t="shared" si="17"/>
        <v>0.65412868821796977</v>
      </c>
      <c r="H36" s="2">
        <f t="shared" si="20"/>
        <v>2.2582664105526895</v>
      </c>
      <c r="I36" s="2">
        <v>4.7871182273550703</v>
      </c>
      <c r="K36" s="2">
        <f t="shared" si="3"/>
        <v>-2.0018797082440365</v>
      </c>
      <c r="L36" s="2">
        <f t="shared" si="11"/>
        <v>0.82321649421004395</v>
      </c>
      <c r="O36" s="5">
        <f t="shared" si="12"/>
        <v>32021</v>
      </c>
      <c r="P36" s="167">
        <v>77.407788755987795</v>
      </c>
      <c r="Q36" s="2">
        <f t="shared" si="4"/>
        <v>4.3490874054551538</v>
      </c>
      <c r="R36" s="1" t="s">
        <v>186</v>
      </c>
      <c r="S36" s="1" t="s">
        <v>186</v>
      </c>
      <c r="V36" s="162">
        <f t="shared" si="13"/>
        <v>39052</v>
      </c>
      <c r="W36" s="2">
        <v>17.051708682409402</v>
      </c>
      <c r="X36" s="2">
        <v>17.0477638122088</v>
      </c>
      <c r="Y36" s="170">
        <f t="shared" si="14"/>
        <v>1.4096241738101867E-2</v>
      </c>
      <c r="Z36" s="1" t="s">
        <v>186</v>
      </c>
      <c r="AA36" s="2">
        <f t="shared" si="0"/>
        <v>17.051708682409402</v>
      </c>
      <c r="AB36" s="2">
        <f t="shared" si="1"/>
        <v>-0.39448702006019687</v>
      </c>
      <c r="AC36" s="2">
        <f t="shared" si="5"/>
        <v>-0.39448702006019687</v>
      </c>
      <c r="AD36" s="2">
        <v>-0.23565248618784365</v>
      </c>
      <c r="AE36" s="169">
        <f t="shared" si="15"/>
        <v>1.2554217111098609</v>
      </c>
      <c r="AH36" s="5">
        <f t="shared" si="6"/>
        <v>38292</v>
      </c>
      <c r="AI36" s="167">
        <v>12.379137090147299</v>
      </c>
      <c r="AJ36" s="2">
        <f t="shared" si="2"/>
        <v>11.045803756813966</v>
      </c>
      <c r="AK36">
        <f t="shared" si="16"/>
        <v>60</v>
      </c>
      <c r="AM36" s="5">
        <f t="shared" si="7"/>
        <v>39692</v>
      </c>
      <c r="AN36" s="169">
        <f t="shared" si="18"/>
        <v>9.1915365929401673</v>
      </c>
      <c r="AO36" s="169">
        <f t="shared" si="19"/>
        <v>0.960695094133591</v>
      </c>
      <c r="AP36" s="9" t="s">
        <v>186</v>
      </c>
      <c r="AQ36" s="169">
        <v>1.3420972375690587</v>
      </c>
      <c r="AT36" s="5">
        <v>40695</v>
      </c>
      <c r="AU36">
        <v>1.28</v>
      </c>
    </row>
    <row r="37" spans="4:47" ht="15">
      <c r="D37" s="163">
        <f t="shared" si="9"/>
        <v>37956</v>
      </c>
      <c r="E37" s="2">
        <v>4.7773917229769696</v>
      </c>
      <c r="F37" s="2">
        <f t="shared" si="10"/>
        <v>1.0292292704339623</v>
      </c>
      <c r="G37" s="2">
        <f t="shared" si="17"/>
        <v>0.6792263751749239</v>
      </c>
      <c r="H37" s="2">
        <f t="shared" si="20"/>
        <v>1.1601904547436703</v>
      </c>
      <c r="I37" s="2">
        <v>4.7956759384990502</v>
      </c>
      <c r="K37" s="2">
        <f t="shared" si="3"/>
        <v>-1.8284215522080594</v>
      </c>
      <c r="L37" s="2">
        <f t="shared" si="11"/>
        <v>0.85577111439798514</v>
      </c>
      <c r="O37" s="5">
        <f t="shared" si="12"/>
        <v>32112</v>
      </c>
      <c r="P37" s="167">
        <v>79.1788570784135</v>
      </c>
      <c r="Q37" s="2">
        <f t="shared" si="4"/>
        <v>4.371709307100625</v>
      </c>
      <c r="R37" s="1" t="s">
        <v>186</v>
      </c>
      <c r="S37" s="1" t="s">
        <v>186</v>
      </c>
      <c r="V37" s="162">
        <f t="shared" si="13"/>
        <v>39142</v>
      </c>
      <c r="W37" s="2">
        <v>17.065843277718599</v>
      </c>
      <c r="X37" s="2">
        <v>17.062376223213999</v>
      </c>
      <c r="Y37" s="170">
        <f t="shared" si="14"/>
        <v>1.4134595309197806E-2</v>
      </c>
      <c r="Z37" s="1" t="s">
        <v>186</v>
      </c>
      <c r="AA37" s="2">
        <f t="shared" si="0"/>
        <v>17.065843277718599</v>
      </c>
      <c r="AB37" s="2">
        <f t="shared" si="1"/>
        <v>-0.34670545046004975</v>
      </c>
      <c r="AC37" s="2">
        <f t="shared" si="5"/>
        <v>-0.34670545046004975</v>
      </c>
      <c r="AD37" s="2">
        <v>-0.23565248618784365</v>
      </c>
      <c r="AE37" s="169">
        <f t="shared" si="15"/>
        <v>1.4612411005199277</v>
      </c>
      <c r="AH37" s="5">
        <f t="shared" si="6"/>
        <v>38322</v>
      </c>
      <c r="AI37" s="167">
        <v>12.348716511969901</v>
      </c>
      <c r="AJ37" s="2">
        <f t="shared" si="2"/>
        <v>11.037605400858789</v>
      </c>
      <c r="AK37">
        <f t="shared" si="16"/>
        <v>59</v>
      </c>
      <c r="AM37" s="5">
        <f t="shared" si="7"/>
        <v>39783</v>
      </c>
      <c r="AN37" s="169">
        <f t="shared" si="18"/>
        <v>9.411944152071646</v>
      </c>
      <c r="AO37" s="169">
        <f t="shared" si="19"/>
        <v>0.74028753500211231</v>
      </c>
      <c r="AP37" s="9" t="s">
        <v>186</v>
      </c>
      <c r="AQ37" s="169">
        <v>0.92378121546961423</v>
      </c>
      <c r="AT37" s="5">
        <v>40787</v>
      </c>
      <c r="AU37">
        <v>0.91</v>
      </c>
    </row>
    <row r="38" spans="4:47" ht="15">
      <c r="D38" s="162">
        <f t="shared" si="9"/>
        <v>38047</v>
      </c>
      <c r="E38" s="2">
        <v>4.7913990605029202</v>
      </c>
      <c r="F38" s="2">
        <f t="shared" si="10"/>
        <v>1.4007337525950625</v>
      </c>
      <c r="G38" s="2">
        <f t="shared" si="17"/>
        <v>2.5016508372880608</v>
      </c>
      <c r="H38" s="2">
        <f t="shared" si="20"/>
        <v>1.1937203333814317</v>
      </c>
      <c r="I38" s="2">
        <v>4.8045504896649698</v>
      </c>
      <c r="K38" s="2">
        <f t="shared" si="3"/>
        <v>-1.3151429162049588</v>
      </c>
      <c r="L38" s="2">
        <f t="shared" si="11"/>
        <v>0.88745511659196197</v>
      </c>
      <c r="O38" s="5">
        <f t="shared" si="12"/>
        <v>32203</v>
      </c>
      <c r="P38" s="167">
        <v>79.888178349105004</v>
      </c>
      <c r="Q38" s="2">
        <f t="shared" si="4"/>
        <v>4.3806278862450592</v>
      </c>
      <c r="R38" s="1" t="s">
        <v>186</v>
      </c>
      <c r="S38" s="1" t="s">
        <v>186</v>
      </c>
      <c r="V38" s="162">
        <f t="shared" si="13"/>
        <v>39234</v>
      </c>
      <c r="W38" s="2">
        <v>17.079990162196601</v>
      </c>
      <c r="X38" s="2">
        <v>17.077999623047301</v>
      </c>
      <c r="Y38" s="170">
        <f t="shared" si="14"/>
        <v>1.4146884478002164E-2</v>
      </c>
      <c r="Z38" s="1" t="s">
        <v>186</v>
      </c>
      <c r="AA38" s="2">
        <f t="shared" si="0"/>
        <v>17.079990162196601</v>
      </c>
      <c r="AB38" s="2">
        <f t="shared" si="1"/>
        <v>-0.19905391493004743</v>
      </c>
      <c r="AC38" s="2">
        <f t="shared" si="5"/>
        <v>-0.19905391493004743</v>
      </c>
      <c r="AD38" s="2">
        <v>-8.6819337016573975E-2</v>
      </c>
      <c r="AE38" s="169">
        <f t="shared" si="15"/>
        <v>1.5623399833302187</v>
      </c>
      <c r="AH38" s="5">
        <f t="shared" si="6"/>
        <v>38353</v>
      </c>
      <c r="AI38" s="167">
        <v>12.2984906801838</v>
      </c>
      <c r="AJ38" s="2">
        <f t="shared" si="2"/>
        <v>11.00960179129491</v>
      </c>
      <c r="AK38">
        <f t="shared" si="16"/>
        <v>58</v>
      </c>
      <c r="AM38" s="5">
        <f t="shared" si="7"/>
        <v>39873</v>
      </c>
      <c r="AN38" s="169">
        <f t="shared" si="18"/>
        <v>9.8424735269603225</v>
      </c>
      <c r="AO38" s="169">
        <f t="shared" si="19"/>
        <v>0.30975816011343582</v>
      </c>
      <c r="AP38" s="9" t="s">
        <v>186</v>
      </c>
      <c r="AQ38" s="169">
        <v>0.29630718232044306</v>
      </c>
      <c r="AT38" s="5">
        <v>40878</v>
      </c>
      <c r="AU38">
        <v>0.62</v>
      </c>
    </row>
    <row r="39" spans="4:47" ht="15">
      <c r="D39" s="162">
        <f t="shared" si="9"/>
        <v>38139</v>
      </c>
      <c r="E39" s="2">
        <v>4.8184207061930904</v>
      </c>
      <c r="F39" s="2">
        <f t="shared" si="10"/>
        <v>2.7021645690170182</v>
      </c>
      <c r="G39" s="2">
        <f t="shared" si="17"/>
        <v>6.0770858215860812</v>
      </c>
      <c r="H39" s="2">
        <f t="shared" si="20"/>
        <v>2.4780229305666701</v>
      </c>
      <c r="I39" s="2">
        <v>4.8137217470381799</v>
      </c>
      <c r="K39" s="2">
        <f t="shared" si="3"/>
        <v>0.46989591549104759</v>
      </c>
      <c r="L39" s="2">
        <f t="shared" si="11"/>
        <v>0.91712573732101177</v>
      </c>
      <c r="O39" s="5">
        <f t="shared" si="12"/>
        <v>32295</v>
      </c>
      <c r="P39" s="167">
        <v>79.653845529188203</v>
      </c>
      <c r="Q39" s="2">
        <f t="shared" si="4"/>
        <v>4.3776903155319449</v>
      </c>
      <c r="R39" s="1" t="s">
        <v>186</v>
      </c>
      <c r="S39" s="1" t="s">
        <v>186</v>
      </c>
      <c r="V39" s="162">
        <f t="shared" si="13"/>
        <v>39326</v>
      </c>
      <c r="W39" s="2">
        <v>17.094121104532299</v>
      </c>
      <c r="X39" s="2">
        <v>17.0911276843681</v>
      </c>
      <c r="Y39" s="170">
        <f t="shared" si="14"/>
        <v>1.4130942335697227E-2</v>
      </c>
      <c r="Z39" s="1" t="s">
        <v>186</v>
      </c>
      <c r="AA39" s="2">
        <f t="shared" si="0"/>
        <v>17.094121104532299</v>
      </c>
      <c r="AB39" s="2">
        <f t="shared" si="1"/>
        <v>-0.2993420164198568</v>
      </c>
      <c r="AC39" s="2">
        <f t="shared" si="5"/>
        <v>-0.2993420164198568</v>
      </c>
      <c r="AD39" s="2">
        <v>-0.31006906077347923</v>
      </c>
      <c r="AE39" s="169">
        <f t="shared" si="15"/>
        <v>1.3128061320799134</v>
      </c>
      <c r="AH39" s="5">
        <f t="shared" si="6"/>
        <v>38384</v>
      </c>
      <c r="AI39" s="167">
        <v>12.1561549734073</v>
      </c>
      <c r="AJ39" s="2">
        <f t="shared" si="2"/>
        <v>10.889488306740635</v>
      </c>
      <c r="AK39">
        <f t="shared" si="16"/>
        <v>57</v>
      </c>
      <c r="AM39" s="5">
        <f t="shared" si="7"/>
        <v>39965</v>
      </c>
      <c r="AN39" s="169">
        <f t="shared" si="18"/>
        <v>9.890691799249689</v>
      </c>
      <c r="AO39" s="169">
        <f t="shared" si="19"/>
        <v>0.26153988782406934</v>
      </c>
      <c r="AP39" s="9" t="s">
        <v>186</v>
      </c>
      <c r="AQ39" s="169">
        <v>0.50546519337016649</v>
      </c>
      <c r="AT39" s="5">
        <v>40969</v>
      </c>
      <c r="AU39">
        <v>0.78</v>
      </c>
    </row>
    <row r="40" spans="4:47" ht="15">
      <c r="D40" s="162">
        <f t="shared" si="9"/>
        <v>38231</v>
      </c>
      <c r="E40" s="2">
        <v>4.8308846550695996</v>
      </c>
      <c r="F40" s="2">
        <f t="shared" si="10"/>
        <v>1.2463948876509257</v>
      </c>
      <c r="G40" s="2">
        <f t="shared" si="17"/>
        <v>6.3785224796969686</v>
      </c>
      <c r="H40" s="2">
        <f t="shared" si="20"/>
        <v>3.9091213784365308</v>
      </c>
      <c r="I40" s="2">
        <v>4.8231613571608198</v>
      </c>
      <c r="K40" s="2">
        <f t="shared" si="3"/>
        <v>0.77232979087797915</v>
      </c>
      <c r="L40" s="2">
        <f t="shared" si="11"/>
        <v>0.94396101226399409</v>
      </c>
      <c r="O40" s="5">
        <f t="shared" si="12"/>
        <v>32387</v>
      </c>
      <c r="P40" s="167">
        <v>78.955101764693097</v>
      </c>
      <c r="Q40" s="2">
        <f t="shared" si="4"/>
        <v>4.3688793588126282</v>
      </c>
      <c r="R40" s="1" t="s">
        <v>186</v>
      </c>
      <c r="S40" s="1" t="s">
        <v>186</v>
      </c>
      <c r="V40" s="162">
        <f t="shared" si="13"/>
        <v>39417</v>
      </c>
      <c r="W40" s="2">
        <v>17.108206629327501</v>
      </c>
      <c r="X40" s="2">
        <v>17.109359938859601</v>
      </c>
      <c r="Y40" s="170">
        <f t="shared" si="14"/>
        <v>1.4085524795202531E-2</v>
      </c>
      <c r="Z40" s="1" t="s">
        <v>186</v>
      </c>
      <c r="AA40" s="2">
        <f t="shared" si="0"/>
        <v>17.108206629327501</v>
      </c>
      <c r="AB40" s="2">
        <f t="shared" si="1"/>
        <v>0.11533095320999109</v>
      </c>
      <c r="AC40" s="2">
        <f t="shared" si="5"/>
        <v>0.11533095320999109</v>
      </c>
      <c r="AD40" s="2">
        <v>-1.240276243093854E-2</v>
      </c>
      <c r="AE40" s="169">
        <f t="shared" si="15"/>
        <v>1.823225449150101</v>
      </c>
      <c r="AH40" s="5">
        <f t="shared" si="6"/>
        <v>38412</v>
      </c>
      <c r="AI40" s="167">
        <v>12.0032554362651</v>
      </c>
      <c r="AJ40" s="2">
        <f t="shared" si="2"/>
        <v>10.758810991820656</v>
      </c>
      <c r="AK40">
        <f t="shared" si="16"/>
        <v>56</v>
      </c>
      <c r="AM40" s="5">
        <f t="shared" si="7"/>
        <v>40057</v>
      </c>
      <c r="AN40" s="169">
        <f t="shared" si="18"/>
        <v>9.6165640769010761</v>
      </c>
      <c r="AO40" s="169">
        <f t="shared" si="19"/>
        <v>0.53566761017268227</v>
      </c>
      <c r="AP40" s="9" t="s">
        <v>186</v>
      </c>
      <c r="AQ40" s="169">
        <v>3.4859668508288318E-2</v>
      </c>
      <c r="AT40" s="5">
        <v>41061</v>
      </c>
      <c r="AU40">
        <v>0.85</v>
      </c>
    </row>
    <row r="41" spans="4:47" ht="15">
      <c r="D41" s="162">
        <f t="shared" si="9"/>
        <v>38322</v>
      </c>
      <c r="E41" s="2">
        <v>4.8385287169442801</v>
      </c>
      <c r="F41" s="2">
        <f t="shared" si="10"/>
        <v>0.76440618746804745</v>
      </c>
      <c r="G41" s="2">
        <f t="shared" si="17"/>
        <v>6.1136993967310538</v>
      </c>
      <c r="H41" s="2">
        <f t="shared" si="20"/>
        <v>5.2677396338255633</v>
      </c>
      <c r="I41" s="2">
        <v>4.8328439034245001</v>
      </c>
      <c r="K41" s="2">
        <f t="shared" si="3"/>
        <v>0.56848135197800076</v>
      </c>
      <c r="L41" s="2">
        <f t="shared" si="11"/>
        <v>0.96825462636802584</v>
      </c>
      <c r="O41" s="5">
        <f t="shared" si="12"/>
        <v>32478</v>
      </c>
      <c r="P41" s="167">
        <v>78.971732989282799</v>
      </c>
      <c r="Q41" s="2">
        <f t="shared" si="4"/>
        <v>4.3690899781754124</v>
      </c>
      <c r="R41" s="1" t="s">
        <v>186</v>
      </c>
      <c r="S41" s="1" t="s">
        <v>186</v>
      </c>
      <c r="V41" s="162">
        <f t="shared" si="13"/>
        <v>39508</v>
      </c>
      <c r="W41" s="2">
        <v>17.122215390296201</v>
      </c>
      <c r="X41" s="2">
        <v>17.128440593264301</v>
      </c>
      <c r="Y41" s="170">
        <f t="shared" si="14"/>
        <v>1.4008760968700074E-2</v>
      </c>
      <c r="Z41" s="1" t="s">
        <v>186</v>
      </c>
      <c r="AA41" s="2">
        <f t="shared" si="0"/>
        <v>17.122215390296201</v>
      </c>
      <c r="AB41" s="2">
        <f t="shared" si="1"/>
        <v>0.62252029680998078</v>
      </c>
      <c r="AC41" s="2">
        <f t="shared" si="5"/>
        <v>0.62252029680998078</v>
      </c>
      <c r="AD41" s="2">
        <v>0.43409668508287363</v>
      </c>
      <c r="AE41" s="169">
        <f t="shared" si="15"/>
        <v>1.908065440469997</v>
      </c>
      <c r="AH41" s="5">
        <f t="shared" si="6"/>
        <v>38443</v>
      </c>
      <c r="AI41" s="167">
        <v>11.8782465006629</v>
      </c>
      <c r="AJ41" s="2">
        <f t="shared" si="2"/>
        <v>10.656024278440679</v>
      </c>
      <c r="AK41">
        <f t="shared" si="16"/>
        <v>55</v>
      </c>
      <c r="AM41" s="5">
        <f t="shared" si="7"/>
        <v>40148</v>
      </c>
      <c r="AN41" s="169">
        <f t="shared" si="18"/>
        <v>9.5308700575624208</v>
      </c>
      <c r="AO41" s="169">
        <f t="shared" si="19"/>
        <v>0.62136162951133755</v>
      </c>
      <c r="AP41" s="9" t="s">
        <v>186</v>
      </c>
      <c r="AQ41" s="169">
        <v>0.66233370165745931</v>
      </c>
      <c r="AT41" s="5">
        <v>41153</v>
      </c>
      <c r="AU41">
        <v>1.03</v>
      </c>
    </row>
    <row r="42" spans="4:47" ht="15">
      <c r="D42" s="162">
        <f t="shared" si="9"/>
        <v>38412</v>
      </c>
      <c r="E42" s="2">
        <v>4.8459810700252897</v>
      </c>
      <c r="F42" s="2">
        <f t="shared" si="10"/>
        <v>0.74523530810095551</v>
      </c>
      <c r="G42" s="2">
        <f t="shared" si="17"/>
        <v>5.4582009522369468</v>
      </c>
      <c r="H42" s="2">
        <f t="shared" si="20"/>
        <v>6.0068771625628514</v>
      </c>
      <c r="I42" s="2">
        <v>4.8427487962820104</v>
      </c>
      <c r="K42" s="2">
        <f t="shared" si="3"/>
        <v>0.32322737432792792</v>
      </c>
      <c r="L42" s="2">
        <f t="shared" si="11"/>
        <v>0.99048928575102835</v>
      </c>
      <c r="O42" s="5">
        <f t="shared" si="12"/>
        <v>32568</v>
      </c>
      <c r="P42" s="167">
        <v>79.419938752514696</v>
      </c>
      <c r="Q42" s="2">
        <f t="shared" si="4"/>
        <v>4.3747494545181533</v>
      </c>
      <c r="R42" s="1" t="s">
        <v>186</v>
      </c>
      <c r="S42" s="1" t="s">
        <v>186</v>
      </c>
      <c r="V42" s="162">
        <f t="shared" si="13"/>
        <v>39600</v>
      </c>
      <c r="W42" s="2">
        <v>17.136116761971099</v>
      </c>
      <c r="X42" s="2">
        <v>17.147979560084501</v>
      </c>
      <c r="Y42" s="170">
        <f t="shared" si="14"/>
        <v>1.3901371674897689E-2</v>
      </c>
      <c r="Z42" s="1" t="s">
        <v>186</v>
      </c>
      <c r="AA42" s="2">
        <f t="shared" si="0"/>
        <v>17.136116761971099</v>
      </c>
      <c r="AB42" s="2">
        <f t="shared" si="1"/>
        <v>1.1862798113401851</v>
      </c>
      <c r="AC42" s="2">
        <f t="shared" si="5"/>
        <v>1.1862798113401851</v>
      </c>
      <c r="AD42" s="2">
        <v>0.80617955801104768</v>
      </c>
      <c r="AE42" s="169">
        <f t="shared" si="15"/>
        <v>1.9538966820199732</v>
      </c>
      <c r="AH42" s="5">
        <f t="shared" si="6"/>
        <v>38473</v>
      </c>
      <c r="AI42" s="167">
        <v>11.668261880852899</v>
      </c>
      <c r="AJ42" s="2">
        <f t="shared" si="2"/>
        <v>10.4682618808529</v>
      </c>
      <c r="AK42">
        <f t="shared" si="16"/>
        <v>54</v>
      </c>
      <c r="AM42" s="5">
        <f t="shared" si="7"/>
        <v>40238</v>
      </c>
      <c r="AN42" s="169">
        <f t="shared" si="18"/>
        <v>8.9407207512936999</v>
      </c>
      <c r="AO42" s="169">
        <f t="shared" si="19"/>
        <v>1.2115109357800584</v>
      </c>
      <c r="AP42" s="9" t="s">
        <v>186</v>
      </c>
      <c r="AQ42" s="169">
        <v>1.1329392265193343</v>
      </c>
      <c r="AT42" s="5">
        <v>41244</v>
      </c>
      <c r="AU42">
        <v>1.34</v>
      </c>
    </row>
    <row r="43" spans="4:47" ht="15">
      <c r="D43" s="162">
        <f t="shared" si="9"/>
        <v>38504</v>
      </c>
      <c r="E43" s="2">
        <v>4.8596361086706601</v>
      </c>
      <c r="F43" s="2">
        <f t="shared" si="10"/>
        <v>1.3655038645370432</v>
      </c>
      <c r="G43" s="2">
        <f t="shared" si="17"/>
        <v>4.1215402477569718</v>
      </c>
      <c r="H43" s="2">
        <f t="shared" si="20"/>
        <v>5.5179907691055519</v>
      </c>
      <c r="I43" s="2">
        <v>4.8528589991945896</v>
      </c>
      <c r="K43" s="2">
        <f t="shared" si="3"/>
        <v>0.67771094760704642</v>
      </c>
      <c r="L43" s="2">
        <f t="shared" si="11"/>
        <v>1.0110202912579247</v>
      </c>
      <c r="O43" s="5">
        <f t="shared" si="12"/>
        <v>32660</v>
      </c>
      <c r="P43" s="167">
        <v>80.228568607505196</v>
      </c>
      <c r="Q43" s="2">
        <f t="shared" si="4"/>
        <v>4.3848796684934248</v>
      </c>
      <c r="R43" s="1" t="s">
        <v>186</v>
      </c>
      <c r="S43" s="1" t="s">
        <v>186</v>
      </c>
      <c r="V43" s="162">
        <f t="shared" si="13"/>
        <v>39692</v>
      </c>
      <c r="W43" s="2">
        <v>17.1498840096368</v>
      </c>
      <c r="X43" s="2">
        <v>17.166490164126699</v>
      </c>
      <c r="Y43" s="170">
        <f t="shared" si="14"/>
        <v>1.3767247665700921E-2</v>
      </c>
      <c r="Z43" s="1" t="s">
        <v>186</v>
      </c>
      <c r="AA43" s="2">
        <f t="shared" si="0"/>
        <v>17.1498840096368</v>
      </c>
      <c r="AB43" s="2">
        <f t="shared" si="1"/>
        <v>1.6606154489899438</v>
      </c>
      <c r="AC43" s="2">
        <f t="shared" si="5"/>
        <v>1.6606154489899438</v>
      </c>
      <c r="AD43" s="2">
        <v>0.76897127071822802</v>
      </c>
      <c r="AE43" s="169">
        <f t="shared" si="15"/>
        <v>1.8510604042198509</v>
      </c>
      <c r="AH43" s="5">
        <f t="shared" si="6"/>
        <v>38504</v>
      </c>
      <c r="AI43" s="167">
        <v>11.375634369438901</v>
      </c>
      <c r="AJ43" s="2">
        <f t="shared" si="2"/>
        <v>10.197856591661123</v>
      </c>
      <c r="AK43">
        <f t="shared" si="16"/>
        <v>53</v>
      </c>
      <c r="AM43" s="5">
        <f t="shared" si="7"/>
        <v>40330</v>
      </c>
      <c r="AN43" s="169">
        <f t="shared" si="18"/>
        <v>8.7647999541049</v>
      </c>
      <c r="AO43" s="169">
        <f t="shared" si="19"/>
        <v>1.3874317329688584</v>
      </c>
      <c r="AP43" s="9" t="s">
        <v>186</v>
      </c>
      <c r="AQ43" s="169">
        <v>1.3420972375690587</v>
      </c>
      <c r="AT43" s="5">
        <v>41334</v>
      </c>
      <c r="AU43">
        <v>1.66</v>
      </c>
    </row>
    <row r="44" spans="4:47" ht="15">
      <c r="D44" s="162">
        <f t="shared" si="9"/>
        <v>38596</v>
      </c>
      <c r="E44" s="2">
        <v>4.85198389093493</v>
      </c>
      <c r="F44" s="2">
        <f t="shared" si="10"/>
        <v>-0.76522177357301047</v>
      </c>
      <c r="G44" s="2">
        <f t="shared" si="17"/>
        <v>2.1099235865330357</v>
      </c>
      <c r="H44" s="2">
        <f t="shared" si="20"/>
        <v>4.4508410458144354</v>
      </c>
      <c r="I44" s="2">
        <v>4.8631594957945898</v>
      </c>
      <c r="K44" s="2">
        <f t="shared" si="3"/>
        <v>-1.1175604859659849</v>
      </c>
      <c r="L44" s="2">
        <f t="shared" si="11"/>
        <v>1.0300496600000209</v>
      </c>
      <c r="O44" s="5">
        <f t="shared" si="12"/>
        <v>32752</v>
      </c>
      <c r="P44" s="167">
        <v>82.103352479288404</v>
      </c>
      <c r="Q44" s="2">
        <f t="shared" si="4"/>
        <v>4.4079788497207764</v>
      </c>
      <c r="R44" s="1" t="s">
        <v>186</v>
      </c>
      <c r="S44" s="1" t="s">
        <v>186</v>
      </c>
      <c r="V44" s="162">
        <f t="shared" si="13"/>
        <v>39783</v>
      </c>
      <c r="W44" s="2">
        <v>17.163497812826499</v>
      </c>
      <c r="X44" s="2">
        <v>17.1623558603081</v>
      </c>
      <c r="Y44" s="170">
        <f t="shared" si="14"/>
        <v>1.361380318969907E-2</v>
      </c>
      <c r="Z44" s="1" t="s">
        <v>186</v>
      </c>
      <c r="AA44" s="2">
        <f t="shared" si="0"/>
        <v>17.163497812826499</v>
      </c>
      <c r="AB44" s="2">
        <f t="shared" si="1"/>
        <v>-0.1141952518398881</v>
      </c>
      <c r="AC44" s="2">
        <f t="shared" si="5"/>
        <v>-0.1141952518398881</v>
      </c>
      <c r="AD44" s="2">
        <v>0.43409668508287363</v>
      </c>
      <c r="AE44" s="169">
        <f t="shared" si="15"/>
        <v>-0.41343038185992498</v>
      </c>
      <c r="AH44" s="5">
        <f t="shared" si="6"/>
        <v>38534</v>
      </c>
      <c r="AI44" s="167">
        <v>11.087094415504399</v>
      </c>
      <c r="AJ44" s="2">
        <f t="shared" si="2"/>
        <v>9.9315388599488443</v>
      </c>
      <c r="AK44">
        <f t="shared" si="16"/>
        <v>52</v>
      </c>
      <c r="AM44" s="5">
        <f t="shared" si="7"/>
        <v>40422</v>
      </c>
      <c r="AN44" s="169">
        <f t="shared" si="18"/>
        <v>8.4447799022059797</v>
      </c>
      <c r="AO44" s="169">
        <f t="shared" si="19"/>
        <v>1.7074517848677786</v>
      </c>
      <c r="AP44" s="9" t="s">
        <v>186</v>
      </c>
      <c r="AQ44" s="169">
        <v>1.6035447513812171</v>
      </c>
      <c r="AT44" s="5">
        <v>41426</v>
      </c>
      <c r="AU44">
        <v>1.96</v>
      </c>
    </row>
    <row r="45" spans="4:47" ht="15">
      <c r="D45" s="162">
        <f t="shared" si="9"/>
        <v>38687</v>
      </c>
      <c r="E45" s="2">
        <v>4.8644881518851601</v>
      </c>
      <c r="F45" s="2">
        <f t="shared" si="10"/>
        <v>1.2504260950230162</v>
      </c>
      <c r="G45" s="2">
        <f t="shared" si="17"/>
        <v>2.5959434940880044</v>
      </c>
      <c r="H45" s="2">
        <f t="shared" si="20"/>
        <v>3.5714020701536953</v>
      </c>
      <c r="I45" s="2">
        <v>4.8736395054077599</v>
      </c>
      <c r="K45" s="2">
        <f t="shared" si="3"/>
        <v>-0.915135352259977</v>
      </c>
      <c r="L45" s="2">
        <f t="shared" si="11"/>
        <v>1.0480009613170083</v>
      </c>
      <c r="O45" s="5">
        <f t="shared" si="12"/>
        <v>32843</v>
      </c>
      <c r="P45" s="167">
        <v>81.368293796240593</v>
      </c>
      <c r="Q45" s="2">
        <f t="shared" si="4"/>
        <v>4.398985686026645</v>
      </c>
      <c r="R45" s="1" t="s">
        <v>186</v>
      </c>
      <c r="S45" s="1" t="s">
        <v>186</v>
      </c>
      <c r="V45" s="162">
        <f t="shared" si="13"/>
        <v>39873</v>
      </c>
      <c r="W45" s="2">
        <v>17.176949229920101</v>
      </c>
      <c r="X45" s="2">
        <v>17.159307464746401</v>
      </c>
      <c r="Y45" s="170">
        <f t="shared" si="14"/>
        <v>1.3451417093602203E-2</v>
      </c>
      <c r="Z45" s="1" t="s">
        <v>186</v>
      </c>
      <c r="AA45" s="2">
        <f t="shared" si="0"/>
        <v>17.176949229920101</v>
      </c>
      <c r="AB45" s="2">
        <f t="shared" si="1"/>
        <v>-1.7641765173699753</v>
      </c>
      <c r="AC45" s="2">
        <f t="shared" si="5"/>
        <v>-1.7641765173699753</v>
      </c>
      <c r="AD45" s="2">
        <v>-1.165859668508282</v>
      </c>
      <c r="AE45" s="169">
        <f t="shared" si="15"/>
        <v>-0.30483955616986691</v>
      </c>
      <c r="AH45" s="5">
        <f t="shared" si="6"/>
        <v>38565</v>
      </c>
      <c r="AI45" s="167">
        <v>10.9241047010558</v>
      </c>
      <c r="AJ45" s="2">
        <f t="shared" si="2"/>
        <v>9.790771367722467</v>
      </c>
      <c r="AK45">
        <f t="shared" si="16"/>
        <v>51</v>
      </c>
      <c r="AM45" s="5">
        <f t="shared" si="7"/>
        <v>40513</v>
      </c>
      <c r="AN45" s="169">
        <f t="shared" si="18"/>
        <v>8.1252067683661693</v>
      </c>
      <c r="AO45" s="169">
        <f t="shared" si="19"/>
        <v>2.0270249187075891</v>
      </c>
      <c r="AP45" s="9" t="s">
        <v>186</v>
      </c>
      <c r="AQ45" s="169">
        <v>1.7081237569060741</v>
      </c>
      <c r="AT45" s="5">
        <v>41518</v>
      </c>
      <c r="AU45">
        <v>2.16</v>
      </c>
    </row>
    <row r="46" spans="4:47" ht="15">
      <c r="D46" s="162">
        <f t="shared" si="9"/>
        <v>38777</v>
      </c>
      <c r="E46" s="2">
        <v>4.8813980564835697</v>
      </c>
      <c r="F46" s="2">
        <f t="shared" si="10"/>
        <v>1.6909904598409575</v>
      </c>
      <c r="G46" s="2">
        <f t="shared" si="17"/>
        <v>3.5416986458280064</v>
      </c>
      <c r="H46" s="2">
        <f t="shared" si="20"/>
        <v>3.092276493551438</v>
      </c>
      <c r="I46" s="2">
        <v>4.8842812626068204</v>
      </c>
      <c r="K46" s="2">
        <f t="shared" si="3"/>
        <v>-0.28832061232506589</v>
      </c>
      <c r="L46" s="2">
        <f t="shared" si="11"/>
        <v>1.0641757199060464</v>
      </c>
      <c r="O46" s="5">
        <f t="shared" si="12"/>
        <v>32933</v>
      </c>
      <c r="P46" s="167">
        <v>74.520249810036205</v>
      </c>
      <c r="Q46" s="2">
        <f t="shared" si="4"/>
        <v>4.3110708979826828</v>
      </c>
      <c r="R46" s="1" t="s">
        <v>186</v>
      </c>
      <c r="S46" s="1" t="s">
        <v>186</v>
      </c>
      <c r="V46" s="162">
        <f t="shared" si="13"/>
        <v>39965</v>
      </c>
      <c r="W46" s="2">
        <v>17.1902286055772</v>
      </c>
      <c r="X46" s="2">
        <v>17.162603077325301</v>
      </c>
      <c r="Y46" s="170">
        <f t="shared" si="14"/>
        <v>1.3279375657099024E-2</v>
      </c>
      <c r="Z46" s="1" t="s">
        <v>186</v>
      </c>
      <c r="AA46" s="2">
        <f t="shared" si="0"/>
        <v>17.1902286055772</v>
      </c>
      <c r="AB46" s="2">
        <f t="shared" si="1"/>
        <v>-2.7625528251899567</v>
      </c>
      <c r="AC46" s="2">
        <f t="shared" si="5"/>
        <v>-2.7625528251899567</v>
      </c>
      <c r="AD46" s="2">
        <v>-2.0588585635359089</v>
      </c>
      <c r="AE46" s="169">
        <f t="shared" si="15"/>
        <v>0.32956125788992097</v>
      </c>
      <c r="AH46" s="5">
        <f t="shared" si="6"/>
        <v>38596</v>
      </c>
      <c r="AI46" s="167">
        <v>11.0069950323385</v>
      </c>
      <c r="AJ46" s="2">
        <f t="shared" si="2"/>
        <v>9.895883921227389</v>
      </c>
      <c r="AK46">
        <f t="shared" si="16"/>
        <v>50</v>
      </c>
      <c r="AM46" s="5">
        <f t="shared" si="7"/>
        <v>40603</v>
      </c>
      <c r="AN46" s="169">
        <f t="shared" si="18"/>
        <v>7.83607575279198</v>
      </c>
      <c r="AO46" s="169">
        <f t="shared" si="19"/>
        <v>2.3161559342817784</v>
      </c>
      <c r="AP46" s="9" t="s">
        <v>186</v>
      </c>
      <c r="AQ46" s="169">
        <v>1.9172817679557985</v>
      </c>
      <c r="AT46" s="5">
        <v>41609</v>
      </c>
      <c r="AU46">
        <v>2.4500000000000002</v>
      </c>
    </row>
    <row r="47" spans="4:47" ht="15">
      <c r="D47" s="162">
        <f t="shared" si="9"/>
        <v>38869</v>
      </c>
      <c r="E47" s="2">
        <v>4.8839026069607403</v>
      </c>
      <c r="F47" s="2">
        <f t="shared" si="10"/>
        <v>0.25045504771705751</v>
      </c>
      <c r="G47" s="2">
        <f t="shared" si="17"/>
        <v>2.4266498290080207</v>
      </c>
      <c r="H47" s="2">
        <f t="shared" si="20"/>
        <v>2.6685538888642668</v>
      </c>
      <c r="I47" s="2">
        <v>4.89506128236855</v>
      </c>
      <c r="K47" s="2">
        <f t="shared" si="3"/>
        <v>-1.1158675407809682</v>
      </c>
      <c r="L47" s="2">
        <f t="shared" si="11"/>
        <v>1.0780019761729598</v>
      </c>
      <c r="O47" s="5">
        <f t="shared" si="12"/>
        <v>33025</v>
      </c>
      <c r="P47" s="167">
        <v>66.162655496915093</v>
      </c>
      <c r="Q47" s="2">
        <f t="shared" si="4"/>
        <v>4.192116187408665</v>
      </c>
      <c r="R47" s="1" t="s">
        <v>186</v>
      </c>
      <c r="S47" s="1" t="s">
        <v>186</v>
      </c>
      <c r="V47" s="162">
        <f t="shared" si="13"/>
        <v>40057</v>
      </c>
      <c r="W47" s="2">
        <v>17.2033152583539</v>
      </c>
      <c r="X47" s="2">
        <v>17.177734811779398</v>
      </c>
      <c r="Y47" s="170">
        <f t="shared" si="14"/>
        <v>1.3086652776699736E-2</v>
      </c>
      <c r="Z47" s="1" t="s">
        <v>186</v>
      </c>
      <c r="AA47" s="2">
        <f t="shared" si="0"/>
        <v>17.2033152583539</v>
      </c>
      <c r="AB47" s="2">
        <f t="shared" si="1"/>
        <v>-2.5580446574501536</v>
      </c>
      <c r="AC47" s="2">
        <f t="shared" si="5"/>
        <v>-2.5580446574501536</v>
      </c>
      <c r="AD47" s="2">
        <v>-2.2448999999999999</v>
      </c>
      <c r="AE47" s="169">
        <f t="shared" si="15"/>
        <v>1.5131734454097767</v>
      </c>
      <c r="AH47" s="5">
        <f t="shared" si="6"/>
        <v>38626</v>
      </c>
      <c r="AI47" s="167">
        <v>11.1862965819509</v>
      </c>
      <c r="AJ47" s="2">
        <f t="shared" si="2"/>
        <v>10.097407693062012</v>
      </c>
      <c r="AK47">
        <f t="shared" si="16"/>
        <v>49</v>
      </c>
      <c r="AM47" s="5">
        <f t="shared" si="7"/>
        <v>40695</v>
      </c>
      <c r="AN47" s="169">
        <f t="shared" si="18"/>
        <v>7.9086110657520203</v>
      </c>
      <c r="AO47" s="169">
        <f t="shared" si="19"/>
        <v>2.243620621321738</v>
      </c>
      <c r="AP47" s="9" t="s">
        <v>186</v>
      </c>
      <c r="AQ47" s="169">
        <v>1.8649922651933648</v>
      </c>
      <c r="AT47" s="5">
        <v>41699</v>
      </c>
      <c r="AU47">
        <v>2.3199999999999998</v>
      </c>
    </row>
    <row r="48" spans="4:47" ht="15">
      <c r="D48" s="162">
        <f t="shared" si="9"/>
        <v>38961</v>
      </c>
      <c r="E48" s="2">
        <v>4.90006967401205</v>
      </c>
      <c r="F48" s="2">
        <f t="shared" si="10"/>
        <v>1.6167067051309658</v>
      </c>
      <c r="G48" s="2">
        <f t="shared" si="17"/>
        <v>4.808578307711997</v>
      </c>
      <c r="H48" s="2">
        <f t="shared" si="20"/>
        <v>3.3432175691590515</v>
      </c>
      <c r="I48" s="2">
        <v>4.90595427766588</v>
      </c>
      <c r="K48" s="2">
        <f t="shared" si="3"/>
        <v>-0.58846036538300339</v>
      </c>
      <c r="L48" s="2">
        <f t="shared" si="11"/>
        <v>1.089299529733001</v>
      </c>
      <c r="O48" s="5">
        <f t="shared" si="12"/>
        <v>33117</v>
      </c>
      <c r="P48" s="167">
        <v>76.435011148794899</v>
      </c>
      <c r="Q48" s="2">
        <f t="shared" si="4"/>
        <v>4.3364408523128013</v>
      </c>
      <c r="R48" s="1" t="s">
        <v>186</v>
      </c>
      <c r="S48" s="1" t="s">
        <v>186</v>
      </c>
      <c r="V48" s="162">
        <f t="shared" si="13"/>
        <v>40148</v>
      </c>
      <c r="W48" s="2">
        <v>17.216171240851601</v>
      </c>
      <c r="X48" s="2">
        <v>17.196939483623002</v>
      </c>
      <c r="Y48" s="170">
        <f t="shared" si="14"/>
        <v>1.2855982497701035E-2</v>
      </c>
      <c r="Z48" s="1" t="s">
        <v>186</v>
      </c>
      <c r="AA48" s="2">
        <f t="shared" si="0"/>
        <v>17.216171240851601</v>
      </c>
      <c r="AB48" s="2">
        <f t="shared" si="1"/>
        <v>-1.9231757228599378</v>
      </c>
      <c r="AC48" s="2">
        <f t="shared" si="5"/>
        <v>-1.9231757228599378</v>
      </c>
      <c r="AD48" s="2">
        <v>-1.7611922651933667</v>
      </c>
      <c r="AE48" s="169">
        <f t="shared" si="15"/>
        <v>1.9204671843603194</v>
      </c>
      <c r="AH48" s="5">
        <f t="shared" si="6"/>
        <v>38657</v>
      </c>
      <c r="AI48" s="167">
        <v>11.372081940836299</v>
      </c>
      <c r="AJ48" s="2">
        <f t="shared" si="2"/>
        <v>10.305415274169633</v>
      </c>
      <c r="AK48">
        <f t="shared" si="16"/>
        <v>48</v>
      </c>
      <c r="AM48" s="5">
        <f t="shared" si="7"/>
        <v>40787</v>
      </c>
      <c r="AN48" s="169">
        <f t="shared" si="18"/>
        <v>7.9088066170272597</v>
      </c>
      <c r="AO48" s="169">
        <f t="shared" si="19"/>
        <v>2.2434250700464986</v>
      </c>
      <c r="AP48" s="9" t="s">
        <v>186</v>
      </c>
      <c r="AQ48" s="169">
        <v>1.7081237569060741</v>
      </c>
      <c r="AT48" s="5">
        <v>41791</v>
      </c>
      <c r="AU48">
        <v>2.13</v>
      </c>
    </row>
    <row r="49" spans="4:47" ht="15">
      <c r="D49" s="162">
        <f t="shared" si="9"/>
        <v>39052</v>
      </c>
      <c r="E49" s="2">
        <v>4.9118682169832697</v>
      </c>
      <c r="F49" s="2">
        <f t="shared" si="10"/>
        <v>1.1798542971219739</v>
      </c>
      <c r="G49" s="2">
        <f t="shared" si="17"/>
        <v>4.7380065098109547</v>
      </c>
      <c r="H49" s="2">
        <f t="shared" si="20"/>
        <v>3.8787333230898113</v>
      </c>
      <c r="I49" s="2">
        <v>4.9169279872996396</v>
      </c>
      <c r="K49" s="2">
        <f t="shared" si="3"/>
        <v>-0.50597703163699492</v>
      </c>
      <c r="L49" s="2">
        <f t="shared" si="11"/>
        <v>1.0973709633759654</v>
      </c>
      <c r="O49" s="5">
        <f t="shared" si="12"/>
        <v>33208</v>
      </c>
      <c r="P49" s="167">
        <v>75.079005504341197</v>
      </c>
      <c r="Q49" s="2">
        <f t="shared" si="4"/>
        <v>4.3185409658173315</v>
      </c>
      <c r="R49" s="1" t="s">
        <v>186</v>
      </c>
      <c r="S49" s="1" t="s">
        <v>186</v>
      </c>
      <c r="V49" s="162">
        <f t="shared" si="13"/>
        <v>40238</v>
      </c>
      <c r="W49" s="2">
        <v>17.228742617892198</v>
      </c>
      <c r="X49" s="2">
        <v>17.2170705819441</v>
      </c>
      <c r="Y49" s="170">
        <f t="shared" si="14"/>
        <v>1.2571377040597298E-2</v>
      </c>
      <c r="Z49" s="1" t="s">
        <v>186</v>
      </c>
      <c r="AA49" s="2">
        <f t="shared" si="0"/>
        <v>17.228742617892198</v>
      </c>
      <c r="AB49" s="2">
        <f t="shared" si="1"/>
        <v>-1.1672035948098625</v>
      </c>
      <c r="AC49" s="2">
        <f t="shared" si="5"/>
        <v>-1.1672035948098625</v>
      </c>
      <c r="AD49" s="2">
        <v>-1.1286513812154624</v>
      </c>
      <c r="AE49" s="169">
        <f t="shared" si="15"/>
        <v>2.0131098321098051</v>
      </c>
      <c r="AH49" s="5">
        <f t="shared" si="6"/>
        <v>38687</v>
      </c>
      <c r="AI49" s="167">
        <v>11.376873010108399</v>
      </c>
      <c r="AJ49" s="2">
        <f t="shared" si="2"/>
        <v>10.332428565663955</v>
      </c>
      <c r="AK49">
        <f t="shared" si="16"/>
        <v>47</v>
      </c>
      <c r="AM49" s="5">
        <f t="shared" si="7"/>
        <v>40878</v>
      </c>
      <c r="AN49" s="169">
        <f t="shared" si="18"/>
        <v>7.7117623806535303</v>
      </c>
      <c r="AO49" s="169">
        <f t="shared" si="19"/>
        <v>2.4404693064202281</v>
      </c>
      <c r="AP49" s="9" t="s">
        <v>186</v>
      </c>
      <c r="AQ49" s="169">
        <v>1.8649922651933648</v>
      </c>
      <c r="AT49" s="5">
        <v>41883</v>
      </c>
      <c r="AU49">
        <v>1.83</v>
      </c>
    </row>
    <row r="50" spans="4:47" ht="15">
      <c r="D50" s="162">
        <f t="shared" si="9"/>
        <v>39142</v>
      </c>
      <c r="E50" s="2">
        <v>4.9315590366272897</v>
      </c>
      <c r="F50" s="2">
        <f t="shared" si="10"/>
        <v>1.9690819644019975</v>
      </c>
      <c r="G50" s="2">
        <f t="shared" si="17"/>
        <v>5.0160980143719947</v>
      </c>
      <c r="H50" s="2">
        <f t="shared" si="20"/>
        <v>4.2473331652256974</v>
      </c>
      <c r="I50" s="2">
        <v>4.9279464721933399</v>
      </c>
      <c r="K50" s="2">
        <f t="shared" si="3"/>
        <v>0.36125644339497498</v>
      </c>
      <c r="L50" s="2">
        <f t="shared" si="11"/>
        <v>1.1018484893700276</v>
      </c>
      <c r="O50" s="5">
        <f t="shared" si="12"/>
        <v>33298</v>
      </c>
      <c r="P50" s="167">
        <v>71.772065220458501</v>
      </c>
      <c r="Q50" s="2">
        <f t="shared" si="4"/>
        <v>4.2734953365673132</v>
      </c>
      <c r="R50" s="1" t="s">
        <v>186</v>
      </c>
      <c r="S50" s="1" t="s">
        <v>186</v>
      </c>
      <c r="V50" s="162">
        <f t="shared" si="13"/>
        <v>40330</v>
      </c>
      <c r="W50" s="2">
        <v>17.240963434449501</v>
      </c>
      <c r="X50" s="2">
        <v>17.236019730364202</v>
      </c>
      <c r="Y50" s="170">
        <f t="shared" si="14"/>
        <v>1.2220816557302783E-2</v>
      </c>
      <c r="Z50" s="1" t="s">
        <v>186</v>
      </c>
      <c r="AA50" s="2">
        <f t="shared" si="0"/>
        <v>17.240963434449501</v>
      </c>
      <c r="AB50" s="2">
        <f t="shared" si="1"/>
        <v>-0.49437040852993164</v>
      </c>
      <c r="AC50" s="2">
        <f t="shared" si="5"/>
        <v>-0.49437040852993164</v>
      </c>
      <c r="AD50" s="2">
        <v>-0.57052707182320339</v>
      </c>
      <c r="AE50" s="169">
        <f t="shared" si="15"/>
        <v>1.8949148420102091</v>
      </c>
      <c r="AH50" s="5">
        <f t="shared" si="6"/>
        <v>38718</v>
      </c>
      <c r="AI50" s="167">
        <v>11.319511440471899</v>
      </c>
      <c r="AJ50" s="2">
        <f t="shared" si="2"/>
        <v>10.297289218249677</v>
      </c>
      <c r="AK50">
        <f t="shared" si="16"/>
        <v>46</v>
      </c>
      <c r="AM50" s="5">
        <f t="shared" si="7"/>
        <v>40969</v>
      </c>
      <c r="AN50" s="169">
        <f t="shared" si="18"/>
        <v>7.6664513761541402</v>
      </c>
      <c r="AO50" s="169">
        <f>-(AN50-AVERAGE($AN$11:$AN$84))-AP50</f>
        <v>1.6357803109196181</v>
      </c>
      <c r="AP50" s="9">
        <v>0.85</v>
      </c>
      <c r="AQ50" s="169">
        <v>1.5512552486187832</v>
      </c>
      <c r="AT50" s="5">
        <v>41974</v>
      </c>
      <c r="AU50">
        <v>1.56</v>
      </c>
    </row>
    <row r="51" spans="4:47" ht="15">
      <c r="D51" s="162">
        <f t="shared" si="9"/>
        <v>39234</v>
      </c>
      <c r="E51" s="2">
        <v>4.9470545680662701</v>
      </c>
      <c r="F51" s="2">
        <f t="shared" si="10"/>
        <v>1.5495531438980414</v>
      </c>
      <c r="G51" s="2">
        <f t="shared" si="17"/>
        <v>6.3151961105529786</v>
      </c>
      <c r="H51" s="2">
        <f t="shared" si="20"/>
        <v>5.219469735611959</v>
      </c>
      <c r="I51" s="2">
        <v>4.9389706309140697</v>
      </c>
      <c r="K51" s="2">
        <f t="shared" si="3"/>
        <v>0.80839371522003489</v>
      </c>
      <c r="L51" s="2">
        <f t="shared" si="11"/>
        <v>1.1024158720729815</v>
      </c>
      <c r="O51" s="5">
        <f t="shared" si="12"/>
        <v>33390</v>
      </c>
      <c r="P51" s="167">
        <v>75.125526173241695</v>
      </c>
      <c r="Q51" s="2">
        <f t="shared" si="4"/>
        <v>4.3191603968007835</v>
      </c>
      <c r="R51" s="1" t="s">
        <v>186</v>
      </c>
      <c r="S51" s="1" t="s">
        <v>186</v>
      </c>
      <c r="V51" s="162">
        <f t="shared" si="13"/>
        <v>40422</v>
      </c>
      <c r="W51" s="2">
        <v>17.252760440474798</v>
      </c>
      <c r="X51" s="2">
        <v>17.253065985886099</v>
      </c>
      <c r="Y51" s="170">
        <f t="shared" si="14"/>
        <v>1.1797006025297208E-2</v>
      </c>
      <c r="Z51" s="1" t="s">
        <v>186</v>
      </c>
      <c r="AA51" s="2">
        <f t="shared" si="0"/>
        <v>17.252760440474798</v>
      </c>
      <c r="AB51" s="2">
        <f t="shared" si="1"/>
        <v>3.0554541130101143E-2</v>
      </c>
      <c r="AC51" s="2">
        <f t="shared" si="5"/>
        <v>3.0554541130101143E-2</v>
      </c>
      <c r="AD51" s="2">
        <v>-0.16123591160220879</v>
      </c>
      <c r="AE51" s="169">
        <f t="shared" si="15"/>
        <v>1.7046255521897535</v>
      </c>
      <c r="AH51" s="5">
        <f t="shared" si="6"/>
        <v>38749</v>
      </c>
      <c r="AI51" s="167">
        <v>11.3086480721055</v>
      </c>
      <c r="AJ51" s="2">
        <f t="shared" si="2"/>
        <v>10.3086480721055</v>
      </c>
      <c r="AK51">
        <f t="shared" si="16"/>
        <v>45</v>
      </c>
      <c r="AM51" s="5">
        <f t="shared" si="7"/>
        <v>41061</v>
      </c>
      <c r="AN51" s="169">
        <f t="shared" si="18"/>
        <v>7.3671691172590803</v>
      </c>
      <c r="AO51" s="169">
        <f t="shared" ref="AO51:AO91" si="21">-(AN51-AVERAGE($AN$11:$AN$84))-AP51</f>
        <v>1.9350625698146779</v>
      </c>
      <c r="AP51" s="9">
        <v>0.85</v>
      </c>
      <c r="AQ51" s="169">
        <v>1.6558342541436402</v>
      </c>
      <c r="AT51" s="5">
        <v>42064</v>
      </c>
      <c r="AU51">
        <v>0.99</v>
      </c>
    </row>
    <row r="52" spans="4:47" ht="15">
      <c r="D52" s="162">
        <f t="shared" si="9"/>
        <v>39326</v>
      </c>
      <c r="E52" s="2">
        <v>4.9573028300297697</v>
      </c>
      <c r="F52" s="2">
        <f t="shared" si="10"/>
        <v>1.0248261963499594</v>
      </c>
      <c r="G52" s="2">
        <f t="shared" si="17"/>
        <v>5.7233156017719722</v>
      </c>
      <c r="H52" s="2">
        <f t="shared" si="20"/>
        <v>5.4481540591270416</v>
      </c>
      <c r="I52" s="2">
        <v>4.9499636198816903</v>
      </c>
      <c r="K52" s="2">
        <f t="shared" si="3"/>
        <v>0.7339210148079367</v>
      </c>
      <c r="L52" s="2">
        <f t="shared" si="11"/>
        <v>1.0992988967620576</v>
      </c>
      <c r="O52" s="5">
        <f t="shared" si="12"/>
        <v>33482</v>
      </c>
      <c r="P52" s="167">
        <v>76.661867132891899</v>
      </c>
      <c r="Q52" s="2">
        <f t="shared" si="4"/>
        <v>4.339404415681007</v>
      </c>
      <c r="R52" s="1" t="s">
        <v>186</v>
      </c>
      <c r="S52" s="1" t="s">
        <v>186</v>
      </c>
      <c r="V52" s="162">
        <f t="shared" si="13"/>
        <v>40513</v>
      </c>
      <c r="W52" s="2">
        <v>17.264057296104401</v>
      </c>
      <c r="X52" s="2">
        <v>17.2676453340706</v>
      </c>
      <c r="Y52" s="170">
        <f t="shared" si="14"/>
        <v>1.1296855629602476E-2</v>
      </c>
      <c r="Z52" s="1" t="s">
        <v>186</v>
      </c>
      <c r="AA52" s="2">
        <f t="shared" si="0"/>
        <v>17.264057296104401</v>
      </c>
      <c r="AB52" s="2">
        <f t="shared" si="1"/>
        <v>0.35880379661996642</v>
      </c>
      <c r="AC52" s="2">
        <f t="shared" si="5"/>
        <v>0.35880379661996642</v>
      </c>
      <c r="AD52" s="2">
        <v>0.17363867403314945</v>
      </c>
      <c r="AE52" s="169">
        <f t="shared" si="15"/>
        <v>1.4579348184501129</v>
      </c>
      <c r="AH52" s="5">
        <f t="shared" si="6"/>
        <v>38777</v>
      </c>
      <c r="AI52" s="167">
        <v>11.386760585111499</v>
      </c>
      <c r="AJ52" s="2">
        <f t="shared" si="2"/>
        <v>10.408982807333722</v>
      </c>
      <c r="AK52">
        <f t="shared" si="16"/>
        <v>44</v>
      </c>
      <c r="AM52" s="5">
        <f t="shared" si="7"/>
        <v>41153</v>
      </c>
      <c r="AN52" s="169">
        <f t="shared" si="18"/>
        <v>7.1645796608912402</v>
      </c>
      <c r="AO52" s="169">
        <f t="shared" si="21"/>
        <v>2.137652026182518</v>
      </c>
      <c r="AP52" s="9">
        <v>0.85</v>
      </c>
      <c r="AQ52" s="169">
        <v>1.7604132596685078</v>
      </c>
      <c r="AT52" s="5">
        <v>42156</v>
      </c>
      <c r="AU52">
        <v>0.24</v>
      </c>
    </row>
    <row r="53" spans="4:47" ht="15">
      <c r="D53" s="162">
        <f t="shared" si="9"/>
        <v>39417</v>
      </c>
      <c r="E53" s="2">
        <v>4.9726746401964697</v>
      </c>
      <c r="F53" s="2">
        <f t="shared" si="10"/>
        <v>1.5371810166699973</v>
      </c>
      <c r="G53" s="2">
        <f t="shared" si="17"/>
        <v>6.0806423213199956</v>
      </c>
      <c r="H53" s="2">
        <f t="shared" si="20"/>
        <v>5.7838130120041242</v>
      </c>
      <c r="I53" s="2">
        <v>4.9608936479767598</v>
      </c>
      <c r="K53" s="2">
        <f t="shared" si="3"/>
        <v>1.1780992219709852</v>
      </c>
      <c r="L53" s="2">
        <f t="shared" si="11"/>
        <v>1.0930028095069488</v>
      </c>
      <c r="O53" s="5">
        <f t="shared" si="12"/>
        <v>33573</v>
      </c>
      <c r="P53" s="167">
        <v>74.739915554851194</v>
      </c>
      <c r="Q53" s="2">
        <f t="shared" si="4"/>
        <v>4.3140142942045614</v>
      </c>
      <c r="R53" s="1" t="s">
        <v>186</v>
      </c>
      <c r="S53" s="1" t="s">
        <v>186</v>
      </c>
      <c r="V53" s="162">
        <f t="shared" si="13"/>
        <v>40603</v>
      </c>
      <c r="W53" s="2">
        <v>17.274777852440401</v>
      </c>
      <c r="X53" s="2">
        <v>17.282344962120799</v>
      </c>
      <c r="Y53" s="170">
        <f t="shared" si="14"/>
        <v>1.0720556336000442E-2</v>
      </c>
      <c r="Z53" s="1" t="s">
        <v>186</v>
      </c>
      <c r="AA53" s="2">
        <f t="shared" si="0"/>
        <v>17.274777852440401</v>
      </c>
      <c r="AB53" s="2">
        <f t="shared" si="1"/>
        <v>0.75671096803979765</v>
      </c>
      <c r="AC53" s="2">
        <f t="shared" si="5"/>
        <v>0.75671096803979765</v>
      </c>
      <c r="AD53" s="2">
        <v>0.58292983425414402</v>
      </c>
      <c r="AE53" s="169">
        <f t="shared" si="15"/>
        <v>1.4699628050198754</v>
      </c>
      <c r="AH53" s="5">
        <f t="shared" si="6"/>
        <v>38808</v>
      </c>
      <c r="AI53" s="167">
        <v>11.439041107466201</v>
      </c>
      <c r="AJ53" s="2">
        <f t="shared" si="2"/>
        <v>10.483485551910645</v>
      </c>
      <c r="AK53">
        <f t="shared" si="16"/>
        <v>43</v>
      </c>
      <c r="AM53" s="5">
        <f t="shared" si="7"/>
        <v>41244</v>
      </c>
      <c r="AN53" s="169">
        <f t="shared" si="18"/>
        <v>7.4464128896528701</v>
      </c>
      <c r="AO53" s="169">
        <f t="shared" si="21"/>
        <v>1.8558187974208882</v>
      </c>
      <c r="AP53" s="9">
        <v>0.85</v>
      </c>
      <c r="AQ53" s="169">
        <v>1.4466762430939157</v>
      </c>
      <c r="AT53" s="5">
        <v>42248</v>
      </c>
      <c r="AU53">
        <v>-1.1499999999999999</v>
      </c>
    </row>
    <row r="54" spans="4:47" ht="15">
      <c r="D54" s="162">
        <f t="shared" si="9"/>
        <v>39508</v>
      </c>
      <c r="E54" s="2">
        <v>4.9839502518125203</v>
      </c>
      <c r="F54" s="2">
        <f t="shared" si="10"/>
        <v>1.1275611616050618</v>
      </c>
      <c r="G54" s="2">
        <f t="shared" si="17"/>
        <v>5.23912151852306</v>
      </c>
      <c r="H54" s="2">
        <f t="shared" si="20"/>
        <v>5.8395688880420238</v>
      </c>
      <c r="I54" s="2">
        <v>4.9717335110862004</v>
      </c>
      <c r="K54" s="2">
        <f t="shared" si="3"/>
        <v>1.2216740726319841</v>
      </c>
      <c r="L54" s="2">
        <f t="shared" si="11"/>
        <v>1.0839863109440628</v>
      </c>
      <c r="O54" s="5">
        <f t="shared" si="12"/>
        <v>33664</v>
      </c>
      <c r="P54" s="167">
        <v>71.743200569019095</v>
      </c>
      <c r="Q54" s="2">
        <f t="shared" si="4"/>
        <v>4.2730930845606041</v>
      </c>
      <c r="R54" s="1" t="s">
        <v>186</v>
      </c>
      <c r="S54" s="1" t="s">
        <v>186</v>
      </c>
      <c r="V54" s="162">
        <f t="shared" si="13"/>
        <v>40695</v>
      </c>
      <c r="W54" s="2">
        <v>17.284848203108599</v>
      </c>
      <c r="X54" s="2">
        <v>17.296846738771801</v>
      </c>
      <c r="Y54" s="170">
        <f t="shared" si="14"/>
        <v>1.0070350668197392E-2</v>
      </c>
      <c r="Z54" s="1" t="s">
        <v>186</v>
      </c>
      <c r="AA54" s="2">
        <f t="shared" si="0"/>
        <v>17.284848203108599</v>
      </c>
      <c r="AB54" s="2">
        <f t="shared" si="1"/>
        <v>1.1998535663202858</v>
      </c>
      <c r="AC54" s="2">
        <f t="shared" si="5"/>
        <v>1.1998535663202858</v>
      </c>
      <c r="AD54" s="2">
        <v>0.80617955801104768</v>
      </c>
      <c r="AE54" s="169">
        <f t="shared" si="15"/>
        <v>1.4501776651002274</v>
      </c>
      <c r="AH54" s="5">
        <f t="shared" si="6"/>
        <v>38838</v>
      </c>
      <c r="AI54" s="167">
        <v>11.4438844774897</v>
      </c>
      <c r="AJ54" s="2">
        <f t="shared" si="2"/>
        <v>10.510551144156366</v>
      </c>
      <c r="AK54">
        <f t="shared" si="16"/>
        <v>42</v>
      </c>
      <c r="AM54" s="5">
        <f t="shared" si="7"/>
        <v>41334</v>
      </c>
      <c r="AN54" s="169">
        <f t="shared" si="18"/>
        <v>7.7109892089488401</v>
      </c>
      <c r="AO54" s="169">
        <f t="shared" si="21"/>
        <v>1.5912424781249181</v>
      </c>
      <c r="AP54" s="9">
        <v>0.85</v>
      </c>
      <c r="AQ54" s="169">
        <v>1.6035447513812171</v>
      </c>
      <c r="AT54" s="5">
        <v>42339</v>
      </c>
      <c r="AU54">
        <v>-1.9</v>
      </c>
    </row>
    <row r="55" spans="4:47" ht="15">
      <c r="D55" s="162">
        <f t="shared" si="9"/>
        <v>39600</v>
      </c>
      <c r="E55" s="2">
        <v>5.0069060029268098</v>
      </c>
      <c r="F55" s="2">
        <f t="shared" si="10"/>
        <v>2.2955751114289491</v>
      </c>
      <c r="G55" s="2">
        <f t="shared" si="17"/>
        <v>5.9851434860539676</v>
      </c>
      <c r="H55" s="2">
        <f t="shared" si="20"/>
        <v>5.7570557319172266</v>
      </c>
      <c r="I55" s="2">
        <v>4.9824633682170703</v>
      </c>
      <c r="K55" s="2">
        <f t="shared" si="3"/>
        <v>2.4442634709739508</v>
      </c>
      <c r="L55" s="2">
        <f t="shared" si="11"/>
        <v>1.0729857130869824</v>
      </c>
      <c r="O55" s="5">
        <f t="shared" si="12"/>
        <v>33756</v>
      </c>
      <c r="P55" s="167">
        <v>72.089342818796794</v>
      </c>
      <c r="Q55" s="2">
        <f t="shared" si="4"/>
        <v>4.2779062222533755</v>
      </c>
      <c r="R55" s="1" t="s">
        <v>186</v>
      </c>
      <c r="S55" s="1" t="s">
        <v>186</v>
      </c>
      <c r="V55" s="162">
        <f t="shared" si="13"/>
        <v>40787</v>
      </c>
      <c r="W55" s="2">
        <v>17.294199171178501</v>
      </c>
      <c r="X55" s="2">
        <v>17.307438000084002</v>
      </c>
      <c r="Y55" s="170">
        <f t="shared" si="14"/>
        <v>9.3509680699028763E-3</v>
      </c>
      <c r="Z55" s="1" t="s">
        <v>186</v>
      </c>
      <c r="AA55" s="2">
        <f t="shared" si="0"/>
        <v>17.294199171178501</v>
      </c>
      <c r="AB55" s="2">
        <f t="shared" si="1"/>
        <v>1.32388289055001</v>
      </c>
      <c r="AC55" s="2">
        <f t="shared" si="5"/>
        <v>1.32388289055001</v>
      </c>
      <c r="AD55" s="2">
        <v>0.99222099447513856</v>
      </c>
      <c r="AE55" s="169">
        <f t="shared" si="15"/>
        <v>1.0591261312200118</v>
      </c>
      <c r="AH55" s="5">
        <f t="shared" si="6"/>
        <v>38869</v>
      </c>
      <c r="AI55" s="167">
        <v>11.565817833849</v>
      </c>
      <c r="AJ55" s="2">
        <f t="shared" si="2"/>
        <v>10.654706722737888</v>
      </c>
      <c r="AK55">
        <f t="shared" si="16"/>
        <v>41</v>
      </c>
      <c r="AM55" s="5">
        <f t="shared" si="7"/>
        <v>41426</v>
      </c>
      <c r="AN55" s="169">
        <f t="shared" si="18"/>
        <v>7.2942529802594303</v>
      </c>
      <c r="AO55" s="169">
        <f t="shared" si="21"/>
        <v>2.007978706814328</v>
      </c>
      <c r="AP55" s="9">
        <v>0.85</v>
      </c>
      <c r="AQ55" s="169">
        <v>1.8649922651933648</v>
      </c>
      <c r="AT55" s="5">
        <v>42430</v>
      </c>
      <c r="AU55">
        <v>-2.4900000000000002</v>
      </c>
    </row>
    <row r="56" spans="4:47" ht="15">
      <c r="D56" s="162">
        <f t="shared" si="9"/>
        <v>39692</v>
      </c>
      <c r="E56" s="2">
        <v>5.0214194491817903</v>
      </c>
      <c r="F56" s="2">
        <f t="shared" si="10"/>
        <v>1.4513446254980522</v>
      </c>
      <c r="G56" s="2">
        <f t="shared" si="17"/>
        <v>6.4116619152020604</v>
      </c>
      <c r="H56" s="2">
        <f t="shared" si="20"/>
        <v>5.9291423102746599</v>
      </c>
      <c r="I56" s="2">
        <v>4.9930710138393701</v>
      </c>
      <c r="K56" s="2">
        <f t="shared" si="3"/>
        <v>2.8348435342420153</v>
      </c>
      <c r="L56" s="2">
        <f t="shared" si="11"/>
        <v>1.0607645622299877</v>
      </c>
      <c r="O56" s="5">
        <f t="shared" si="12"/>
        <v>33848</v>
      </c>
      <c r="P56" s="167">
        <v>72.210464980019907</v>
      </c>
      <c r="Q56" s="2">
        <f t="shared" si="4"/>
        <v>4.2795849797169723</v>
      </c>
      <c r="R56" s="1" t="s">
        <v>186</v>
      </c>
      <c r="S56" s="1" t="s">
        <v>186</v>
      </c>
      <c r="V56" s="162">
        <f t="shared" si="13"/>
        <v>40878</v>
      </c>
      <c r="W56" s="2">
        <v>17.3027690788043</v>
      </c>
      <c r="X56" s="2">
        <v>17.316227380181399</v>
      </c>
      <c r="Y56" s="170">
        <f t="shared" si="14"/>
        <v>8.5699076257981233E-3</v>
      </c>
      <c r="Z56" s="1" t="s">
        <v>186</v>
      </c>
      <c r="AA56" s="2">
        <f t="shared" si="0"/>
        <v>17.3027690788043</v>
      </c>
      <c r="AB56" s="2">
        <f t="shared" si="1"/>
        <v>1.3458301377099247</v>
      </c>
      <c r="AC56" s="2">
        <f t="shared" si="5"/>
        <v>1.3458301377099247</v>
      </c>
      <c r="AD56" s="2">
        <v>1.0294292817679507</v>
      </c>
      <c r="AE56" s="169">
        <f t="shared" si="15"/>
        <v>0.87893800973972702</v>
      </c>
      <c r="AH56" s="5">
        <f t="shared" si="6"/>
        <v>38899</v>
      </c>
      <c r="AI56" s="167">
        <v>11.788781163597699</v>
      </c>
      <c r="AJ56" s="2">
        <f t="shared" si="2"/>
        <v>10.89989227470881</v>
      </c>
      <c r="AK56">
        <f t="shared" si="16"/>
        <v>40</v>
      </c>
      <c r="AM56" s="5">
        <f t="shared" si="7"/>
        <v>41518</v>
      </c>
      <c r="AN56" s="169">
        <f t="shared" si="18"/>
        <v>7.0542027463878298</v>
      </c>
      <c r="AO56" s="169">
        <f t="shared" si="21"/>
        <v>2.2480289406859284</v>
      </c>
      <c r="AP56" s="9">
        <v>0.85</v>
      </c>
      <c r="AQ56" s="169">
        <v>2.1264397790055227</v>
      </c>
      <c r="AT56" s="5">
        <v>42522</v>
      </c>
      <c r="AU56">
        <v>-3.09</v>
      </c>
    </row>
    <row r="57" spans="4:47" ht="15">
      <c r="D57" s="162">
        <f t="shared" si="9"/>
        <v>39783</v>
      </c>
      <c r="E57" s="2">
        <v>4.9828680554784901</v>
      </c>
      <c r="F57" s="2">
        <f t="shared" si="10"/>
        <v>-3.8551393703300185</v>
      </c>
      <c r="G57" s="2">
        <f t="shared" si="17"/>
        <v>1.0193415282020446</v>
      </c>
      <c r="H57" s="2">
        <f t="shared" si="20"/>
        <v>4.6638171119953498</v>
      </c>
      <c r="I57" s="2">
        <v>5.0035595190698103</v>
      </c>
      <c r="K57" s="2">
        <f t="shared" si="3"/>
        <v>-2.0691463591320236</v>
      </c>
      <c r="L57" s="2">
        <f t="shared" si="11"/>
        <v>1.0488505230440204</v>
      </c>
      <c r="O57" s="5">
        <f t="shared" si="12"/>
        <v>33939</v>
      </c>
      <c r="P57" s="167">
        <v>73.174539583227102</v>
      </c>
      <c r="Q57" s="2">
        <f t="shared" si="4"/>
        <v>4.292847540562625</v>
      </c>
      <c r="R57" s="1" t="s">
        <v>186</v>
      </c>
      <c r="S57" s="1" t="s">
        <v>186</v>
      </c>
      <c r="V57" s="162">
        <f t="shared" si="13"/>
        <v>40969</v>
      </c>
      <c r="W57" s="2">
        <v>17.310504522408301</v>
      </c>
      <c r="X57" s="2">
        <v>17.325309576997999</v>
      </c>
      <c r="Y57" s="170">
        <f t="shared" si="14"/>
        <v>7.7354436040018015E-3</v>
      </c>
      <c r="Z57" s="1" t="s">
        <v>186</v>
      </c>
      <c r="AA57" s="2">
        <f t="shared" si="0"/>
        <v>17.310504522408301</v>
      </c>
      <c r="AB57" s="2">
        <f t="shared" si="1"/>
        <v>1.4805054589697164</v>
      </c>
      <c r="AC57" s="2">
        <f t="shared" si="5"/>
        <v>1.4805054589697164</v>
      </c>
      <c r="AD57" s="2">
        <v>1.1410541436464099</v>
      </c>
      <c r="AE57" s="169">
        <f t="shared" si="15"/>
        <v>0.90821968165997191</v>
      </c>
      <c r="AH57" s="5">
        <f t="shared" si="6"/>
        <v>38930</v>
      </c>
      <c r="AI57" s="167">
        <v>11.957163336939001</v>
      </c>
      <c r="AJ57" s="2">
        <f t="shared" si="2"/>
        <v>11.090496670272334</v>
      </c>
      <c r="AK57">
        <f t="shared" si="16"/>
        <v>39</v>
      </c>
      <c r="AM57" s="5">
        <f t="shared" si="7"/>
        <v>41609</v>
      </c>
      <c r="AN57" s="169">
        <f t="shared" si="18"/>
        <v>6.8884250334391899</v>
      </c>
      <c r="AO57" s="169">
        <f t="shared" si="21"/>
        <v>2.4138066536345684</v>
      </c>
      <c r="AP57" s="9">
        <v>0.85</v>
      </c>
      <c r="AQ57" s="169">
        <v>2.1787292817679567</v>
      </c>
      <c r="AT57" s="5">
        <v>42614</v>
      </c>
      <c r="AU57">
        <v>-3.19</v>
      </c>
    </row>
    <row r="58" spans="4:47" ht="15">
      <c r="D58" s="162">
        <f t="shared" si="9"/>
        <v>39873</v>
      </c>
      <c r="E58" s="2">
        <v>4.9689329639492099</v>
      </c>
      <c r="F58" s="2">
        <f t="shared" si="10"/>
        <v>-1.3935091529280186</v>
      </c>
      <c r="G58" s="2">
        <f t="shared" si="17"/>
        <v>-1.5017287863310358</v>
      </c>
      <c r="H58" s="2">
        <f t="shared" si="20"/>
        <v>2.978604535781848</v>
      </c>
      <c r="I58" s="2">
        <v>5.0139496727971604</v>
      </c>
      <c r="K58" s="2">
        <f t="shared" si="3"/>
        <v>-4.5016708847950504</v>
      </c>
      <c r="L58" s="2">
        <f t="shared" si="11"/>
        <v>1.0390153727350082</v>
      </c>
      <c r="O58" s="5">
        <f t="shared" si="12"/>
        <v>34029</v>
      </c>
      <c r="P58" s="167">
        <v>75.170973541951597</v>
      </c>
      <c r="Q58" s="2">
        <f t="shared" si="4"/>
        <v>4.3197651663088052</v>
      </c>
      <c r="R58" s="1" t="s">
        <v>186</v>
      </c>
      <c r="S58" s="1" t="s">
        <v>186</v>
      </c>
      <c r="V58" s="162">
        <f t="shared" si="13"/>
        <v>41061</v>
      </c>
      <c r="W58" s="2">
        <v>17.317360509851</v>
      </c>
      <c r="X58" s="2">
        <v>17.332464894654901</v>
      </c>
      <c r="Y58" s="170">
        <f t="shared" si="14"/>
        <v>6.8559874426981082E-3</v>
      </c>
      <c r="Z58" s="1" t="s">
        <v>186</v>
      </c>
      <c r="AA58" s="2">
        <f t="shared" si="0"/>
        <v>17.317360509851</v>
      </c>
      <c r="AB58" s="2">
        <f t="shared" si="1"/>
        <v>1.5104384803901638</v>
      </c>
      <c r="AC58" s="2">
        <f t="shared" si="5"/>
        <v>1.5104384803901638</v>
      </c>
      <c r="AD58" s="2">
        <v>1.1782624309392218</v>
      </c>
      <c r="AE58" s="169">
        <f t="shared" si="15"/>
        <v>0.71553176569025823</v>
      </c>
      <c r="AH58" s="5">
        <f t="shared" si="6"/>
        <v>38961</v>
      </c>
      <c r="AI58" s="167">
        <v>11.910078797218301</v>
      </c>
      <c r="AJ58" s="2">
        <f t="shared" si="2"/>
        <v>11.065634352773856</v>
      </c>
      <c r="AK58">
        <f t="shared" si="16"/>
        <v>38</v>
      </c>
      <c r="AM58" s="5">
        <f t="shared" si="7"/>
        <v>41699</v>
      </c>
      <c r="AN58" s="169">
        <f t="shared" si="18"/>
        <v>6.7792419513478102</v>
      </c>
      <c r="AO58" s="169">
        <f t="shared" si="21"/>
        <v>2.5229897357259481</v>
      </c>
      <c r="AP58" s="9">
        <v>0.85</v>
      </c>
      <c r="AQ58" s="169">
        <v>2.3878872928176809</v>
      </c>
      <c r="AT58" s="5">
        <v>42705</v>
      </c>
      <c r="AU58">
        <v>-3.45</v>
      </c>
    </row>
    <row r="59" spans="4:47" ht="15">
      <c r="D59" s="162">
        <f t="shared" si="9"/>
        <v>39965</v>
      </c>
      <c r="E59" s="2">
        <v>4.9868177518668899</v>
      </c>
      <c r="F59" s="2">
        <f t="shared" si="10"/>
        <v>1.7884787917680001</v>
      </c>
      <c r="G59" s="2">
        <f t="shared" si="17"/>
        <v>-2.0088251059919848</v>
      </c>
      <c r="H59" s="2">
        <f t="shared" si="20"/>
        <v>0.98011238777031551</v>
      </c>
      <c r="I59" s="2">
        <v>5.0242493317454802</v>
      </c>
      <c r="K59" s="2">
        <f t="shared" si="3"/>
        <v>-3.7431579878590249</v>
      </c>
      <c r="L59" s="2">
        <f t="shared" si="11"/>
        <v>1.0299658948319745</v>
      </c>
      <c r="O59" s="5">
        <f t="shared" si="12"/>
        <v>34121</v>
      </c>
      <c r="P59" s="167">
        <v>77.297071292810799</v>
      </c>
      <c r="Q59" s="2">
        <f t="shared" si="4"/>
        <v>4.3476560673311333</v>
      </c>
      <c r="R59" s="1" t="s">
        <v>186</v>
      </c>
      <c r="S59" s="1" t="s">
        <v>186</v>
      </c>
      <c r="V59" s="162">
        <f t="shared" si="13"/>
        <v>41153</v>
      </c>
      <c r="W59" s="2">
        <v>17.323301302152199</v>
      </c>
      <c r="X59" s="2">
        <v>17.338073204885202</v>
      </c>
      <c r="Y59" s="170">
        <f t="shared" si="14"/>
        <v>5.9407923011995933E-3</v>
      </c>
      <c r="Z59" s="1" t="s">
        <v>186</v>
      </c>
      <c r="AA59" s="2">
        <f t="shared" si="0"/>
        <v>17.323301302152199</v>
      </c>
      <c r="AB59" s="2">
        <f t="shared" si="1"/>
        <v>1.4771902733002662</v>
      </c>
      <c r="AC59" s="2">
        <f t="shared" si="5"/>
        <v>1.4771902733002662</v>
      </c>
      <c r="AD59" s="2">
        <v>1.1782624309392218</v>
      </c>
      <c r="AE59" s="169">
        <f t="shared" si="15"/>
        <v>0.56083102303006171</v>
      </c>
      <c r="AH59" s="5">
        <f t="shared" si="6"/>
        <v>38991</v>
      </c>
      <c r="AI59" s="167">
        <v>11.743101169324801</v>
      </c>
      <c r="AJ59" s="2">
        <f t="shared" si="2"/>
        <v>10.920878947102578</v>
      </c>
      <c r="AK59">
        <f t="shared" si="16"/>
        <v>37</v>
      </c>
      <c r="AM59" s="5">
        <f t="shared" si="7"/>
        <v>41791</v>
      </c>
      <c r="AN59" s="169">
        <f t="shared" si="18"/>
        <v>6.7293109329152196</v>
      </c>
      <c r="AO59" s="169">
        <f t="shared" si="21"/>
        <v>2.5729207541585386</v>
      </c>
      <c r="AP59" s="9">
        <v>0.85</v>
      </c>
      <c r="AQ59" s="169">
        <v>2.1787292817679567</v>
      </c>
      <c r="AT59" s="5">
        <v>42795</v>
      </c>
      <c r="AU59">
        <v>-3.32</v>
      </c>
    </row>
    <row r="60" spans="4:47" ht="15">
      <c r="D60" s="162">
        <f t="shared" si="9"/>
        <v>40057</v>
      </c>
      <c r="E60" s="2">
        <v>5.0100052073126298</v>
      </c>
      <c r="F60" s="2">
        <f t="shared" si="10"/>
        <v>2.3187455445739857</v>
      </c>
      <c r="G60" s="2">
        <f t="shared" si="17"/>
        <v>-1.1414241869160513</v>
      </c>
      <c r="H60" s="2">
        <f t="shared" si="20"/>
        <v>-0.90815913775923462</v>
      </c>
      <c r="I60" s="2">
        <v>5.03443821719579</v>
      </c>
      <c r="K60" s="2">
        <f t="shared" si="3"/>
        <v>-2.4433009883160217</v>
      </c>
      <c r="L60" s="2">
        <f t="shared" si="11"/>
        <v>1.0188885450309826</v>
      </c>
      <c r="O60" s="5">
        <f t="shared" si="12"/>
        <v>34213</v>
      </c>
      <c r="P60" s="167">
        <v>78.094195957302205</v>
      </c>
      <c r="Q60" s="2">
        <f t="shared" si="4"/>
        <v>4.3579157385566036</v>
      </c>
      <c r="R60" s="1" t="s">
        <v>186</v>
      </c>
      <c r="S60" s="1" t="s">
        <v>186</v>
      </c>
      <c r="V60" s="162">
        <f t="shared" si="13"/>
        <v>41244</v>
      </c>
      <c r="W60" s="2">
        <v>17.328300600572199</v>
      </c>
      <c r="X60" s="2">
        <v>17.3415215262456</v>
      </c>
      <c r="Y60" s="170">
        <f t="shared" si="14"/>
        <v>4.999298419999576E-3</v>
      </c>
      <c r="Z60" s="1" t="s">
        <v>186</v>
      </c>
      <c r="AA60" s="2">
        <f t="shared" si="0"/>
        <v>17.328300600572199</v>
      </c>
      <c r="AB60" s="2">
        <f t="shared" si="1"/>
        <v>1.3220925673401496</v>
      </c>
      <c r="AC60" s="2">
        <f t="shared" si="5"/>
        <v>1.3220925673401496</v>
      </c>
      <c r="AD60" s="2">
        <v>1.10384585635359</v>
      </c>
      <c r="AE60" s="169">
        <f t="shared" si="15"/>
        <v>0.34483213603984098</v>
      </c>
      <c r="AH60" s="5">
        <f t="shared" si="6"/>
        <v>39022</v>
      </c>
      <c r="AI60" s="167">
        <v>11.568031590073399</v>
      </c>
      <c r="AJ60" s="2">
        <f t="shared" si="2"/>
        <v>10.768031590073399</v>
      </c>
      <c r="AK60">
        <f t="shared" si="16"/>
        <v>36</v>
      </c>
      <c r="AM60" s="5">
        <f t="shared" si="7"/>
        <v>41883</v>
      </c>
      <c r="AN60" s="169">
        <f t="shared" si="18"/>
        <v>6.9534547081940303</v>
      </c>
      <c r="AO60" s="169">
        <f t="shared" si="21"/>
        <v>2.3487769788797279</v>
      </c>
      <c r="AP60" s="9">
        <v>0.85</v>
      </c>
      <c r="AQ60" s="169">
        <v>1.9172817679557985</v>
      </c>
      <c r="AT60" s="5">
        <v>42887</v>
      </c>
      <c r="AU60">
        <v>-3.24</v>
      </c>
    </row>
    <row r="61" spans="4:47" ht="15">
      <c r="D61" s="162">
        <f t="shared" si="9"/>
        <v>40148</v>
      </c>
      <c r="E61" s="2">
        <v>5.0350004193817703</v>
      </c>
      <c r="F61" s="2">
        <f t="shared" si="10"/>
        <v>2.4995212069140571</v>
      </c>
      <c r="G61" s="2">
        <f t="shared" si="17"/>
        <v>5.2132363903280243</v>
      </c>
      <c r="H61" s="2">
        <f t="shared" si="20"/>
        <v>0.1403145777722159</v>
      </c>
      <c r="I61" s="2">
        <v>5.0444726556916599</v>
      </c>
      <c r="K61" s="2">
        <f t="shared" si="3"/>
        <v>-0.94722363098895812</v>
      </c>
      <c r="L61" s="2">
        <f t="shared" si="11"/>
        <v>1.0034438495869935</v>
      </c>
      <c r="O61" s="5">
        <f t="shared" si="12"/>
        <v>34304</v>
      </c>
      <c r="P61" s="167">
        <v>78.208697933634298</v>
      </c>
      <c r="Q61" s="2">
        <f t="shared" si="4"/>
        <v>4.3593808681388433</v>
      </c>
      <c r="R61" s="1" t="s">
        <v>186</v>
      </c>
      <c r="S61" s="1" t="s">
        <v>186</v>
      </c>
      <c r="V61" s="162">
        <f t="shared" si="13"/>
        <v>41334</v>
      </c>
      <c r="W61" s="2">
        <v>17.332341338810501</v>
      </c>
      <c r="X61" s="2">
        <v>17.346404740237102</v>
      </c>
      <c r="Y61" s="170">
        <f t="shared" si="14"/>
        <v>4.0407382383023105E-3</v>
      </c>
      <c r="Z61" s="1" t="s">
        <v>186</v>
      </c>
      <c r="AA61" s="2">
        <f t="shared" si="0"/>
        <v>17.332341338810501</v>
      </c>
      <c r="AB61" s="2">
        <f t="shared" si="1"/>
        <v>1.4063401426600564</v>
      </c>
      <c r="AC61" s="2">
        <f t="shared" si="5"/>
        <v>1.4063401426600564</v>
      </c>
      <c r="AD61" s="2">
        <v>1.0294292817679507</v>
      </c>
      <c r="AE61" s="169">
        <f t="shared" si="15"/>
        <v>0.48832139915013784</v>
      </c>
      <c r="AH61" s="5">
        <f t="shared" si="6"/>
        <v>39052</v>
      </c>
      <c r="AI61" s="167">
        <v>11.411125881993801</v>
      </c>
      <c r="AJ61" s="2">
        <f t="shared" si="2"/>
        <v>10.633348104216022</v>
      </c>
      <c r="AK61">
        <f t="shared" si="16"/>
        <v>35</v>
      </c>
      <c r="AM61" s="5">
        <f t="shared" si="7"/>
        <v>41974</v>
      </c>
      <c r="AN61" s="169">
        <f t="shared" si="18"/>
        <v>7.1639417322904801</v>
      </c>
      <c r="AO61" s="169">
        <f t="shared" si="21"/>
        <v>2.1382899547832781</v>
      </c>
      <c r="AP61" s="9">
        <v>0.85</v>
      </c>
      <c r="AQ61" s="169">
        <v>1.7081237569060741</v>
      </c>
      <c r="AT61" s="5">
        <v>42979</v>
      </c>
      <c r="AU61">
        <v>-2.99</v>
      </c>
    </row>
    <row r="62" spans="4:47" ht="15">
      <c r="D62" s="162">
        <f t="shared" si="9"/>
        <v>40238</v>
      </c>
      <c r="E62" s="2">
        <v>5.0575441872785101</v>
      </c>
      <c r="F62" s="2">
        <f t="shared" si="10"/>
        <v>2.254376789673973</v>
      </c>
      <c r="G62" s="2">
        <f t="shared" si="17"/>
        <v>8.8611223329300159</v>
      </c>
      <c r="H62" s="2">
        <f t="shared" si="20"/>
        <v>2.7310273575874788</v>
      </c>
      <c r="I62" s="2">
        <v>5.0542937031455297</v>
      </c>
      <c r="K62" s="2">
        <f t="shared" si="3"/>
        <v>0.32504841329803469</v>
      </c>
      <c r="L62" s="2">
        <f t="shared" si="11"/>
        <v>0.98210474538698023</v>
      </c>
      <c r="O62" s="5">
        <f t="shared" si="12"/>
        <v>34394</v>
      </c>
      <c r="P62" s="167">
        <v>78.930942923641297</v>
      </c>
      <c r="Q62" s="2">
        <f t="shared" si="4"/>
        <v>4.368573329976603</v>
      </c>
      <c r="R62" s="1" t="s">
        <v>186</v>
      </c>
      <c r="S62" s="1" t="s">
        <v>186</v>
      </c>
      <c r="V62" s="162">
        <f t="shared" si="13"/>
        <v>41426</v>
      </c>
      <c r="W62" s="2">
        <v>17.335414713645001</v>
      </c>
      <c r="X62" s="2">
        <v>17.352397211191001</v>
      </c>
      <c r="Y62" s="170">
        <f t="shared" si="14"/>
        <v>3.0733748344999867E-3</v>
      </c>
      <c r="Z62" s="1" t="s">
        <v>186</v>
      </c>
      <c r="AA62" s="2">
        <f t="shared" si="0"/>
        <v>17.335414713645001</v>
      </c>
      <c r="AB62" s="2">
        <f t="shared" si="1"/>
        <v>1.6982497545999564</v>
      </c>
      <c r="AC62" s="2">
        <f t="shared" si="5"/>
        <v>1.6982497545999564</v>
      </c>
      <c r="AD62" s="2">
        <v>1.1782624309392218</v>
      </c>
      <c r="AE62" s="169">
        <f t="shared" si="15"/>
        <v>0.59924709538989873</v>
      </c>
      <c r="AH62" s="5">
        <f t="shared" si="6"/>
        <v>39083</v>
      </c>
      <c r="AI62" s="167">
        <v>11.280955395944799</v>
      </c>
      <c r="AJ62" s="2">
        <f t="shared" si="2"/>
        <v>10.525399840389245</v>
      </c>
      <c r="AK62">
        <f t="shared" si="16"/>
        <v>34</v>
      </c>
      <c r="AM62" s="5">
        <f t="shared" si="7"/>
        <v>42064</v>
      </c>
      <c r="AN62" s="169">
        <f t="shared" si="18"/>
        <v>7.5477948400909103</v>
      </c>
      <c r="AO62" s="169">
        <f t="shared" si="21"/>
        <v>1.754436846982848</v>
      </c>
      <c r="AP62" s="9">
        <v>0.85</v>
      </c>
      <c r="AQ62" s="169">
        <v>1.5512552486187832</v>
      </c>
      <c r="AT62" s="5">
        <v>43070</v>
      </c>
      <c r="AU62">
        <v>-2.4500000000000002</v>
      </c>
    </row>
    <row r="63" spans="4:47" ht="15">
      <c r="D63" s="162">
        <f t="shared" si="9"/>
        <v>40330</v>
      </c>
      <c r="E63" s="2">
        <v>5.0672347446349599</v>
      </c>
      <c r="F63" s="2">
        <f t="shared" si="10"/>
        <v>0.96905573564498582</v>
      </c>
      <c r="G63" s="2">
        <f t="shared" si="17"/>
        <v>8.0416992768070017</v>
      </c>
      <c r="H63" s="2">
        <f t="shared" si="20"/>
        <v>5.2436584532872033</v>
      </c>
      <c r="I63" s="2">
        <v>5.0638364953220902</v>
      </c>
      <c r="K63" s="2">
        <f t="shared" si="3"/>
        <v>0.33982493128696944</v>
      </c>
      <c r="L63" s="2">
        <f t="shared" si="11"/>
        <v>0.95427921765605106</v>
      </c>
      <c r="O63" s="5">
        <f t="shared" si="12"/>
        <v>34486</v>
      </c>
      <c r="P63" s="167">
        <v>78.963177684913006</v>
      </c>
      <c r="Q63" s="2">
        <f t="shared" si="4"/>
        <v>4.3689816385519356</v>
      </c>
      <c r="R63" s="1" t="s">
        <v>186</v>
      </c>
      <c r="S63" s="1" t="s">
        <v>186</v>
      </c>
      <c r="V63" s="162">
        <f t="shared" si="13"/>
        <v>41518</v>
      </c>
      <c r="W63" s="2">
        <v>17.337520711479598</v>
      </c>
      <c r="X63" s="2">
        <v>17.357227994868499</v>
      </c>
      <c r="Y63" s="170">
        <f t="shared" si="14"/>
        <v>2.1059978345974173E-3</v>
      </c>
      <c r="Z63" s="1" t="s">
        <v>186</v>
      </c>
      <c r="AA63" s="2">
        <f t="shared" si="0"/>
        <v>17.337520711479598</v>
      </c>
      <c r="AB63" s="2">
        <f t="shared" si="1"/>
        <v>1.9707283388900265</v>
      </c>
      <c r="AC63" s="2">
        <f t="shared" si="5"/>
        <v>1.9707283388900265</v>
      </c>
      <c r="AD63" s="2">
        <v>1.3643038674033128</v>
      </c>
      <c r="AE63" s="169">
        <f t="shared" si="15"/>
        <v>0.48307836774981183</v>
      </c>
      <c r="AH63" s="5">
        <f t="shared" si="6"/>
        <v>39114</v>
      </c>
      <c r="AI63" s="167">
        <v>11.2179399240344</v>
      </c>
      <c r="AJ63" s="2">
        <f t="shared" si="2"/>
        <v>10.484606590701068</v>
      </c>
      <c r="AK63">
        <f t="shared" si="16"/>
        <v>33</v>
      </c>
      <c r="AM63" s="5">
        <f t="shared" si="7"/>
        <v>42156</v>
      </c>
      <c r="AN63" s="169">
        <f t="shared" si="18"/>
        <v>8.2367023288606305</v>
      </c>
      <c r="AO63" s="169">
        <f t="shared" si="21"/>
        <v>1.0655293582131278</v>
      </c>
      <c r="AP63" s="9">
        <v>0.85</v>
      </c>
      <c r="AQ63" s="169">
        <v>0.76691270718232152</v>
      </c>
      <c r="AT63" s="5">
        <v>43160</v>
      </c>
      <c r="AU63">
        <v>-2.0499999999999998</v>
      </c>
    </row>
    <row r="64" spans="4:47" ht="15">
      <c r="D64" s="162">
        <f t="shared" si="9"/>
        <v>40422</v>
      </c>
      <c r="E64" s="2">
        <v>5.0774262146285798</v>
      </c>
      <c r="F64" s="2">
        <f t="shared" si="10"/>
        <v>1.0191469993619862</v>
      </c>
      <c r="G64" s="2">
        <f t="shared" si="17"/>
        <v>6.7421007315950021</v>
      </c>
      <c r="H64" s="2">
        <f t="shared" si="20"/>
        <v>7.2145396829149888</v>
      </c>
      <c r="I64" s="2">
        <v>5.0730381995386704</v>
      </c>
      <c r="K64" s="2">
        <f t="shared" si="3"/>
        <v>0.43880150899093806</v>
      </c>
      <c r="L64" s="2">
        <f t="shared" si="11"/>
        <v>0.92017042165801755</v>
      </c>
      <c r="O64" s="5">
        <f t="shared" si="12"/>
        <v>34578</v>
      </c>
      <c r="P64" s="167">
        <v>80.374529592440197</v>
      </c>
      <c r="Q64" s="2">
        <f t="shared" si="4"/>
        <v>4.3866973298805032</v>
      </c>
      <c r="R64" s="1" t="s">
        <v>186</v>
      </c>
      <c r="S64" s="1" t="s">
        <v>186</v>
      </c>
      <c r="V64" s="162">
        <f t="shared" si="13"/>
        <v>41609</v>
      </c>
      <c r="W64" s="2">
        <v>17.338669932779201</v>
      </c>
      <c r="X64" s="2">
        <v>17.3618882875111</v>
      </c>
      <c r="Y64" s="170">
        <f t="shared" si="14"/>
        <v>1.1492212996024875E-3</v>
      </c>
      <c r="Z64" s="1" t="s">
        <v>186</v>
      </c>
      <c r="AA64" s="2">
        <f t="shared" si="0"/>
        <v>17.338669932779201</v>
      </c>
      <c r="AB64" s="2">
        <f t="shared" si="1"/>
        <v>2.3218354731898927</v>
      </c>
      <c r="AC64" s="2">
        <f t="shared" si="5"/>
        <v>2.3218354731898927</v>
      </c>
      <c r="AD64" s="2">
        <v>1.8108033149171261</v>
      </c>
      <c r="AE64" s="169">
        <f t="shared" si="15"/>
        <v>0.46602926426011493</v>
      </c>
      <c r="AH64" s="5">
        <f t="shared" si="6"/>
        <v>39142</v>
      </c>
      <c r="AI64" s="167">
        <v>11.238354777663</v>
      </c>
      <c r="AJ64" s="2">
        <f t="shared" si="2"/>
        <v>10.52724366655189</v>
      </c>
      <c r="AK64">
        <f t="shared" si="16"/>
        <v>32</v>
      </c>
      <c r="AM64" s="5">
        <f t="shared" si="7"/>
        <v>42248</v>
      </c>
      <c r="AN64" s="169">
        <f t="shared" si="18"/>
        <v>9.08073149171131</v>
      </c>
      <c r="AO64" s="169">
        <f t="shared" si="21"/>
        <v>0.22150019536244836</v>
      </c>
      <c r="AP64" s="9">
        <v>0.85</v>
      </c>
      <c r="AQ64" s="169">
        <v>-6.9719337016572944E-2</v>
      </c>
      <c r="AT64" s="5">
        <v>43252</v>
      </c>
      <c r="AU64">
        <v>-2.17</v>
      </c>
    </row>
    <row r="65" spans="4:47" ht="15">
      <c r="D65" s="162">
        <f t="shared" si="9"/>
        <v>40513</v>
      </c>
      <c r="E65" s="2">
        <v>5.0908872053952603</v>
      </c>
      <c r="F65" s="2">
        <f t="shared" si="10"/>
        <v>1.3460990766680503</v>
      </c>
      <c r="G65" s="2">
        <f t="shared" si="17"/>
        <v>5.5886786013489953</v>
      </c>
      <c r="H65" s="2">
        <f t="shared" si="20"/>
        <v>7.3084002356702982</v>
      </c>
      <c r="I65" s="2">
        <v>5.0818381070183802</v>
      </c>
      <c r="K65" s="2">
        <f t="shared" si="3"/>
        <v>0.90490983768800604</v>
      </c>
      <c r="L65" s="2">
        <f t="shared" si="11"/>
        <v>0.87999074797098231</v>
      </c>
      <c r="O65" s="5">
        <f t="shared" si="12"/>
        <v>34669</v>
      </c>
      <c r="P65" s="167">
        <v>82.911431230341705</v>
      </c>
      <c r="Q65" s="2">
        <f t="shared" si="4"/>
        <v>4.4177729444365168</v>
      </c>
      <c r="R65" s="1" t="s">
        <v>186</v>
      </c>
      <c r="S65" s="1" t="s">
        <v>186</v>
      </c>
      <c r="V65" s="162">
        <f t="shared" si="13"/>
        <v>41699</v>
      </c>
      <c r="W65" s="2">
        <v>17.338885295060798</v>
      </c>
      <c r="X65" s="2">
        <v>17.368476683862198</v>
      </c>
      <c r="Y65" s="170">
        <f t="shared" si="14"/>
        <v>2.1536228159746429E-4</v>
      </c>
      <c r="Z65" s="1" t="s">
        <v>186</v>
      </c>
      <c r="AA65" s="2">
        <f t="shared" si="0"/>
        <v>17.338885295060798</v>
      </c>
      <c r="AB65" s="2">
        <f t="shared" si="1"/>
        <v>2.9591388801399887</v>
      </c>
      <c r="AC65" s="2">
        <f t="shared" si="5"/>
        <v>2.9591388801399887</v>
      </c>
      <c r="AD65" s="2">
        <v>2.1084696132596683</v>
      </c>
      <c r="AE65" s="169">
        <f t="shared" si="15"/>
        <v>0.65883963510984245</v>
      </c>
      <c r="AH65" s="5">
        <f t="shared" si="6"/>
        <v>39173</v>
      </c>
      <c r="AI65" s="167">
        <v>11.273592683603599</v>
      </c>
      <c r="AJ65" s="2">
        <f t="shared" si="2"/>
        <v>10.584703794714711</v>
      </c>
      <c r="AK65">
        <f t="shared" si="16"/>
        <v>31</v>
      </c>
      <c r="AM65" s="5">
        <f t="shared" si="7"/>
        <v>42339</v>
      </c>
      <c r="AN65" s="169">
        <f t="shared" si="18"/>
        <v>9.6926146032601803</v>
      </c>
      <c r="AO65" s="169">
        <f t="shared" si="21"/>
        <v>-0.39038291618642196</v>
      </c>
      <c r="AP65" s="9">
        <v>0.85</v>
      </c>
      <c r="AQ65" s="169">
        <v>-0.69719337016574412</v>
      </c>
      <c r="AT65" s="5">
        <v>43344</v>
      </c>
      <c r="AU65">
        <v>-2.13</v>
      </c>
    </row>
    <row r="66" spans="4:47" ht="15">
      <c r="D66" s="162">
        <f t="shared" si="9"/>
        <v>40603</v>
      </c>
      <c r="E66" s="2">
        <v>5.1052766834480297</v>
      </c>
      <c r="F66" s="2">
        <f t="shared" si="10"/>
        <v>1.4389478052769356</v>
      </c>
      <c r="G66" s="2">
        <f t="shared" si="17"/>
        <v>4.7732496169519578</v>
      </c>
      <c r="H66" s="2">
        <f t="shared" si="20"/>
        <v>6.2864320566757392</v>
      </c>
      <c r="I66" s="2">
        <v>5.0901782514937803</v>
      </c>
      <c r="K66" s="2">
        <f t="shared" si="3"/>
        <v>1.5098431954249314</v>
      </c>
      <c r="L66" s="2">
        <f t="shared" si="11"/>
        <v>0.8340144475400102</v>
      </c>
      <c r="O66" s="5">
        <f t="shared" si="12"/>
        <v>34759</v>
      </c>
      <c r="P66" s="167">
        <v>85.026918243988305</v>
      </c>
      <c r="Q66" s="2">
        <f t="shared" si="4"/>
        <v>4.442967891579527</v>
      </c>
      <c r="R66" s="1" t="s">
        <v>186</v>
      </c>
      <c r="S66" s="1" t="s">
        <v>186</v>
      </c>
      <c r="V66" s="162">
        <f t="shared" si="13"/>
        <v>41791</v>
      </c>
      <c r="W66" s="2">
        <v>17.338204227313099</v>
      </c>
      <c r="X66" s="2">
        <v>17.368820912259601</v>
      </c>
      <c r="Y66" s="170">
        <f t="shared" si="14"/>
        <v>-6.8106774769916001E-4</v>
      </c>
      <c r="Z66" s="1" t="s">
        <v>186</v>
      </c>
      <c r="AA66" s="2">
        <f t="shared" si="0"/>
        <v>17.338204227313099</v>
      </c>
      <c r="AB66" s="2">
        <f t="shared" si="1"/>
        <v>3.0616684946501493</v>
      </c>
      <c r="AC66" s="2">
        <f t="shared" si="5"/>
        <v>3.0616684946501493</v>
      </c>
      <c r="AD66" s="2">
        <v>2.3317193370165716</v>
      </c>
      <c r="AE66" s="169">
        <f t="shared" si="15"/>
        <v>3.4422839740244626E-2</v>
      </c>
      <c r="AH66" s="5">
        <f t="shared" si="6"/>
        <v>39203</v>
      </c>
      <c r="AI66" s="167">
        <v>11.318288829431999</v>
      </c>
      <c r="AJ66" s="2">
        <f t="shared" si="2"/>
        <v>10.651622162765333</v>
      </c>
      <c r="AK66">
        <f t="shared" si="16"/>
        <v>30</v>
      </c>
      <c r="AM66" s="5">
        <f t="shared" si="7"/>
        <v>42430</v>
      </c>
      <c r="AN66" s="169">
        <f t="shared" si="18"/>
        <v>10.601249863532299</v>
      </c>
      <c r="AO66" s="169">
        <f t="shared" si="21"/>
        <v>-1.2990181764585409</v>
      </c>
      <c r="AP66" s="9">
        <v>0.85</v>
      </c>
      <c r="AQ66" s="169">
        <v>-1.3769569060773481</v>
      </c>
      <c r="AT66" s="5">
        <v>43435</v>
      </c>
      <c r="AU66">
        <v>-2.04</v>
      </c>
    </row>
    <row r="67" spans="4:47" ht="15">
      <c r="D67" s="162">
        <f t="shared" si="9"/>
        <v>40695</v>
      </c>
      <c r="E67" s="2">
        <v>5.1148980438404603</v>
      </c>
      <c r="F67" s="2">
        <f t="shared" si="10"/>
        <v>0.96213603924306668</v>
      </c>
      <c r="G67" s="2">
        <f t="shared" si="17"/>
        <v>4.7663299205500387</v>
      </c>
      <c r="H67" s="2">
        <f t="shared" si="20"/>
        <v>5.4675897176115207</v>
      </c>
      <c r="I67" s="2">
        <v>5.0980063223838998</v>
      </c>
      <c r="K67" s="2">
        <f t="shared" si="3"/>
        <v>1.6891721456560482</v>
      </c>
      <c r="L67" s="2">
        <f t="shared" si="11"/>
        <v>0.78280708901194984</v>
      </c>
      <c r="O67" s="5">
        <f t="shared" si="12"/>
        <v>34851</v>
      </c>
      <c r="P67" s="167">
        <v>84.508648117760302</v>
      </c>
      <c r="Q67" s="2">
        <f t="shared" si="4"/>
        <v>4.4368538737151573</v>
      </c>
      <c r="R67" s="1" t="s">
        <v>186</v>
      </c>
      <c r="S67" s="1" t="s">
        <v>186</v>
      </c>
      <c r="V67" s="162">
        <f t="shared" si="13"/>
        <v>41883</v>
      </c>
      <c r="W67" s="2">
        <v>17.336682653142699</v>
      </c>
      <c r="X67" s="2">
        <v>17.3697803010967</v>
      </c>
      <c r="Y67" s="170">
        <f t="shared" si="14"/>
        <v>-1.5215741704004415E-3</v>
      </c>
      <c r="Z67" s="1" t="s">
        <v>186</v>
      </c>
      <c r="AA67" s="2">
        <f t="shared" si="0"/>
        <v>17.336682653142699</v>
      </c>
      <c r="AB67" s="2">
        <f t="shared" si="1"/>
        <v>3.3097647954001275</v>
      </c>
      <c r="AC67" s="2">
        <f t="shared" si="5"/>
        <v>3.3097647954001275</v>
      </c>
      <c r="AD67" s="2">
        <v>2.4433441988950229</v>
      </c>
      <c r="AE67" s="169">
        <f t="shared" si="15"/>
        <v>9.5938883709933975E-2</v>
      </c>
      <c r="AH67" s="5">
        <f t="shared" si="6"/>
        <v>39234</v>
      </c>
      <c r="AI67" s="167">
        <v>11.297905617979501</v>
      </c>
      <c r="AJ67" s="2">
        <f t="shared" si="2"/>
        <v>10.653461173535057</v>
      </c>
      <c r="AK67">
        <f t="shared" si="16"/>
        <v>29</v>
      </c>
      <c r="AM67" s="5">
        <f t="shared" si="7"/>
        <v>42522</v>
      </c>
      <c r="AN67" s="169">
        <f t="shared" si="18"/>
        <v>11.2390849715302</v>
      </c>
      <c r="AO67" s="169">
        <f t="shared" si="21"/>
        <v>-1.9368532844564421</v>
      </c>
      <c r="AP67" s="9">
        <v>0.85</v>
      </c>
      <c r="AQ67" s="169">
        <v>-2.1612994475138119</v>
      </c>
      <c r="AT67" s="5">
        <v>43525</v>
      </c>
      <c r="AU67">
        <v>-1.93</v>
      </c>
    </row>
    <row r="68" spans="4:47" ht="15">
      <c r="D68" s="162">
        <f t="shared" si="9"/>
        <v>40787</v>
      </c>
      <c r="E68" s="2">
        <v>5.1127933971175699</v>
      </c>
      <c r="F68" s="2">
        <f t="shared" si="10"/>
        <v>-0.21046467228904575</v>
      </c>
      <c r="G68" s="2">
        <f t="shared" si="17"/>
        <v>3.5367182488990068</v>
      </c>
      <c r="H68" s="2">
        <f t="shared" si="20"/>
        <v>4.6662440969375218</v>
      </c>
      <c r="I68" s="2">
        <v>5.1052794456277697</v>
      </c>
      <c r="K68" s="2">
        <f t="shared" si="3"/>
        <v>0.75139514898001636</v>
      </c>
      <c r="L68" s="2">
        <f t="shared" si="11"/>
        <v>0.72731232438698612</v>
      </c>
      <c r="O68" s="5">
        <f t="shared" si="12"/>
        <v>34943</v>
      </c>
      <c r="P68" s="167">
        <v>81.812460945042304</v>
      </c>
      <c r="Q68" s="2">
        <f t="shared" si="4"/>
        <v>4.4044295662984823</v>
      </c>
      <c r="R68" s="1" t="s">
        <v>186</v>
      </c>
      <c r="S68" s="1" t="s">
        <v>186</v>
      </c>
      <c r="V68" s="162">
        <f t="shared" si="13"/>
        <v>41974</v>
      </c>
      <c r="W68" s="2">
        <v>17.3343956315844</v>
      </c>
      <c r="X68" s="2">
        <v>17.366326347091</v>
      </c>
      <c r="Y68" s="170">
        <f t="shared" si="14"/>
        <v>-2.2870215582990738E-3</v>
      </c>
      <c r="Z68" s="1" t="s">
        <v>186</v>
      </c>
      <c r="AA68" s="2">
        <f t="shared" si="0"/>
        <v>17.3343956315844</v>
      </c>
      <c r="AB68" s="2">
        <f t="shared" si="1"/>
        <v>3.1930715506600649</v>
      </c>
      <c r="AC68" s="2">
        <f t="shared" si="5"/>
        <v>3.1930715506600649</v>
      </c>
      <c r="AD68" s="2">
        <v>2.5177607734806622</v>
      </c>
      <c r="AE68" s="169">
        <f t="shared" si="15"/>
        <v>-0.34539540056996998</v>
      </c>
      <c r="AH68" s="5">
        <f t="shared" si="6"/>
        <v>39264</v>
      </c>
      <c r="AI68" s="167">
        <v>11.1974219467773</v>
      </c>
      <c r="AJ68" s="2">
        <f t="shared" si="2"/>
        <v>10.575199724555079</v>
      </c>
      <c r="AK68">
        <f t="shared" si="16"/>
        <v>28</v>
      </c>
      <c r="AM68" s="5">
        <f t="shared" si="7"/>
        <v>42614</v>
      </c>
      <c r="AN68" s="169">
        <f t="shared" si="18"/>
        <v>11.994821660469601</v>
      </c>
      <c r="AO68" s="169">
        <f t="shared" si="21"/>
        <v>-2.6925899733958425</v>
      </c>
      <c r="AP68" s="9">
        <v>0.85</v>
      </c>
      <c r="AQ68" s="169">
        <v>-2.8933524861878421</v>
      </c>
      <c r="AT68" s="5">
        <v>43617</v>
      </c>
      <c r="AU68">
        <v>-2.1</v>
      </c>
    </row>
    <row r="69" spans="4:47" ht="15">
      <c r="D69" s="162">
        <f t="shared" si="9"/>
        <v>40878</v>
      </c>
      <c r="E69" s="2">
        <v>5.1209621927477302</v>
      </c>
      <c r="F69" s="2">
        <f t="shared" si="10"/>
        <v>0.81687956301603748</v>
      </c>
      <c r="G69" s="2">
        <f t="shared" si="17"/>
        <v>3.007498735246994</v>
      </c>
      <c r="H69" s="2">
        <f t="shared" si="20"/>
        <v>4.0209491304119993</v>
      </c>
      <c r="I69" s="2">
        <v>5.1119653044903002</v>
      </c>
      <c r="K69" s="2">
        <f t="shared" si="3"/>
        <v>0.89968882574300579</v>
      </c>
      <c r="L69" s="2">
        <f t="shared" si="11"/>
        <v>0.66858588625304805</v>
      </c>
      <c r="O69" s="5">
        <f t="shared" si="12"/>
        <v>35034</v>
      </c>
      <c r="P69" s="167">
        <v>80.298743264734497</v>
      </c>
      <c r="Q69" s="2">
        <f t="shared" si="4"/>
        <v>4.3857539703288069</v>
      </c>
      <c r="R69" s="1" t="s">
        <v>186</v>
      </c>
      <c r="S69" s="1" t="s">
        <v>186</v>
      </c>
      <c r="V69" s="162">
        <f t="shared" si="13"/>
        <v>42064</v>
      </c>
      <c r="W69" s="2">
        <v>17.331438907703099</v>
      </c>
      <c r="X69" s="2">
        <v>17.3604580851812</v>
      </c>
      <c r="Y69" s="170">
        <f t="shared" si="14"/>
        <v>-2.9567238813008601E-3</v>
      </c>
      <c r="Z69" s="1" t="s">
        <v>186</v>
      </c>
      <c r="AA69" s="2">
        <f t="shared" si="0"/>
        <v>17.331438907703099</v>
      </c>
      <c r="AB69" s="2">
        <f t="shared" si="1"/>
        <v>2.9019177478101454</v>
      </c>
      <c r="AC69" s="2">
        <f t="shared" si="5"/>
        <v>2.9019177478101454</v>
      </c>
      <c r="AD69" s="2">
        <v>2.1828861878453005</v>
      </c>
      <c r="AE69" s="169">
        <f t="shared" si="15"/>
        <v>-0.58682619098000544</v>
      </c>
      <c r="AH69" s="5">
        <f t="shared" si="6"/>
        <v>39295</v>
      </c>
      <c r="AI69" s="167">
        <v>11.052131260464201</v>
      </c>
      <c r="AJ69" s="2">
        <f t="shared" si="2"/>
        <v>10.452131260464201</v>
      </c>
      <c r="AK69">
        <f t="shared" si="16"/>
        <v>27</v>
      </c>
      <c r="AM69" s="5">
        <f t="shared" si="7"/>
        <v>42705</v>
      </c>
      <c r="AN69" s="169">
        <f t="shared" si="18"/>
        <v>12.781667361943301</v>
      </c>
      <c r="AO69" s="169">
        <f t="shared" si="21"/>
        <v>-3.4794356748695425</v>
      </c>
      <c r="AP69" s="9">
        <v>0.85</v>
      </c>
      <c r="AQ69" s="169">
        <v>-3.6776950276243063</v>
      </c>
      <c r="AT69" s="5">
        <v>43709</v>
      </c>
      <c r="AU69">
        <v>-2.16</v>
      </c>
    </row>
    <row r="70" spans="4:47" ht="15">
      <c r="D70" s="162">
        <f t="shared" si="9"/>
        <v>40969</v>
      </c>
      <c r="E70" s="2">
        <v>5.1080018706664898</v>
      </c>
      <c r="F70" s="2">
        <f t="shared" si="10"/>
        <v>-1.2960322081240427</v>
      </c>
      <c r="G70" s="2">
        <f t="shared" si="17"/>
        <v>0.27251872184601567</v>
      </c>
      <c r="H70" s="2">
        <f t="shared" si="20"/>
        <v>2.8957664066354916</v>
      </c>
      <c r="I70" s="2">
        <v>5.1180362784560902</v>
      </c>
      <c r="K70" s="2">
        <f t="shared" si="3"/>
        <v>-1.0034407789600408</v>
      </c>
      <c r="L70" s="2">
        <f t="shared" si="11"/>
        <v>0.60709739657900386</v>
      </c>
      <c r="O70" s="5">
        <f t="shared" si="12"/>
        <v>35125</v>
      </c>
      <c r="P70" s="167">
        <v>81.086472011721497</v>
      </c>
      <c r="Q70" s="2">
        <f t="shared" si="4"/>
        <v>4.3955161409403489</v>
      </c>
      <c r="R70" s="1" t="s">
        <v>186</v>
      </c>
      <c r="S70" s="1" t="s">
        <v>186</v>
      </c>
      <c r="V70" s="162">
        <f t="shared" si="13"/>
        <v>42156</v>
      </c>
      <c r="W70" s="2">
        <v>17.3279281832605</v>
      </c>
      <c r="X70" s="2">
        <v>17.347330703369799</v>
      </c>
      <c r="Y70" s="170">
        <f t="shared" si="14"/>
        <v>-3.5107244425987005E-3</v>
      </c>
      <c r="Z70" s="1" t="s">
        <v>186</v>
      </c>
      <c r="AA70" s="2">
        <f t="shared" ref="AA70:AA75" si="22">W70</f>
        <v>17.3279281832605</v>
      </c>
      <c r="AB70" s="2">
        <f t="shared" ref="AB70:AB104" si="23">100*(X70-AA70)</f>
        <v>1.9402520109299104</v>
      </c>
      <c r="AC70" s="2">
        <f t="shared" si="5"/>
        <v>1.9402520109299104</v>
      </c>
      <c r="AD70" s="2">
        <v>1.5131370165745839</v>
      </c>
      <c r="AE70" s="169">
        <f t="shared" si="15"/>
        <v>-1.3127381811401051</v>
      </c>
      <c r="AH70" s="5">
        <f t="shared" si="6"/>
        <v>39326</v>
      </c>
      <c r="AI70" s="167">
        <v>10.9109625086036</v>
      </c>
      <c r="AJ70" s="2">
        <f t="shared" ref="AJ70:AJ133" si="24">IFERROR(AI70-2*AK70/90,"")</f>
        <v>10.333184730825822</v>
      </c>
      <c r="AK70">
        <f t="shared" si="16"/>
        <v>26</v>
      </c>
      <c r="AM70" s="5">
        <f t="shared" si="7"/>
        <v>42795</v>
      </c>
      <c r="AN70" s="169">
        <f t="shared" si="18"/>
        <v>13.357100303705799</v>
      </c>
      <c r="AO70" s="169">
        <f t="shared" si="21"/>
        <v>-4.0548686166320405</v>
      </c>
      <c r="AP70" s="9">
        <v>0.85</v>
      </c>
      <c r="AQ70" s="169">
        <v>-4.0437215469613212</v>
      </c>
      <c r="AT70" s="5">
        <v>43800</v>
      </c>
      <c r="AU70">
        <v>-2.12</v>
      </c>
    </row>
    <row r="71" spans="4:47" ht="15">
      <c r="D71" s="162">
        <f t="shared" si="9"/>
        <v>41061</v>
      </c>
      <c r="E71" s="2">
        <v>5.1250348780962103</v>
      </c>
      <c r="F71" s="2">
        <f t="shared" si="10"/>
        <v>1.703300742972047</v>
      </c>
      <c r="G71" s="2">
        <f t="shared" si="17"/>
        <v>1.013683425574996</v>
      </c>
      <c r="H71" s="2">
        <f t="shared" si="20"/>
        <v>1.9576047828917531</v>
      </c>
      <c r="I71" s="2">
        <v>5.1234703700649202</v>
      </c>
      <c r="K71" s="2">
        <f t="shared" ref="K71:K82" si="25">(E71-I71)*100</f>
        <v>0.15645080312900461</v>
      </c>
      <c r="L71" s="2">
        <f t="shared" si="11"/>
        <v>0.54340916088300162</v>
      </c>
      <c r="O71" s="5">
        <f t="shared" si="12"/>
        <v>35217</v>
      </c>
      <c r="P71" s="167">
        <v>81.240290247905094</v>
      </c>
      <c r="Q71" s="2">
        <f t="shared" ref="Q71:Q134" si="26">IFERROR(LN(P71),"")</f>
        <v>4.3974113094274303</v>
      </c>
      <c r="R71" s="1" t="s">
        <v>186</v>
      </c>
      <c r="S71" s="1" t="s">
        <v>186</v>
      </c>
      <c r="V71" s="162">
        <f t="shared" si="13"/>
        <v>42248</v>
      </c>
      <c r="W71" s="2">
        <v>17.323997297004698</v>
      </c>
      <c r="X71" s="2">
        <v>17.332769403029701</v>
      </c>
      <c r="Y71" s="170">
        <f t="shared" si="14"/>
        <v>-3.9308862558016244E-3</v>
      </c>
      <c r="Z71" s="1" t="s">
        <v>186</v>
      </c>
      <c r="AA71" s="2">
        <f t="shared" si="22"/>
        <v>17.323997297004698</v>
      </c>
      <c r="AB71" s="2">
        <f t="shared" si="23"/>
        <v>0.87721060250025573</v>
      </c>
      <c r="AC71" s="2">
        <f t="shared" ref="AC71:AC104" si="27">100*(X71-W71)</f>
        <v>0.87721060250025573</v>
      </c>
      <c r="AD71" s="2">
        <v>0.58292983425414402</v>
      </c>
      <c r="AE71" s="169">
        <f t="shared" si="15"/>
        <v>-1.4561300340098171</v>
      </c>
      <c r="AH71" s="5">
        <f t="shared" ref="AH71:AH134" si="28">EDATE(AH70,1)</f>
        <v>39356</v>
      </c>
      <c r="AI71" s="167">
        <v>10.768277975480901</v>
      </c>
      <c r="AJ71" s="2">
        <f t="shared" si="24"/>
        <v>10.212722419925345</v>
      </c>
      <c r="AK71">
        <f t="shared" si="16"/>
        <v>25</v>
      </c>
      <c r="AM71" s="5">
        <f t="shared" ref="AM71:AM91" si="29">EDATE(AM70,3)</f>
        <v>42887</v>
      </c>
      <c r="AN71" s="169">
        <f t="shared" si="18"/>
        <v>12.929417541125201</v>
      </c>
      <c r="AO71" s="169">
        <f t="shared" si="21"/>
        <v>-3.6271858540514423</v>
      </c>
      <c r="AP71" s="9">
        <v>0.85</v>
      </c>
      <c r="AQ71" s="169">
        <v>-3.834563535911597</v>
      </c>
      <c r="AT71" s="5">
        <v>43891</v>
      </c>
      <c r="AU71">
        <v>-3.12</v>
      </c>
    </row>
    <row r="72" spans="4:47" ht="15">
      <c r="D72" s="162">
        <f t="shared" ref="D72:D121" si="30">EDATE(D71,3)</f>
        <v>41153</v>
      </c>
      <c r="E72" s="2">
        <v>5.1423181390176502</v>
      </c>
      <c r="F72" s="2">
        <f t="shared" ref="F72:F121" si="31">(E72-E71)*100</f>
        <v>1.7283260921439947</v>
      </c>
      <c r="G72" s="2">
        <f t="shared" si="17"/>
        <v>2.9524741900080365</v>
      </c>
      <c r="H72" s="2">
        <f t="shared" si="20"/>
        <v>1.8115437681689883</v>
      </c>
      <c r="I72" s="2">
        <v>5.1282393103516704</v>
      </c>
      <c r="K72" s="2">
        <f t="shared" si="25"/>
        <v>1.407882866597987</v>
      </c>
      <c r="L72" s="2">
        <f t="shared" ref="L72:L121" si="32">100*(I72-I71)</f>
        <v>0.47689402867501229</v>
      </c>
      <c r="O72" s="5">
        <f t="shared" ref="O72:O135" si="33">EDATE(O71,3)</f>
        <v>35309</v>
      </c>
      <c r="P72" s="167">
        <v>81.761747702985602</v>
      </c>
      <c r="Q72" s="2">
        <f t="shared" si="26"/>
        <v>4.4038095022419208</v>
      </c>
      <c r="R72" s="1" t="s">
        <v>186</v>
      </c>
      <c r="S72" s="1" t="s">
        <v>186</v>
      </c>
      <c r="V72" s="162">
        <f t="shared" ref="V72:V104" si="34">EDATE(V71,3)</f>
        <v>42339</v>
      </c>
      <c r="W72" s="2">
        <v>17.319792214258499</v>
      </c>
      <c r="X72" s="2">
        <v>17.318445168012602</v>
      </c>
      <c r="Y72" s="170">
        <f t="shared" ref="Y72:Y103" si="35">W72-W71</f>
        <v>-4.2050827461999063E-3</v>
      </c>
      <c r="Z72" s="1" t="s">
        <v>186</v>
      </c>
      <c r="AA72" s="2">
        <f t="shared" si="22"/>
        <v>17.319792214258499</v>
      </c>
      <c r="AB72" s="2">
        <f t="shared" si="23"/>
        <v>-0.13470462458968768</v>
      </c>
      <c r="AC72" s="2">
        <f t="shared" si="27"/>
        <v>-0.13470462458968768</v>
      </c>
      <c r="AD72" s="2">
        <v>-0.42169392265193217</v>
      </c>
      <c r="AE72" s="169">
        <f t="shared" ref="AE72:AE104" si="36">100*(X72-X71)</f>
        <v>-1.432423501709934</v>
      </c>
      <c r="AH72" s="5">
        <f t="shared" si="28"/>
        <v>39387</v>
      </c>
      <c r="AI72" s="167">
        <v>10.559429656165999</v>
      </c>
      <c r="AJ72" s="2">
        <f t="shared" si="24"/>
        <v>10.026096322832666</v>
      </c>
      <c r="AK72">
        <f t="shared" ref="AK72:AK95" si="37">AK71-1</f>
        <v>24</v>
      </c>
      <c r="AM72" s="5">
        <f t="shared" si="29"/>
        <v>42979</v>
      </c>
      <c r="AN72" s="169">
        <f t="shared" si="18"/>
        <v>12.5998876557749</v>
      </c>
      <c r="AO72" s="169">
        <f t="shared" si="21"/>
        <v>-3.2976559687011417</v>
      </c>
      <c r="AP72" s="9">
        <v>0.85</v>
      </c>
      <c r="AQ72" s="169">
        <v>-3.5208265193370156</v>
      </c>
      <c r="AT72" s="5">
        <v>43983</v>
      </c>
      <c r="AU72">
        <v>-5.19</v>
      </c>
    </row>
    <row r="73" spans="4:47" ht="15">
      <c r="D73" s="162">
        <f t="shared" si="30"/>
        <v>41244</v>
      </c>
      <c r="E73" s="2">
        <v>5.1420553075604802</v>
      </c>
      <c r="F73" s="2">
        <f t="shared" si="31"/>
        <v>-2.6283145716998746E-2</v>
      </c>
      <c r="G73" s="2">
        <f t="shared" si="17"/>
        <v>2.1093114812750002</v>
      </c>
      <c r="H73" s="2">
        <f t="shared" si="20"/>
        <v>1.5869969546759677</v>
      </c>
      <c r="I73" s="2">
        <v>5.1323158081687597</v>
      </c>
      <c r="K73" s="2">
        <f t="shared" si="25"/>
        <v>0.97394993917205852</v>
      </c>
      <c r="L73" s="2">
        <f t="shared" si="32"/>
        <v>0.40764978170892974</v>
      </c>
      <c r="O73" s="5">
        <f t="shared" si="33"/>
        <v>35400</v>
      </c>
      <c r="P73" s="167">
        <v>83.499567641185905</v>
      </c>
      <c r="Q73" s="2">
        <f t="shared" si="26"/>
        <v>4.424841453893535</v>
      </c>
      <c r="R73" s="1" t="s">
        <v>186</v>
      </c>
      <c r="S73" s="1" t="s">
        <v>186</v>
      </c>
      <c r="V73" s="162">
        <f t="shared" si="34"/>
        <v>42430</v>
      </c>
      <c r="W73" s="2">
        <v>17.315464382911099</v>
      </c>
      <c r="X73" s="2">
        <v>17.3050754365735</v>
      </c>
      <c r="Y73" s="170">
        <f t="shared" si="35"/>
        <v>-4.3278313473997798E-3</v>
      </c>
      <c r="Z73" s="1" t="s">
        <v>186</v>
      </c>
      <c r="AA73" s="2">
        <f t="shared" si="22"/>
        <v>17.315464382911099</v>
      </c>
      <c r="AB73" s="2">
        <f t="shared" si="23"/>
        <v>-1.0388946337599236</v>
      </c>
      <c r="AC73" s="2">
        <f t="shared" si="27"/>
        <v>-1.0388946337599236</v>
      </c>
      <c r="AD73" s="2">
        <v>-1.2774845303867337</v>
      </c>
      <c r="AE73" s="169">
        <f t="shared" si="36"/>
        <v>-1.3369731439102139</v>
      </c>
      <c r="AH73" s="5">
        <f t="shared" si="28"/>
        <v>39417</v>
      </c>
      <c r="AI73" s="167">
        <v>10.358630694851801</v>
      </c>
      <c r="AJ73" s="2">
        <f t="shared" si="24"/>
        <v>9.8475195837406897</v>
      </c>
      <c r="AK73">
        <f t="shared" si="37"/>
        <v>23</v>
      </c>
      <c r="AM73" s="5">
        <f t="shared" si="29"/>
        <v>43070</v>
      </c>
      <c r="AN73" s="169">
        <f t="shared" si="18"/>
        <v>12.524858863785999</v>
      </c>
      <c r="AO73" s="169">
        <f t="shared" si="21"/>
        <v>-3.222627176712241</v>
      </c>
      <c r="AP73" s="9">
        <v>0.85</v>
      </c>
      <c r="AQ73" s="169">
        <v>-3.3639580110497143</v>
      </c>
      <c r="AT73" s="5">
        <v>44075</v>
      </c>
      <c r="AU73">
        <v>-4.5199999999999996</v>
      </c>
    </row>
    <row r="74" spans="4:47" ht="15">
      <c r="D74" s="162">
        <f t="shared" si="30"/>
        <v>41334</v>
      </c>
      <c r="E74" s="2">
        <v>5.1465917788384496</v>
      </c>
      <c r="F74" s="2">
        <f t="shared" si="31"/>
        <v>0.45364712779694116</v>
      </c>
      <c r="G74" s="2">
        <f t="shared" si="17"/>
        <v>3.8589908171959841</v>
      </c>
      <c r="H74" s="2">
        <f t="shared" si="20"/>
        <v>2.4836149785135042</v>
      </c>
      <c r="I74" s="2">
        <v>5.1356813716365304</v>
      </c>
      <c r="K74" s="2">
        <f t="shared" si="25"/>
        <v>1.091040720191927</v>
      </c>
      <c r="L74" s="2">
        <f t="shared" si="32"/>
        <v>0.33655634677707269</v>
      </c>
      <c r="O74" s="5">
        <f t="shared" si="33"/>
        <v>35490</v>
      </c>
      <c r="P74" s="167">
        <v>83.1368784474802</v>
      </c>
      <c r="Q74" s="2">
        <f t="shared" si="26"/>
        <v>4.420488387383287</v>
      </c>
      <c r="R74" s="1" t="s">
        <v>186</v>
      </c>
      <c r="S74" s="1" t="s">
        <v>186</v>
      </c>
      <c r="V74" s="162">
        <f t="shared" si="34"/>
        <v>42522</v>
      </c>
      <c r="W74" s="2">
        <v>17.311164408947899</v>
      </c>
      <c r="X74" s="2">
        <v>17.294505204296399</v>
      </c>
      <c r="Y74" s="170">
        <f t="shared" si="35"/>
        <v>-4.2999739631994771E-3</v>
      </c>
      <c r="Z74" s="1" t="s">
        <v>186</v>
      </c>
      <c r="AA74" s="2">
        <f t="shared" si="22"/>
        <v>17.311164408947899</v>
      </c>
      <c r="AB74" s="2">
        <f t="shared" si="23"/>
        <v>-1.6659204651499948</v>
      </c>
      <c r="AC74" s="2">
        <f t="shared" si="27"/>
        <v>-1.6659204651499948</v>
      </c>
      <c r="AD74" s="2">
        <v>-2.0588585635359089</v>
      </c>
      <c r="AE74" s="169">
        <f t="shared" si="36"/>
        <v>-1.0570232277100189</v>
      </c>
      <c r="AH74" s="5">
        <f t="shared" si="28"/>
        <v>39448</v>
      </c>
      <c r="AI74" s="167">
        <v>10.166626048802</v>
      </c>
      <c r="AJ74" s="2">
        <f t="shared" si="24"/>
        <v>9.6777371599131108</v>
      </c>
      <c r="AK74">
        <f t="shared" si="37"/>
        <v>22</v>
      </c>
      <c r="AM74" s="5">
        <f t="shared" si="29"/>
        <v>43160</v>
      </c>
      <c r="AN74" s="169">
        <f t="shared" si="18"/>
        <v>12.660885591705499</v>
      </c>
      <c r="AO74" s="169">
        <f t="shared" si="21"/>
        <v>-3.358653904631741</v>
      </c>
      <c r="AP74" s="9">
        <v>0.85</v>
      </c>
      <c r="AQ74" s="169">
        <v>-3.5731160220994389</v>
      </c>
      <c r="AT74" s="5">
        <v>44166</v>
      </c>
      <c r="AU74">
        <v>-3.51</v>
      </c>
    </row>
    <row r="75" spans="4:47" ht="15">
      <c r="D75" s="162">
        <f t="shared" si="30"/>
        <v>41426</v>
      </c>
      <c r="E75" s="2">
        <v>5.1633424988615202</v>
      </c>
      <c r="F75" s="2">
        <f t="shared" si="31"/>
        <v>1.6750720023070542</v>
      </c>
      <c r="G75" s="2">
        <f t="shared" ref="G75:G121" si="38">(E75-E71)*100</f>
        <v>3.8307620765309913</v>
      </c>
      <c r="H75" s="2">
        <f t="shared" si="20"/>
        <v>3.1878846412524808</v>
      </c>
      <c r="I75" s="2">
        <v>5.1383235960624196</v>
      </c>
      <c r="K75" s="2">
        <f t="shared" si="25"/>
        <v>2.5018902799100573</v>
      </c>
      <c r="L75" s="2">
        <f t="shared" si="32"/>
        <v>0.26422244258892391</v>
      </c>
      <c r="O75" s="5">
        <f t="shared" si="33"/>
        <v>35582</v>
      </c>
      <c r="P75" s="167">
        <v>83.658744494680505</v>
      </c>
      <c r="Q75" s="2">
        <f t="shared" si="26"/>
        <v>4.4267459586659719</v>
      </c>
      <c r="R75" s="1" t="s">
        <v>186</v>
      </c>
      <c r="S75" s="1" t="s">
        <v>186</v>
      </c>
      <c r="V75" s="162">
        <f t="shared" si="34"/>
        <v>42614</v>
      </c>
      <c r="W75" s="2">
        <v>17.3070364052626</v>
      </c>
      <c r="X75" s="2">
        <v>17.284366904371399</v>
      </c>
      <c r="Y75" s="170">
        <f t="shared" si="35"/>
        <v>-4.1280036852988644E-3</v>
      </c>
      <c r="Z75" s="1" t="s">
        <v>186</v>
      </c>
      <c r="AA75" s="2">
        <f t="shared" si="22"/>
        <v>17.3070364052626</v>
      </c>
      <c r="AB75" s="2">
        <f t="shared" si="23"/>
        <v>-2.2669500891201011</v>
      </c>
      <c r="AC75" s="2">
        <f t="shared" si="27"/>
        <v>-2.2669500891201011</v>
      </c>
      <c r="AD75" s="2">
        <v>-2.5797745856353544</v>
      </c>
      <c r="AE75" s="169">
        <f t="shared" si="36"/>
        <v>-1.0138299924999927</v>
      </c>
      <c r="AH75" s="5">
        <f t="shared" si="28"/>
        <v>39479</v>
      </c>
      <c r="AI75" s="167">
        <v>10.073810114352799</v>
      </c>
      <c r="AJ75" s="2">
        <f t="shared" si="24"/>
        <v>9.6071434476861324</v>
      </c>
      <c r="AK75">
        <f t="shared" si="37"/>
        <v>21</v>
      </c>
      <c r="AM75" s="5">
        <f t="shared" si="29"/>
        <v>43252</v>
      </c>
      <c r="AN75" s="169">
        <f t="shared" si="18"/>
        <v>12.4141139166817</v>
      </c>
      <c r="AO75" s="169">
        <f t="shared" si="21"/>
        <v>-3.1118822296079416</v>
      </c>
      <c r="AP75" s="9">
        <v>0.85</v>
      </c>
      <c r="AQ75" s="169">
        <v>-3.311668508287291</v>
      </c>
      <c r="AT75" s="5">
        <v>44256</v>
      </c>
      <c r="AU75">
        <v>-2.61</v>
      </c>
    </row>
    <row r="76" spans="4:47" ht="15">
      <c r="D76" s="162">
        <f t="shared" si="30"/>
        <v>41518</v>
      </c>
      <c r="E76" s="2">
        <v>5.1665607638140099</v>
      </c>
      <c r="F76" s="2">
        <f t="shared" si="31"/>
        <v>0.32182649524896689</v>
      </c>
      <c r="G76" s="2">
        <f t="shared" si="38"/>
        <v>2.4242624796359635</v>
      </c>
      <c r="H76" s="2">
        <f t="shared" si="20"/>
        <v>3.0558317136595292</v>
      </c>
      <c r="I76" s="2">
        <v>5.1402368957583899</v>
      </c>
      <c r="K76" s="2">
        <f t="shared" si="25"/>
        <v>2.6323868055619926</v>
      </c>
      <c r="L76" s="2">
        <f t="shared" si="32"/>
        <v>0.19132996959703163</v>
      </c>
      <c r="O76" s="5">
        <f t="shared" si="33"/>
        <v>35674</v>
      </c>
      <c r="P76" s="167">
        <v>83.689409644669496</v>
      </c>
      <c r="Q76" s="2">
        <f t="shared" si="26"/>
        <v>4.4271124419473669</v>
      </c>
      <c r="R76" s="1" t="s">
        <v>186</v>
      </c>
      <c r="S76" s="1" t="s">
        <v>186</v>
      </c>
      <c r="V76" s="162">
        <f t="shared" si="34"/>
        <v>42705</v>
      </c>
      <c r="W76" s="2">
        <v>17.303214072746201</v>
      </c>
      <c r="X76" s="2">
        <v>17.276243391804499</v>
      </c>
      <c r="Y76" s="170">
        <f t="shared" si="35"/>
        <v>-3.8223325163997401E-3</v>
      </c>
      <c r="Z76" s="2">
        <f>W76</f>
        <v>17.303214072746201</v>
      </c>
      <c r="AA76" s="2">
        <f t="shared" ref="AA76:AA104" si="39">Z76</f>
        <v>17.303214072746201</v>
      </c>
      <c r="AB76" s="2">
        <f t="shared" si="23"/>
        <v>-2.697068094170163</v>
      </c>
      <c r="AC76" s="2">
        <f t="shared" si="27"/>
        <v>-2.697068094170163</v>
      </c>
      <c r="AD76" s="2">
        <v>-2.9890657458563483</v>
      </c>
      <c r="AE76" s="169">
        <f t="shared" si="36"/>
        <v>-0.81235125669003594</v>
      </c>
      <c r="AH76" s="5">
        <f t="shared" si="28"/>
        <v>39508</v>
      </c>
      <c r="AI76" s="167">
        <v>9.9687610469755104</v>
      </c>
      <c r="AJ76" s="2">
        <f t="shared" si="24"/>
        <v>9.5243166025310657</v>
      </c>
      <c r="AK76">
        <f t="shared" si="37"/>
        <v>20</v>
      </c>
      <c r="AM76" s="5">
        <f t="shared" si="29"/>
        <v>43344</v>
      </c>
      <c r="AN76" s="169">
        <f t="shared" ref="AN76:AN91" si="40">INDEX($AJ:$AJ,MATCH($AM76,$AH:$AH,0))</f>
        <v>12.1100558612813</v>
      </c>
      <c r="AO76" s="169">
        <f t="shared" si="21"/>
        <v>-2.8078241742075414</v>
      </c>
      <c r="AP76" s="9">
        <v>0.85</v>
      </c>
      <c r="AQ76" s="169">
        <v>-2.8933524861878421</v>
      </c>
      <c r="AT76" s="5">
        <v>44348</v>
      </c>
      <c r="AU76">
        <v>-1.78</v>
      </c>
    </row>
    <row r="77" spans="4:47" ht="15">
      <c r="D77" s="162">
        <f t="shared" si="30"/>
        <v>41609</v>
      </c>
      <c r="E77" s="2">
        <v>5.1676498949942999</v>
      </c>
      <c r="F77" s="2">
        <f t="shared" si="31"/>
        <v>0.10891311802900816</v>
      </c>
      <c r="G77" s="2">
        <f t="shared" si="38"/>
        <v>2.5594587433819704</v>
      </c>
      <c r="H77" s="2">
        <f t="shared" si="20"/>
        <v>3.1683685291862496</v>
      </c>
      <c r="I77" s="2">
        <v>5.1414313218506296</v>
      </c>
      <c r="K77" s="2">
        <f t="shared" si="25"/>
        <v>2.6218573143670376</v>
      </c>
      <c r="L77" s="2">
        <f t="shared" si="32"/>
        <v>0.1194426092239631</v>
      </c>
      <c r="O77" s="5">
        <f t="shared" si="33"/>
        <v>35765</v>
      </c>
      <c r="P77" s="167">
        <v>82.970973424034597</v>
      </c>
      <c r="Q77" s="2">
        <f t="shared" si="26"/>
        <v>4.4184908288483573</v>
      </c>
      <c r="R77" s="1" t="s">
        <v>186</v>
      </c>
      <c r="S77" s="1" t="s">
        <v>186</v>
      </c>
      <c r="V77" s="162">
        <f t="shared" si="34"/>
        <v>42795</v>
      </c>
      <c r="W77" s="2">
        <v>17.299816943851599</v>
      </c>
      <c r="X77" s="2">
        <v>17.271348272694599</v>
      </c>
      <c r="Y77" s="170">
        <f t="shared" si="35"/>
        <v>-3.397128894601309E-3</v>
      </c>
      <c r="Z77" s="2">
        <f>Z76</f>
        <v>17.303214072746201</v>
      </c>
      <c r="AA77" s="2">
        <f t="shared" si="39"/>
        <v>17.303214072746201</v>
      </c>
      <c r="AB77" s="2">
        <f t="shared" si="23"/>
        <v>-3.1865800051601667</v>
      </c>
      <c r="AC77" s="2">
        <f t="shared" si="27"/>
        <v>-2.8468671157000358</v>
      </c>
      <c r="AD77" s="2">
        <v>-3.3239403314917104</v>
      </c>
      <c r="AE77" s="169">
        <f t="shared" si="36"/>
        <v>-0.48951191099000368</v>
      </c>
      <c r="AH77" s="5">
        <f t="shared" si="28"/>
        <v>39539</v>
      </c>
      <c r="AI77" s="167">
        <v>9.8548433918110199</v>
      </c>
      <c r="AJ77" s="2">
        <f t="shared" si="24"/>
        <v>9.4326211695887974</v>
      </c>
      <c r="AK77">
        <f t="shared" si="37"/>
        <v>19</v>
      </c>
      <c r="AM77" s="5">
        <f t="shared" si="29"/>
        <v>43435</v>
      </c>
      <c r="AN77" s="169">
        <f t="shared" si="40"/>
        <v>12.3206803040305</v>
      </c>
      <c r="AO77" s="169">
        <f t="shared" si="21"/>
        <v>-3.0184486169567415</v>
      </c>
      <c r="AP77" s="9">
        <v>0.85</v>
      </c>
      <c r="AQ77" s="169">
        <v>-3.1025104972375663</v>
      </c>
      <c r="AT77" s="5">
        <v>44440</v>
      </c>
      <c r="AU77">
        <v>-1.26</v>
      </c>
    </row>
    <row r="78" spans="4:47" ht="15">
      <c r="D78" s="162">
        <f t="shared" si="30"/>
        <v>41699</v>
      </c>
      <c r="E78" s="2">
        <v>5.1766522576279401</v>
      </c>
      <c r="F78" s="2">
        <f t="shared" si="31"/>
        <v>0.90023626336401819</v>
      </c>
      <c r="G78" s="2">
        <f t="shared" si="38"/>
        <v>3.0060478789490475</v>
      </c>
      <c r="H78" s="2">
        <f t="shared" si="20"/>
        <v>2.9551327946244932</v>
      </c>
      <c r="I78" s="2">
        <v>5.1419333778828902</v>
      </c>
      <c r="K78" s="2">
        <f t="shared" si="25"/>
        <v>3.4718879745049946</v>
      </c>
      <c r="L78" s="2">
        <f t="shared" si="32"/>
        <v>5.0205603226061157E-2</v>
      </c>
      <c r="O78" s="5">
        <f t="shared" si="33"/>
        <v>35855</v>
      </c>
      <c r="P78" s="167">
        <v>81.400855721080305</v>
      </c>
      <c r="Q78" s="2">
        <f t="shared" si="26"/>
        <v>4.3993857854972225</v>
      </c>
      <c r="R78" s="1" t="s">
        <v>186</v>
      </c>
      <c r="S78" s="1" t="s">
        <v>186</v>
      </c>
      <c r="V78" s="162">
        <f t="shared" si="34"/>
        <v>42887</v>
      </c>
      <c r="W78" s="2">
        <v>17.296947694356</v>
      </c>
      <c r="X78" s="2">
        <v>17.270243276148101</v>
      </c>
      <c r="Y78" s="170">
        <f t="shared" si="35"/>
        <v>-2.8692494955997461E-3</v>
      </c>
      <c r="Z78" s="2">
        <f t="shared" ref="Z78:Z90" si="41">Z77</f>
        <v>17.303214072746201</v>
      </c>
      <c r="AA78" s="2">
        <f t="shared" si="39"/>
        <v>17.303214072746201</v>
      </c>
      <c r="AB78" s="2">
        <f t="shared" si="23"/>
        <v>-3.2970796598100094</v>
      </c>
      <c r="AC78" s="2">
        <f t="shared" si="27"/>
        <v>-2.6704418207899039</v>
      </c>
      <c r="AD78" s="2">
        <v>-3.2867320441988905</v>
      </c>
      <c r="AE78" s="169">
        <f t="shared" si="36"/>
        <v>-0.11049965464984268</v>
      </c>
      <c r="AH78" s="5">
        <f t="shared" si="28"/>
        <v>39569</v>
      </c>
      <c r="AI78" s="167">
        <v>9.6299843747910003</v>
      </c>
      <c r="AJ78" s="2">
        <f t="shared" si="24"/>
        <v>9.229984374791</v>
      </c>
      <c r="AK78">
        <f t="shared" si="37"/>
        <v>18</v>
      </c>
      <c r="AM78" s="5">
        <f t="shared" si="29"/>
        <v>43525</v>
      </c>
      <c r="AN78" s="169">
        <f t="shared" si="40"/>
        <v>12.324143359755199</v>
      </c>
      <c r="AO78" s="169">
        <f t="shared" si="21"/>
        <v>-3.021911672681441</v>
      </c>
      <c r="AP78" s="9">
        <v>0.85</v>
      </c>
      <c r="AQ78" s="169">
        <v>-3.2070895027624235</v>
      </c>
      <c r="AT78" s="5">
        <v>44531</v>
      </c>
      <c r="AU78">
        <v>-0.93</v>
      </c>
    </row>
    <row r="79" spans="4:47" ht="15">
      <c r="D79" s="162">
        <f t="shared" si="30"/>
        <v>41791</v>
      </c>
      <c r="E79" s="2">
        <v>5.1613508106958097</v>
      </c>
      <c r="F79" s="2">
        <f t="shared" si="31"/>
        <v>-1.5301446932130425</v>
      </c>
      <c r="G79" s="2">
        <f t="shared" si="38"/>
        <v>-0.19916881657104923</v>
      </c>
      <c r="H79" s="2">
        <f t="shared" si="20"/>
        <v>1.9476500713490275</v>
      </c>
      <c r="I79" s="2">
        <v>5.14178595400712</v>
      </c>
      <c r="K79" s="2">
        <f t="shared" si="25"/>
        <v>1.956485668868968</v>
      </c>
      <c r="L79" s="2">
        <f t="shared" si="32"/>
        <v>-1.4742387577015847E-2</v>
      </c>
      <c r="O79" s="5">
        <f t="shared" si="33"/>
        <v>35947</v>
      </c>
      <c r="P79" s="167">
        <v>81.714611689614003</v>
      </c>
      <c r="Q79" s="2">
        <f t="shared" si="26"/>
        <v>4.4032328315250906</v>
      </c>
      <c r="R79" s="1" t="s">
        <v>186</v>
      </c>
      <c r="S79" s="1" t="s">
        <v>186</v>
      </c>
      <c r="V79" s="162">
        <f t="shared" si="34"/>
        <v>42979</v>
      </c>
      <c r="W79" s="2">
        <v>17.2946912071173</v>
      </c>
      <c r="X79" s="2">
        <v>17.2686145078452</v>
      </c>
      <c r="Y79" s="170">
        <f t="shared" si="35"/>
        <v>-2.2564872387000889E-3</v>
      </c>
      <c r="Z79" s="2">
        <f t="shared" si="41"/>
        <v>17.303214072746201</v>
      </c>
      <c r="AA79" s="2">
        <f t="shared" si="39"/>
        <v>17.303214072746201</v>
      </c>
      <c r="AB79" s="2">
        <f t="shared" si="23"/>
        <v>-3.459956490100069</v>
      </c>
      <c r="AC79" s="2">
        <f t="shared" si="27"/>
        <v>-2.6076699272099546</v>
      </c>
      <c r="AD79" s="2">
        <v>-3.1006906077348</v>
      </c>
      <c r="AE79" s="169">
        <f t="shared" si="36"/>
        <v>-0.16287683029005962</v>
      </c>
      <c r="AH79" s="5">
        <f t="shared" si="28"/>
        <v>39600</v>
      </c>
      <c r="AI79" s="167">
        <v>9.5002490254575598</v>
      </c>
      <c r="AJ79" s="2">
        <f t="shared" si="24"/>
        <v>9.1224712476797816</v>
      </c>
      <c r="AK79">
        <f t="shared" si="37"/>
        <v>17</v>
      </c>
      <c r="AM79" s="5">
        <f t="shared" si="29"/>
        <v>43617</v>
      </c>
      <c r="AN79" s="169">
        <f t="shared" si="40"/>
        <v>11.9301743271057</v>
      </c>
      <c r="AO79" s="169">
        <f t="shared" si="21"/>
        <v>-2.6279426400319417</v>
      </c>
      <c r="AP79" s="9">
        <v>0.85</v>
      </c>
      <c r="AQ79" s="169">
        <v>-3.0502209944751328</v>
      </c>
      <c r="AT79" s="5">
        <v>44621</v>
      </c>
      <c r="AU79">
        <v>-0.67</v>
      </c>
    </row>
    <row r="80" spans="4:47" ht="15">
      <c r="D80" s="162">
        <f t="shared" si="30"/>
        <v>41883</v>
      </c>
      <c r="E80" s="2">
        <v>5.1610750893461601</v>
      </c>
      <c r="F80" s="2">
        <f t="shared" si="31"/>
        <v>-2.7572134964959361E-2</v>
      </c>
      <c r="G80" s="2">
        <f t="shared" si="38"/>
        <v>-0.54856744678497549</v>
      </c>
      <c r="H80" s="2">
        <f t="shared" ref="H80:H121" si="42">100*(AVERAGE(E77:E80)-AVERAGE(E73:E76))</f>
        <v>1.2044425897437705</v>
      </c>
      <c r="I80" s="2">
        <v>5.1410536396751096</v>
      </c>
      <c r="K80" s="2">
        <f t="shared" si="25"/>
        <v>2.0021449671050462</v>
      </c>
      <c r="L80" s="2">
        <f t="shared" si="32"/>
        <v>-7.3231433201037532E-2</v>
      </c>
      <c r="O80" s="5">
        <f t="shared" si="33"/>
        <v>36039</v>
      </c>
      <c r="P80" s="167">
        <v>81.870661442522703</v>
      </c>
      <c r="Q80" s="2">
        <f t="shared" si="26"/>
        <v>4.4051407025364053</v>
      </c>
      <c r="R80" s="1" t="s">
        <v>186</v>
      </c>
      <c r="S80" s="1" t="s">
        <v>186</v>
      </c>
      <c r="V80" s="162">
        <f t="shared" si="34"/>
        <v>43070</v>
      </c>
      <c r="W80" s="2">
        <v>17.293115674731801</v>
      </c>
      <c r="X80" s="2">
        <v>17.271351071265599</v>
      </c>
      <c r="Y80" s="170">
        <f t="shared" si="35"/>
        <v>-1.575532385498235E-3</v>
      </c>
      <c r="Z80" s="2">
        <f t="shared" si="41"/>
        <v>17.303214072746201</v>
      </c>
      <c r="AA80" s="2">
        <f t="shared" si="39"/>
        <v>17.303214072746201</v>
      </c>
      <c r="AB80" s="2">
        <f t="shared" si="23"/>
        <v>-3.1863001480601838</v>
      </c>
      <c r="AC80" s="2">
        <f t="shared" si="27"/>
        <v>-2.1764603466202459</v>
      </c>
      <c r="AD80" s="2">
        <v>-2.9890657458563483</v>
      </c>
      <c r="AE80" s="169">
        <f t="shared" si="36"/>
        <v>0.2736563420398852</v>
      </c>
      <c r="AH80" s="5">
        <f t="shared" si="28"/>
        <v>39630</v>
      </c>
      <c r="AI80" s="167">
        <v>9.4825923827866507</v>
      </c>
      <c r="AJ80" s="2">
        <f t="shared" si="24"/>
        <v>9.1270368272310947</v>
      </c>
      <c r="AK80">
        <f t="shared" si="37"/>
        <v>16</v>
      </c>
      <c r="AM80" s="5">
        <f t="shared" si="29"/>
        <v>43709</v>
      </c>
      <c r="AN80" s="169">
        <f t="shared" si="40"/>
        <v>11.957453850952399</v>
      </c>
      <c r="AO80" s="169">
        <f t="shared" si="21"/>
        <v>-2.6552221638786411</v>
      </c>
      <c r="AP80" s="9">
        <v>0.85</v>
      </c>
      <c r="AQ80" s="169">
        <v>-2.7887734806629747</v>
      </c>
      <c r="AT80" s="5">
        <v>44713</v>
      </c>
      <c r="AU80">
        <v>-0.66</v>
      </c>
    </row>
    <row r="81" spans="4:47" ht="15">
      <c r="D81" s="162">
        <f t="shared" si="30"/>
        <v>41974</v>
      </c>
      <c r="E81" s="2">
        <v>5.1660396026933499</v>
      </c>
      <c r="F81" s="2">
        <f t="shared" si="31"/>
        <v>0.49645133471898362</v>
      </c>
      <c r="G81" s="2">
        <f t="shared" si="38"/>
        <v>-0.16102923009500003</v>
      </c>
      <c r="H81" s="2">
        <f t="shared" si="42"/>
        <v>0.52432059637448347</v>
      </c>
      <c r="I81" s="2">
        <v>5.13981325237408</v>
      </c>
      <c r="K81" s="2">
        <f t="shared" si="25"/>
        <v>2.6226350319269898</v>
      </c>
      <c r="L81" s="2">
        <f t="shared" si="32"/>
        <v>-0.12403873010295996</v>
      </c>
      <c r="O81" s="5">
        <f t="shared" si="33"/>
        <v>36130</v>
      </c>
      <c r="P81" s="167">
        <v>80.221425456577194</v>
      </c>
      <c r="Q81" s="2">
        <f t="shared" si="26"/>
        <v>4.3847906295255594</v>
      </c>
      <c r="R81" s="1" t="s">
        <v>186</v>
      </c>
      <c r="S81" s="1" t="s">
        <v>186</v>
      </c>
      <c r="V81" s="162">
        <f t="shared" si="34"/>
        <v>43160</v>
      </c>
      <c r="W81" s="2">
        <v>17.2922729918591</v>
      </c>
      <c r="X81" s="2">
        <v>17.274396312619</v>
      </c>
      <c r="Y81" s="170">
        <f t="shared" si="35"/>
        <v>-8.4268287270106157E-4</v>
      </c>
      <c r="Z81" s="2">
        <f t="shared" si="41"/>
        <v>17.303214072746201</v>
      </c>
      <c r="AA81" s="2">
        <f t="shared" si="39"/>
        <v>17.303214072746201</v>
      </c>
      <c r="AB81" s="2">
        <f t="shared" si="23"/>
        <v>-2.8817760127200387</v>
      </c>
      <c r="AC81" s="2">
        <f t="shared" si="27"/>
        <v>-1.7876679240099946</v>
      </c>
      <c r="AD81" s="2">
        <v>-2.6913994475138061</v>
      </c>
      <c r="AE81" s="169">
        <f t="shared" si="36"/>
        <v>0.30452413534014511</v>
      </c>
      <c r="AH81" s="5">
        <f t="shared" si="28"/>
        <v>39661</v>
      </c>
      <c r="AI81" s="167">
        <v>9.4800373364635906</v>
      </c>
      <c r="AJ81" s="2">
        <f t="shared" si="24"/>
        <v>9.1467040031302567</v>
      </c>
      <c r="AK81">
        <f t="shared" si="37"/>
        <v>15</v>
      </c>
      <c r="AM81" s="5">
        <f t="shared" si="29"/>
        <v>43800</v>
      </c>
      <c r="AN81" s="169">
        <f t="shared" si="40"/>
        <v>11.710155256018</v>
      </c>
      <c r="AO81" s="169">
        <f t="shared" si="21"/>
        <v>-2.4079235689442418</v>
      </c>
      <c r="AP81" s="9">
        <v>0.85</v>
      </c>
      <c r="AQ81" s="171">
        <v>-2.5273259668508268</v>
      </c>
      <c r="AT81" s="5">
        <v>44805</v>
      </c>
      <c r="AU81">
        <v>-0.8</v>
      </c>
    </row>
    <row r="82" spans="4:47" ht="15">
      <c r="D82" s="162">
        <f t="shared" si="30"/>
        <v>42064</v>
      </c>
      <c r="E82" s="2">
        <v>5.1594272711020297</v>
      </c>
      <c r="F82" s="2">
        <f t="shared" si="31"/>
        <v>-0.66123315913202418</v>
      </c>
      <c r="G82" s="2">
        <f t="shared" si="38"/>
        <v>-1.7224986525910424</v>
      </c>
      <c r="H82" s="2">
        <f t="shared" si="42"/>
        <v>-0.65781603651053899</v>
      </c>
      <c r="I82" s="2">
        <v>5.1381541229972996</v>
      </c>
      <c r="K82" s="2">
        <f t="shared" si="25"/>
        <v>2.1273148104730133</v>
      </c>
      <c r="L82" s="2">
        <f t="shared" si="32"/>
        <v>-0.16591293767804771</v>
      </c>
      <c r="O82" s="5">
        <f t="shared" si="33"/>
        <v>36220</v>
      </c>
      <c r="P82" s="167">
        <v>79.441807629671302</v>
      </c>
      <c r="Q82" s="2">
        <f t="shared" si="26"/>
        <v>4.3750247741314992</v>
      </c>
      <c r="R82" s="1" t="s">
        <v>186</v>
      </c>
      <c r="S82" s="1" t="s">
        <v>186</v>
      </c>
      <c r="V82" s="162">
        <f t="shared" si="34"/>
        <v>43252</v>
      </c>
      <c r="W82" s="2">
        <v>17.292201450281201</v>
      </c>
      <c r="X82" s="2">
        <v>17.2766872501292</v>
      </c>
      <c r="Y82" s="170">
        <f t="shared" si="35"/>
        <v>-7.1541577899125741E-5</v>
      </c>
      <c r="Z82" s="2">
        <f t="shared" si="41"/>
        <v>17.303214072746201</v>
      </c>
      <c r="AA82" s="2">
        <f t="shared" si="39"/>
        <v>17.303214072746201</v>
      </c>
      <c r="AB82" s="2">
        <f t="shared" si="23"/>
        <v>-2.6526822617000789</v>
      </c>
      <c r="AC82" s="2">
        <f t="shared" si="27"/>
        <v>-1.5514200152001223</v>
      </c>
      <c r="AD82" s="2">
        <v>-2.3193165745856317</v>
      </c>
      <c r="AE82" s="169">
        <f t="shared" si="36"/>
        <v>0.22909375101995977</v>
      </c>
      <c r="AH82" s="5">
        <f t="shared" si="28"/>
        <v>39692</v>
      </c>
      <c r="AI82" s="167">
        <v>9.5026477040512791</v>
      </c>
      <c r="AJ82" s="2">
        <f t="shared" si="24"/>
        <v>9.1915365929401673</v>
      </c>
      <c r="AK82">
        <f t="shared" si="37"/>
        <v>14</v>
      </c>
      <c r="AM82" s="5">
        <f t="shared" si="29"/>
        <v>43891</v>
      </c>
      <c r="AN82" s="169">
        <f t="shared" si="40"/>
        <v>11.9517034916411</v>
      </c>
      <c r="AO82" s="169">
        <f t="shared" si="21"/>
        <v>-2.6494718045673413</v>
      </c>
      <c r="AP82" s="9">
        <v>0.85</v>
      </c>
      <c r="AQ82" s="171">
        <v>-2.8410629834254082</v>
      </c>
      <c r="AT82" s="5">
        <v>44896</v>
      </c>
      <c r="AU82">
        <v>-1.03</v>
      </c>
    </row>
    <row r="83" spans="4:47" ht="15">
      <c r="D83" s="163">
        <f t="shared" si="30"/>
        <v>42156</v>
      </c>
      <c r="E83" s="2">
        <v>5.1330211806128503</v>
      </c>
      <c r="F83" s="2">
        <f t="shared" si="31"/>
        <v>-2.6406090489179412</v>
      </c>
      <c r="G83" s="2">
        <f t="shared" si="38"/>
        <v>-2.8329630082959412</v>
      </c>
      <c r="H83" s="2">
        <f t="shared" si="42"/>
        <v>-1.3162645844417398</v>
      </c>
      <c r="I83" s="2">
        <v>5.1361819739069796</v>
      </c>
      <c r="J83" s="2">
        <f>I83</f>
        <v>5.1361819739069796</v>
      </c>
      <c r="K83" s="2">
        <f>(E83-J83)*100</f>
        <v>-0.31607932941293271</v>
      </c>
      <c r="L83" s="2">
        <f t="shared" si="32"/>
        <v>-0.19721490903199523</v>
      </c>
      <c r="O83" s="5">
        <f t="shared" si="33"/>
        <v>36312</v>
      </c>
      <c r="P83" s="167">
        <v>78.9426646572756</v>
      </c>
      <c r="Q83" s="2">
        <f t="shared" si="26"/>
        <v>4.3687218251409998</v>
      </c>
      <c r="R83" s="1" t="s">
        <v>186</v>
      </c>
      <c r="S83" s="1" t="s">
        <v>186</v>
      </c>
      <c r="V83" s="162">
        <f t="shared" si="34"/>
        <v>43344</v>
      </c>
      <c r="W83" s="2">
        <v>17.292928168856001</v>
      </c>
      <c r="X83" s="2">
        <v>17.280149214799099</v>
      </c>
      <c r="Y83" s="170">
        <f t="shared" si="35"/>
        <v>7.2671857479988944E-4</v>
      </c>
      <c r="Z83" s="2">
        <f t="shared" si="41"/>
        <v>17.303214072746201</v>
      </c>
      <c r="AA83" s="2">
        <f t="shared" si="39"/>
        <v>17.303214072746201</v>
      </c>
      <c r="AB83" s="2">
        <f t="shared" si="23"/>
        <v>-2.3064857947101558</v>
      </c>
      <c r="AC83" s="2">
        <f t="shared" si="27"/>
        <v>-1.2778954056901881</v>
      </c>
      <c r="AD83" s="2">
        <v>-2.0216502762430895</v>
      </c>
      <c r="AE83" s="169">
        <f t="shared" si="36"/>
        <v>0.34619646698992312</v>
      </c>
      <c r="AH83" s="5">
        <f t="shared" si="28"/>
        <v>39722</v>
      </c>
      <c r="AI83" s="167">
        <v>9.4862443675930592</v>
      </c>
      <c r="AJ83" s="2">
        <f t="shared" si="24"/>
        <v>9.1973554787041696</v>
      </c>
      <c r="AK83">
        <f t="shared" si="37"/>
        <v>13</v>
      </c>
      <c r="AM83" s="5">
        <f t="shared" si="29"/>
        <v>43983</v>
      </c>
      <c r="AN83" s="169">
        <f t="shared" si="40"/>
        <v>13.416179565408401</v>
      </c>
      <c r="AO83" s="169">
        <f t="shared" si="21"/>
        <v>-4.1139478783346419</v>
      </c>
      <c r="AP83" s="9">
        <v>0.85</v>
      </c>
      <c r="AQ83" s="171">
        <v>-4.1483005524861785</v>
      </c>
      <c r="AT83" s="5">
        <v>44986</v>
      </c>
      <c r="AU83">
        <v>-1.3</v>
      </c>
    </row>
    <row r="84" spans="4:47" ht="15">
      <c r="D84" s="162">
        <f t="shared" si="30"/>
        <v>42248</v>
      </c>
      <c r="E84" s="2">
        <v>5.1179680299231904</v>
      </c>
      <c r="F84" s="2">
        <f t="shared" si="31"/>
        <v>-1.5053150689659844</v>
      </c>
      <c r="G84" s="2">
        <f t="shared" si="38"/>
        <v>-4.3107059422969662</v>
      </c>
      <c r="H84" s="2">
        <f t="shared" si="42"/>
        <v>-2.2567992083198263</v>
      </c>
      <c r="I84" s="2">
        <v>5.1340158231829198</v>
      </c>
      <c r="J84" s="2">
        <f>J83</f>
        <v>5.1361819739069796</v>
      </c>
      <c r="K84" s="2">
        <f t="shared" ref="K84:K121" si="43">(E84-J84)*100</f>
        <v>-1.8213943983789171</v>
      </c>
      <c r="L84" s="2">
        <f t="shared" si="32"/>
        <v>-0.21661507240597899</v>
      </c>
      <c r="O84" s="5">
        <f t="shared" si="33"/>
        <v>36404</v>
      </c>
      <c r="P84" s="167">
        <v>79.561339671598105</v>
      </c>
      <c r="Q84" s="2">
        <f t="shared" si="26"/>
        <v>4.3765282923507689</v>
      </c>
      <c r="R84" s="1" t="s">
        <v>186</v>
      </c>
      <c r="S84" s="1" t="s">
        <v>186</v>
      </c>
      <c r="V84" s="162">
        <f t="shared" si="34"/>
        <v>43435</v>
      </c>
      <c r="W84" s="2">
        <v>17.294470570065901</v>
      </c>
      <c r="X84" s="2">
        <v>17.283474226287399</v>
      </c>
      <c r="Y84" s="170">
        <f t="shared" si="35"/>
        <v>1.5424012098996798E-3</v>
      </c>
      <c r="Z84" s="2">
        <f t="shared" si="41"/>
        <v>17.303214072746201</v>
      </c>
      <c r="AA84" s="2">
        <f t="shared" si="39"/>
        <v>17.303214072746201</v>
      </c>
      <c r="AB84" s="2">
        <f t="shared" si="23"/>
        <v>-1.9739846458801225</v>
      </c>
      <c r="AC84" s="2">
        <f t="shared" si="27"/>
        <v>-1.0996343778501227</v>
      </c>
      <c r="AD84" s="2">
        <v>-1.7984005524861861</v>
      </c>
      <c r="AE84" s="169">
        <f t="shared" si="36"/>
        <v>0.33250114883003334</v>
      </c>
      <c r="AH84" s="5">
        <f t="shared" si="28"/>
        <v>39753</v>
      </c>
      <c r="AI84" s="167">
        <v>9.6011897701592694</v>
      </c>
      <c r="AJ84" s="2">
        <f t="shared" si="24"/>
        <v>9.3345231034926019</v>
      </c>
      <c r="AK84">
        <f t="shared" si="37"/>
        <v>12</v>
      </c>
      <c r="AM84" s="5">
        <f t="shared" si="29"/>
        <v>44075</v>
      </c>
      <c r="AN84" s="169">
        <f t="shared" si="40"/>
        <v>14.907669128784301</v>
      </c>
      <c r="AO84" s="169">
        <f t="shared" si="21"/>
        <v>-5.6054374417105421</v>
      </c>
      <c r="AP84" s="9">
        <v>0.85</v>
      </c>
      <c r="AQ84" s="172">
        <f>AO84</f>
        <v>-5.6054374417105421</v>
      </c>
      <c r="AT84" s="5">
        <f>EDATE(AT83,3)</f>
        <v>45078</v>
      </c>
      <c r="AU84" s="9" t="s">
        <v>221</v>
      </c>
    </row>
    <row r="85" spans="4:47" ht="15">
      <c r="D85" s="162">
        <f t="shared" si="30"/>
        <v>42339</v>
      </c>
      <c r="E85" s="2">
        <v>5.1100769904162204</v>
      </c>
      <c r="F85" s="2">
        <f t="shared" si="31"/>
        <v>-0.78910395069700101</v>
      </c>
      <c r="G85" s="2">
        <f t="shared" si="38"/>
        <v>-5.5962612277129509</v>
      </c>
      <c r="H85" s="2">
        <f t="shared" si="42"/>
        <v>-3.615607207724203</v>
      </c>
      <c r="I85" s="2">
        <v>5.1317727134090703</v>
      </c>
      <c r="J85" s="2">
        <f t="shared" ref="J85:J103" si="44">J84</f>
        <v>5.1361819739069796</v>
      </c>
      <c r="K85" s="2">
        <f t="shared" si="43"/>
        <v>-2.6104983490759182</v>
      </c>
      <c r="L85" s="2">
        <f t="shared" si="32"/>
        <v>-0.22431097738495609</v>
      </c>
      <c r="O85" s="5">
        <f t="shared" si="33"/>
        <v>36495</v>
      </c>
      <c r="P85" s="167">
        <v>80.506858310822395</v>
      </c>
      <c r="Q85" s="2">
        <f t="shared" si="26"/>
        <v>4.3883423772032417</v>
      </c>
      <c r="R85" s="1" t="s">
        <v>186</v>
      </c>
      <c r="S85" s="1" t="s">
        <v>186</v>
      </c>
      <c r="V85" s="162">
        <f t="shared" si="34"/>
        <v>43525</v>
      </c>
      <c r="W85" s="2">
        <v>17.2968380895473</v>
      </c>
      <c r="X85" s="2">
        <v>17.287209990970201</v>
      </c>
      <c r="Y85" s="170">
        <f t="shared" si="35"/>
        <v>2.3675194813996825E-3</v>
      </c>
      <c r="Z85" s="2">
        <f t="shared" si="41"/>
        <v>17.303214072746201</v>
      </c>
      <c r="AA85" s="2">
        <f t="shared" si="39"/>
        <v>17.303214072746201</v>
      </c>
      <c r="AB85" s="2">
        <f t="shared" si="23"/>
        <v>-1.6004081775999879</v>
      </c>
      <c r="AC85" s="2">
        <f t="shared" si="27"/>
        <v>-0.96280985770995642</v>
      </c>
      <c r="AD85" s="2">
        <v>-1.6123591160220954</v>
      </c>
      <c r="AE85" s="169">
        <f t="shared" si="36"/>
        <v>0.37357646828013458</v>
      </c>
      <c r="AH85" s="5">
        <f t="shared" si="28"/>
        <v>39783</v>
      </c>
      <c r="AI85" s="167">
        <v>9.6563885965160896</v>
      </c>
      <c r="AJ85" s="2">
        <f t="shared" si="24"/>
        <v>9.411944152071646</v>
      </c>
      <c r="AK85">
        <f t="shared" si="37"/>
        <v>11</v>
      </c>
      <c r="AM85" s="5">
        <f t="shared" si="29"/>
        <v>44166</v>
      </c>
      <c r="AN85" s="169">
        <f t="shared" si="40"/>
        <v>14.8133330915977</v>
      </c>
      <c r="AO85" s="169">
        <f t="shared" si="21"/>
        <v>-5.5111014045239415</v>
      </c>
      <c r="AP85" s="9">
        <v>0.85</v>
      </c>
      <c r="AQ85" s="172">
        <f t="shared" ref="AQ85:AQ91" si="45">AO85</f>
        <v>-5.5111014045239415</v>
      </c>
      <c r="AT85" s="5">
        <f t="shared" ref="AT85:AT90" si="46">EDATE(AT84,3)</f>
        <v>45170</v>
      </c>
      <c r="AU85" s="9" t="s">
        <v>221</v>
      </c>
    </row>
    <row r="86" spans="4:47" ht="15">
      <c r="D86" s="162">
        <f t="shared" si="30"/>
        <v>42430</v>
      </c>
      <c r="E86" s="2">
        <v>5.0940165076952502</v>
      </c>
      <c r="F86" s="2">
        <f t="shared" si="31"/>
        <v>-1.6060482720970271</v>
      </c>
      <c r="G86" s="2">
        <f t="shared" si="38"/>
        <v>-6.5410763406779537</v>
      </c>
      <c r="H86" s="2">
        <f t="shared" si="42"/>
        <v>-4.8202516297458864</v>
      </c>
      <c r="I86" s="2">
        <v>5.1295596572986399</v>
      </c>
      <c r="J86" s="2">
        <f t="shared" si="44"/>
        <v>5.1361819739069796</v>
      </c>
      <c r="K86" s="2">
        <f t="shared" si="43"/>
        <v>-4.2165466211729452</v>
      </c>
      <c r="L86" s="2">
        <f t="shared" si="32"/>
        <v>-0.22130561104303226</v>
      </c>
      <c r="O86" s="5">
        <f t="shared" si="33"/>
        <v>36586</v>
      </c>
      <c r="P86" s="167">
        <v>81.022707188737797</v>
      </c>
      <c r="Q86" s="2">
        <f t="shared" si="26"/>
        <v>4.3947294510491686</v>
      </c>
      <c r="R86" s="1" t="s">
        <v>186</v>
      </c>
      <c r="S86" s="1" t="s">
        <v>186</v>
      </c>
      <c r="V86" s="162">
        <f t="shared" si="34"/>
        <v>43617</v>
      </c>
      <c r="W86" s="2">
        <v>17.300033290221702</v>
      </c>
      <c r="X86" s="2">
        <v>17.291018684840399</v>
      </c>
      <c r="Y86" s="170">
        <f t="shared" si="35"/>
        <v>3.1952006744013772E-3</v>
      </c>
      <c r="Z86" s="2">
        <f t="shared" si="41"/>
        <v>17.303214072746201</v>
      </c>
      <c r="AA86" s="2">
        <f t="shared" si="39"/>
        <v>17.303214072746201</v>
      </c>
      <c r="AB86" s="2">
        <f t="shared" si="23"/>
        <v>-1.219538790580188</v>
      </c>
      <c r="AC86" s="2">
        <f t="shared" si="27"/>
        <v>-0.90146053813029425</v>
      </c>
      <c r="AD86" s="2">
        <v>-1.2030679558011017</v>
      </c>
      <c r="AE86" s="169">
        <f t="shared" si="36"/>
        <v>0.38086938701979989</v>
      </c>
      <c r="AH86" s="5">
        <f t="shared" si="28"/>
        <v>39814</v>
      </c>
      <c r="AI86" s="167">
        <v>9.7884299980049807</v>
      </c>
      <c r="AJ86" s="2">
        <f t="shared" si="24"/>
        <v>9.5662077757827593</v>
      </c>
      <c r="AK86">
        <f t="shared" si="37"/>
        <v>10</v>
      </c>
      <c r="AM86" s="5">
        <f t="shared" si="29"/>
        <v>44256</v>
      </c>
      <c r="AN86" s="169">
        <f t="shared" si="40"/>
        <v>14.4495848830369</v>
      </c>
      <c r="AO86" s="169">
        <f t="shared" si="21"/>
        <v>-5.1473531959631416</v>
      </c>
      <c r="AP86" s="9">
        <v>0.85</v>
      </c>
      <c r="AQ86" s="172">
        <f t="shared" si="45"/>
        <v>-5.1473531959631416</v>
      </c>
      <c r="AT86" s="5">
        <f t="shared" si="46"/>
        <v>45261</v>
      </c>
      <c r="AU86" s="9" t="s">
        <v>221</v>
      </c>
    </row>
    <row r="87" spans="4:47" ht="15">
      <c r="D87" s="162">
        <f t="shared" si="30"/>
        <v>42522</v>
      </c>
      <c r="E87" s="2">
        <v>5.0996261653400303</v>
      </c>
      <c r="F87" s="2">
        <f t="shared" si="31"/>
        <v>0.56096576447801638</v>
      </c>
      <c r="G87" s="2">
        <f t="shared" si="38"/>
        <v>-3.3395015272819961</v>
      </c>
      <c r="H87" s="2">
        <f t="shared" si="42"/>
        <v>-4.9468862594924445</v>
      </c>
      <c r="I87" s="2">
        <v>5.1274701077379197</v>
      </c>
      <c r="J87" s="2">
        <f t="shared" si="44"/>
        <v>5.1361819739069796</v>
      </c>
      <c r="K87" s="2">
        <f t="shared" si="43"/>
        <v>-3.6555808566949288</v>
      </c>
      <c r="L87" s="2">
        <f t="shared" si="32"/>
        <v>-0.20895495607202719</v>
      </c>
      <c r="O87" s="5">
        <f t="shared" si="33"/>
        <v>36678</v>
      </c>
      <c r="P87" s="167">
        <v>81.589623413695307</v>
      </c>
      <c r="Q87" s="2">
        <f t="shared" si="26"/>
        <v>4.4017020898361769</v>
      </c>
      <c r="R87" s="1" t="s">
        <v>186</v>
      </c>
      <c r="S87" s="1" t="s">
        <v>186</v>
      </c>
      <c r="V87" s="162">
        <f t="shared" si="34"/>
        <v>43709</v>
      </c>
      <c r="W87" s="2">
        <v>17.304052717448801</v>
      </c>
      <c r="X87" s="2">
        <v>17.294398566814301</v>
      </c>
      <c r="Y87" s="170">
        <f t="shared" si="35"/>
        <v>4.0194272270994702E-3</v>
      </c>
      <c r="Z87" s="2">
        <f t="shared" si="41"/>
        <v>17.303214072746201</v>
      </c>
      <c r="AA87" s="2">
        <f t="shared" si="39"/>
        <v>17.303214072746201</v>
      </c>
      <c r="AB87" s="2">
        <f t="shared" si="23"/>
        <v>-0.88155059318992812</v>
      </c>
      <c r="AC87" s="2">
        <f t="shared" si="27"/>
        <v>-0.9654150634499814</v>
      </c>
      <c r="AD87" s="2">
        <v>-0.83098508287292017</v>
      </c>
      <c r="AE87" s="169">
        <f t="shared" si="36"/>
        <v>0.33798819739025987</v>
      </c>
      <c r="AH87" s="5">
        <f t="shared" si="28"/>
        <v>39845</v>
      </c>
      <c r="AI87" s="167">
        <v>9.8733747336794799</v>
      </c>
      <c r="AJ87" s="2">
        <f t="shared" si="24"/>
        <v>9.6733747336794806</v>
      </c>
      <c r="AK87">
        <f t="shared" si="37"/>
        <v>9</v>
      </c>
      <c r="AM87" s="5">
        <f t="shared" si="29"/>
        <v>44348</v>
      </c>
      <c r="AN87" s="169">
        <f t="shared" si="40"/>
        <v>14.0468060870018</v>
      </c>
      <c r="AO87" s="169">
        <f t="shared" si="21"/>
        <v>-4.744574399928041</v>
      </c>
      <c r="AP87" s="9">
        <v>0.85</v>
      </c>
      <c r="AQ87" s="172">
        <f t="shared" si="45"/>
        <v>-4.744574399928041</v>
      </c>
      <c r="AT87" s="5">
        <f t="shared" si="46"/>
        <v>45352</v>
      </c>
      <c r="AU87" s="9" t="s">
        <v>221</v>
      </c>
    </row>
    <row r="88" spans="4:47" ht="15">
      <c r="D88" s="162">
        <f t="shared" si="30"/>
        <v>42614</v>
      </c>
      <c r="E88" s="2">
        <v>5.0931856931918702</v>
      </c>
      <c r="F88" s="2">
        <f t="shared" si="31"/>
        <v>-0.64404721481601257</v>
      </c>
      <c r="G88" s="2">
        <f t="shared" si="38"/>
        <v>-2.4782336731320243</v>
      </c>
      <c r="H88" s="2">
        <f t="shared" si="42"/>
        <v>-4.4887681922011424</v>
      </c>
      <c r="I88" s="2">
        <v>5.12557530314474</v>
      </c>
      <c r="J88" s="2">
        <f t="shared" si="44"/>
        <v>5.1361819739069796</v>
      </c>
      <c r="K88" s="2">
        <f t="shared" si="43"/>
        <v>-4.2996280715109414</v>
      </c>
      <c r="L88" s="2">
        <f t="shared" si="32"/>
        <v>-0.18948045931796997</v>
      </c>
      <c r="O88" s="5">
        <f t="shared" si="33"/>
        <v>36770</v>
      </c>
      <c r="P88" s="167">
        <v>81.543144325092399</v>
      </c>
      <c r="Q88" s="2">
        <f t="shared" si="26"/>
        <v>4.40113225839759</v>
      </c>
      <c r="R88" s="1" t="s">
        <v>186</v>
      </c>
      <c r="S88" s="1" t="s">
        <v>186</v>
      </c>
      <c r="V88" s="162">
        <f t="shared" si="34"/>
        <v>43800</v>
      </c>
      <c r="W88" s="2">
        <v>17.308887282460301</v>
      </c>
      <c r="X88" s="2">
        <v>17.299744165745199</v>
      </c>
      <c r="Y88" s="170">
        <f t="shared" si="35"/>
        <v>4.8345650114995919E-3</v>
      </c>
      <c r="Z88" s="2">
        <f t="shared" si="41"/>
        <v>17.303214072746201</v>
      </c>
      <c r="AA88" s="2">
        <f t="shared" si="39"/>
        <v>17.303214072746201</v>
      </c>
      <c r="AB88" s="2">
        <f t="shared" si="23"/>
        <v>-0.346990700100136</v>
      </c>
      <c r="AC88" s="2">
        <f t="shared" si="27"/>
        <v>-0.91431167151014847</v>
      </c>
      <c r="AD88" s="2">
        <v>-0.60773535911602083</v>
      </c>
      <c r="AE88" s="169">
        <f t="shared" si="36"/>
        <v>0.53455989308979213</v>
      </c>
      <c r="AH88" s="5">
        <f t="shared" si="28"/>
        <v>39873</v>
      </c>
      <c r="AI88" s="167">
        <v>10.0202513047381</v>
      </c>
      <c r="AJ88" s="2">
        <f t="shared" si="24"/>
        <v>9.8424735269603225</v>
      </c>
      <c r="AK88">
        <f t="shared" si="37"/>
        <v>8</v>
      </c>
      <c r="AM88" s="5">
        <f t="shared" si="29"/>
        <v>44440</v>
      </c>
      <c r="AN88" s="169">
        <f t="shared" si="40"/>
        <v>12.6467088952353</v>
      </c>
      <c r="AO88" s="169">
        <f t="shared" si="21"/>
        <v>-3.3444772081615413</v>
      </c>
      <c r="AP88" s="9">
        <v>0.85</v>
      </c>
      <c r="AQ88" s="172">
        <f t="shared" si="45"/>
        <v>-3.3444772081615413</v>
      </c>
      <c r="AT88" s="5">
        <f t="shared" si="46"/>
        <v>45444</v>
      </c>
      <c r="AU88" s="9" t="s">
        <v>221</v>
      </c>
    </row>
    <row r="89" spans="4:47" ht="15">
      <c r="D89" s="162">
        <f t="shared" si="30"/>
        <v>42705</v>
      </c>
      <c r="E89" s="2">
        <v>5.0913626908114997</v>
      </c>
      <c r="F89" s="2">
        <f t="shared" si="31"/>
        <v>-0.18230023803704754</v>
      </c>
      <c r="G89" s="2">
        <f t="shared" si="38"/>
        <v>-1.8714299604720708</v>
      </c>
      <c r="H89" s="2">
        <f t="shared" si="42"/>
        <v>-3.5575603753909668</v>
      </c>
      <c r="I89" s="2">
        <v>5.1239290794729202</v>
      </c>
      <c r="J89" s="2">
        <f t="shared" si="44"/>
        <v>5.1361819739069796</v>
      </c>
      <c r="K89" s="2">
        <f t="shared" si="43"/>
        <v>-4.4819283095479889</v>
      </c>
      <c r="L89" s="2">
        <f t="shared" si="32"/>
        <v>-0.16462236718197687</v>
      </c>
      <c r="O89" s="5">
        <f t="shared" si="33"/>
        <v>36861</v>
      </c>
      <c r="P89" s="167">
        <v>81.790094571684804</v>
      </c>
      <c r="Q89" s="2">
        <f t="shared" si="26"/>
        <v>4.404156143020634</v>
      </c>
      <c r="R89" s="1" t="s">
        <v>186</v>
      </c>
      <c r="S89" s="1" t="s">
        <v>186</v>
      </c>
      <c r="V89" s="162">
        <f t="shared" si="34"/>
        <v>43891</v>
      </c>
      <c r="W89" s="2">
        <v>17.3145218626433</v>
      </c>
      <c r="X89" s="2">
        <v>17.300521437520601</v>
      </c>
      <c r="Y89" s="170">
        <f t="shared" si="35"/>
        <v>5.634580182999116E-3</v>
      </c>
      <c r="Z89" s="2">
        <f t="shared" si="41"/>
        <v>17.303214072746201</v>
      </c>
      <c r="AA89" s="2">
        <f t="shared" si="39"/>
        <v>17.303214072746201</v>
      </c>
      <c r="AB89" s="2">
        <f t="shared" si="23"/>
        <v>-0.26926352255998154</v>
      </c>
      <c r="AC89" s="2">
        <f t="shared" si="27"/>
        <v>-1.4000425122699056</v>
      </c>
      <c r="AD89" s="2">
        <v>-0.3472773480662974</v>
      </c>
      <c r="AE89" s="169">
        <f t="shared" si="36"/>
        <v>7.7727177540154457E-2</v>
      </c>
      <c r="AH89" s="5">
        <f t="shared" si="28"/>
        <v>39904</v>
      </c>
      <c r="AI89" s="167">
        <v>10.0801901551871</v>
      </c>
      <c r="AJ89" s="2">
        <f t="shared" si="24"/>
        <v>9.9246345996315455</v>
      </c>
      <c r="AK89">
        <f t="shared" si="37"/>
        <v>7</v>
      </c>
      <c r="AM89" s="5">
        <f t="shared" si="29"/>
        <v>44531</v>
      </c>
      <c r="AN89" s="169">
        <f t="shared" si="40"/>
        <v>11.7069729688361</v>
      </c>
      <c r="AO89" s="169">
        <f t="shared" si="21"/>
        <v>-2.4047412817623415</v>
      </c>
      <c r="AP89" s="9">
        <v>0.85</v>
      </c>
      <c r="AQ89" s="172">
        <f t="shared" si="45"/>
        <v>-2.4047412817623415</v>
      </c>
      <c r="AT89" s="5">
        <f t="shared" si="46"/>
        <v>45536</v>
      </c>
      <c r="AU89" s="9" t="s">
        <v>221</v>
      </c>
    </row>
    <row r="90" spans="4:47" ht="15">
      <c r="D90" s="162">
        <f t="shared" si="30"/>
        <v>42795</v>
      </c>
      <c r="E90" s="2">
        <v>5.1023312668809497</v>
      </c>
      <c r="F90" s="2">
        <f t="shared" si="31"/>
        <v>1.0968576069450009</v>
      </c>
      <c r="G90" s="2">
        <f t="shared" si="38"/>
        <v>0.83147591856995717</v>
      </c>
      <c r="H90" s="2">
        <f t="shared" si="42"/>
        <v>-1.7144223105790779</v>
      </c>
      <c r="I90" s="2">
        <v>5.1225650291700298</v>
      </c>
      <c r="J90" s="2">
        <f t="shared" si="44"/>
        <v>5.1361819739069796</v>
      </c>
      <c r="K90" s="2">
        <f t="shared" si="43"/>
        <v>-3.385070702602988</v>
      </c>
      <c r="L90" s="2">
        <f t="shared" si="32"/>
        <v>-0.13640503028904405</v>
      </c>
      <c r="O90" s="5">
        <f t="shared" si="33"/>
        <v>36951</v>
      </c>
      <c r="P90" s="167">
        <v>82.324197536596898</v>
      </c>
      <c r="Q90" s="2">
        <f t="shared" si="26"/>
        <v>4.4106650807092649</v>
      </c>
      <c r="R90" s="1" t="s">
        <v>186</v>
      </c>
      <c r="S90" s="1" t="s">
        <v>186</v>
      </c>
      <c r="V90" s="162">
        <f t="shared" si="34"/>
        <v>43983</v>
      </c>
      <c r="W90" s="2">
        <v>17.320935620937298</v>
      </c>
      <c r="X90" s="2">
        <v>17.261166839134301</v>
      </c>
      <c r="Y90" s="170">
        <f t="shared" si="35"/>
        <v>6.4137582939984839E-3</v>
      </c>
      <c r="Z90" s="2">
        <f t="shared" si="41"/>
        <v>17.303214072746201</v>
      </c>
      <c r="AA90" s="2">
        <f t="shared" si="39"/>
        <v>17.303214072746201</v>
      </c>
      <c r="AB90" s="2">
        <f t="shared" si="23"/>
        <v>-4.204723361189977</v>
      </c>
      <c r="AC90" s="2">
        <f t="shared" si="27"/>
        <v>-5.9768781802997495</v>
      </c>
      <c r="AD90" s="2">
        <v>-3.6612954696132585</v>
      </c>
      <c r="AE90" s="169">
        <f t="shared" si="36"/>
        <v>-3.9354598386299955</v>
      </c>
      <c r="AH90" s="5">
        <f t="shared" si="28"/>
        <v>39934</v>
      </c>
      <c r="AI90" s="167">
        <v>10.1262862924498</v>
      </c>
      <c r="AJ90" s="2">
        <f t="shared" si="24"/>
        <v>9.992952959116467</v>
      </c>
      <c r="AK90">
        <f t="shared" si="37"/>
        <v>6</v>
      </c>
      <c r="AM90" s="5">
        <f t="shared" si="29"/>
        <v>44621</v>
      </c>
      <c r="AN90" s="169">
        <f t="shared" si="40"/>
        <v>10.641901785333699</v>
      </c>
      <c r="AO90" s="169">
        <f t="shared" si="21"/>
        <v>-1.339670098259941</v>
      </c>
      <c r="AP90" s="9">
        <v>0.85</v>
      </c>
      <c r="AQ90" s="172">
        <f t="shared" si="45"/>
        <v>-1.339670098259941</v>
      </c>
      <c r="AT90" s="5">
        <f t="shared" si="46"/>
        <v>45627</v>
      </c>
      <c r="AU90" s="9" t="s">
        <v>221</v>
      </c>
    </row>
    <row r="91" spans="4:47" ht="15">
      <c r="D91" s="162">
        <f t="shared" si="30"/>
        <v>42887</v>
      </c>
      <c r="E91" s="2">
        <v>5.1100371505936097</v>
      </c>
      <c r="F91" s="2">
        <f t="shared" si="31"/>
        <v>0.7705883712660011</v>
      </c>
      <c r="G91" s="2">
        <f t="shared" si="38"/>
        <v>1.0410985253579419</v>
      </c>
      <c r="H91" s="2">
        <f t="shared" si="42"/>
        <v>-0.6192722974191156</v>
      </c>
      <c r="I91" s="2">
        <v>5.1214963906907798</v>
      </c>
      <c r="J91" s="2">
        <f t="shared" si="44"/>
        <v>5.1361819739069796</v>
      </c>
      <c r="K91" s="2">
        <f t="shared" si="43"/>
        <v>-2.6144823313369869</v>
      </c>
      <c r="L91" s="2">
        <f t="shared" si="32"/>
        <v>-0.10686384792499837</v>
      </c>
      <c r="O91" s="5">
        <f t="shared" si="33"/>
        <v>37043</v>
      </c>
      <c r="P91" s="167">
        <v>81.273570478350507</v>
      </c>
      <c r="Q91" s="2">
        <f t="shared" si="26"/>
        <v>4.3978208773345848</v>
      </c>
      <c r="R91" s="1" t="s">
        <v>186</v>
      </c>
      <c r="S91" s="1" t="s">
        <v>186</v>
      </c>
      <c r="V91" s="162">
        <f t="shared" si="34"/>
        <v>44075</v>
      </c>
      <c r="W91" s="2">
        <v>17.328098970016001</v>
      </c>
      <c r="X91" s="2">
        <v>17.276185826189</v>
      </c>
      <c r="Y91" s="170">
        <f t="shared" si="35"/>
        <v>7.1633490787021969E-3</v>
      </c>
      <c r="Z91" s="2">
        <f>Z90+W91-W90</f>
        <v>17.310377421824903</v>
      </c>
      <c r="AA91" s="2">
        <f t="shared" si="39"/>
        <v>17.310377421824903</v>
      </c>
      <c r="AB91" s="2">
        <f t="shared" si="23"/>
        <v>-3.4191595635903127</v>
      </c>
      <c r="AC91" s="2">
        <f t="shared" si="27"/>
        <v>-5.1913143827000852</v>
      </c>
      <c r="AD91" s="165">
        <f>AB91</f>
        <v>-3.4191595635903127</v>
      </c>
      <c r="AE91" s="169">
        <f t="shared" si="36"/>
        <v>1.501898705469884</v>
      </c>
      <c r="AH91" s="5">
        <f t="shared" si="28"/>
        <v>39965</v>
      </c>
      <c r="AI91" s="167">
        <v>10.0018029103608</v>
      </c>
      <c r="AJ91" s="2">
        <f t="shared" si="24"/>
        <v>9.890691799249689</v>
      </c>
      <c r="AK91">
        <f t="shared" si="37"/>
        <v>5</v>
      </c>
      <c r="AM91" s="5">
        <f t="shared" si="29"/>
        <v>44713</v>
      </c>
      <c r="AN91" s="169">
        <f t="shared" si="40"/>
        <v>9.1627910704373292</v>
      </c>
      <c r="AO91" s="169">
        <f t="shared" si="21"/>
        <v>0.13944061663642915</v>
      </c>
      <c r="AP91" s="9">
        <v>0.85</v>
      </c>
      <c r="AQ91" s="172">
        <f t="shared" si="45"/>
        <v>0.13944061663642915</v>
      </c>
      <c r="AT91" s="5"/>
    </row>
    <row r="92" spans="4:47" ht="15">
      <c r="D92" s="162">
        <f t="shared" si="30"/>
        <v>42979</v>
      </c>
      <c r="E92" s="2">
        <v>5.11315436470798</v>
      </c>
      <c r="F92" s="2">
        <f t="shared" si="31"/>
        <v>0.31172141143702703</v>
      </c>
      <c r="G92" s="2">
        <f t="shared" si="38"/>
        <v>1.9968671516109815</v>
      </c>
      <c r="H92" s="2">
        <f t="shared" si="42"/>
        <v>0.49950290876665804</v>
      </c>
      <c r="I92" s="2">
        <v>5.1207237563883901</v>
      </c>
      <c r="J92" s="2">
        <f t="shared" si="44"/>
        <v>5.1361819739069796</v>
      </c>
      <c r="K92" s="2">
        <f t="shared" si="43"/>
        <v>-2.3027609198999599</v>
      </c>
      <c r="L92" s="2">
        <f t="shared" si="32"/>
        <v>-7.7263430238971864E-2</v>
      </c>
      <c r="O92" s="5">
        <f t="shared" si="33"/>
        <v>37135</v>
      </c>
      <c r="P92" s="167">
        <v>79.524721663425296</v>
      </c>
      <c r="Q92" s="2">
        <f t="shared" si="26"/>
        <v>4.3760679376407179</v>
      </c>
      <c r="R92" s="1" t="s">
        <v>186</v>
      </c>
      <c r="S92" s="1" t="s">
        <v>186</v>
      </c>
      <c r="V92" s="162">
        <f t="shared" si="34"/>
        <v>44166</v>
      </c>
      <c r="W92" s="2">
        <v>17.3359449670644</v>
      </c>
      <c r="X92" s="2">
        <v>17.308158930784298</v>
      </c>
      <c r="Y92" s="170">
        <f t="shared" si="35"/>
        <v>7.845997048399056E-3</v>
      </c>
      <c r="Z92" s="2">
        <f t="shared" ref="Z92:Z104" si="47">Z91+W92-W91</f>
        <v>17.318223418873302</v>
      </c>
      <c r="AA92" s="2">
        <f t="shared" si="39"/>
        <v>17.318223418873302</v>
      </c>
      <c r="AB92" s="2">
        <f t="shared" si="23"/>
        <v>-1.0064488089003731</v>
      </c>
      <c r="AC92" s="2">
        <f t="shared" si="27"/>
        <v>-2.7786036280101456</v>
      </c>
      <c r="AD92" s="165">
        <f t="shared" ref="AD92:AD104" si="48">AB92</f>
        <v>-1.0064488089003731</v>
      </c>
      <c r="AE92" s="169">
        <f t="shared" si="36"/>
        <v>3.1973104595298452</v>
      </c>
      <c r="AH92" s="5">
        <f t="shared" si="28"/>
        <v>39995</v>
      </c>
      <c r="AI92" s="167">
        <v>9.8266875685770891</v>
      </c>
      <c r="AJ92" s="2">
        <f t="shared" si="24"/>
        <v>9.7377986796882006</v>
      </c>
      <c r="AK92">
        <f t="shared" si="37"/>
        <v>4</v>
      </c>
    </row>
    <row r="93" spans="4:47" ht="15">
      <c r="D93" s="162">
        <f t="shared" si="30"/>
        <v>43070</v>
      </c>
      <c r="E93" s="2">
        <v>5.1172027917117999</v>
      </c>
      <c r="F93" s="2">
        <f t="shared" si="31"/>
        <v>0.40484270038199099</v>
      </c>
      <c r="G93" s="2">
        <f t="shared" si="38"/>
        <v>2.58401009003002</v>
      </c>
      <c r="H93" s="2">
        <f t="shared" si="42"/>
        <v>1.6133629213921807</v>
      </c>
      <c r="I93" s="2">
        <v>5.1202405565910798</v>
      </c>
      <c r="J93" s="2">
        <f t="shared" si="44"/>
        <v>5.1361819739069796</v>
      </c>
      <c r="K93" s="2">
        <f t="shared" si="43"/>
        <v>-1.8979182195179689</v>
      </c>
      <c r="L93" s="2">
        <f t="shared" si="32"/>
        <v>-4.8319979731026308E-2</v>
      </c>
      <c r="O93" s="5">
        <f t="shared" si="33"/>
        <v>37226</v>
      </c>
      <c r="P93" s="167">
        <v>78.958217390558005</v>
      </c>
      <c r="Q93" s="2">
        <f t="shared" si="26"/>
        <v>4.3689188187629604</v>
      </c>
      <c r="R93" s="1" t="s">
        <v>186</v>
      </c>
      <c r="S93" s="1" t="s">
        <v>186</v>
      </c>
      <c r="V93" s="162">
        <f t="shared" si="34"/>
        <v>44256</v>
      </c>
      <c r="W93" s="2">
        <v>17.344374223552801</v>
      </c>
      <c r="X93" s="2">
        <v>17.332742494353599</v>
      </c>
      <c r="Y93" s="170">
        <f t="shared" si="35"/>
        <v>8.4292564884016485E-3</v>
      </c>
      <c r="Z93" s="2">
        <f t="shared" si="47"/>
        <v>17.326652675361707</v>
      </c>
      <c r="AA93" s="2">
        <f t="shared" si="39"/>
        <v>17.326652675361707</v>
      </c>
      <c r="AB93" s="2">
        <f t="shared" si="23"/>
        <v>0.60898189918923151</v>
      </c>
      <c r="AC93" s="2">
        <f t="shared" si="27"/>
        <v>-1.1631729199201857</v>
      </c>
      <c r="AD93" s="165">
        <f t="shared" si="48"/>
        <v>0.60898189918923151</v>
      </c>
      <c r="AE93" s="169">
        <f t="shared" si="36"/>
        <v>2.4583563569301248</v>
      </c>
      <c r="AH93" s="5">
        <f t="shared" si="28"/>
        <v>40026</v>
      </c>
      <c r="AI93" s="167">
        <v>9.6967984707785</v>
      </c>
      <c r="AJ93" s="2">
        <f t="shared" si="24"/>
        <v>9.6301318041118336</v>
      </c>
      <c r="AK93">
        <f t="shared" si="37"/>
        <v>3</v>
      </c>
    </row>
    <row r="94" spans="4:47" ht="15">
      <c r="D94" s="162">
        <f t="shared" si="30"/>
        <v>43160</v>
      </c>
      <c r="E94" s="2">
        <v>5.1235202398388999</v>
      </c>
      <c r="F94" s="2">
        <f t="shared" si="31"/>
        <v>0.63174481271000005</v>
      </c>
      <c r="G94" s="2">
        <f t="shared" si="38"/>
        <v>2.1188972957950192</v>
      </c>
      <c r="H94" s="2">
        <f t="shared" si="42"/>
        <v>1.9352182656985129</v>
      </c>
      <c r="I94" s="2">
        <v>5.1200354907572097</v>
      </c>
      <c r="J94" s="2">
        <f t="shared" si="44"/>
        <v>5.1361819739069796</v>
      </c>
      <c r="K94" s="2">
        <f t="shared" si="43"/>
        <v>-1.2661734068079689</v>
      </c>
      <c r="L94" s="2">
        <f t="shared" si="32"/>
        <v>-2.0506583387014388E-2</v>
      </c>
      <c r="O94" s="5">
        <f t="shared" si="33"/>
        <v>37316</v>
      </c>
      <c r="P94" s="167">
        <v>79.192109372534105</v>
      </c>
      <c r="Q94" s="2">
        <f t="shared" si="26"/>
        <v>4.3718766647223974</v>
      </c>
      <c r="R94" s="1" t="s">
        <v>186</v>
      </c>
      <c r="S94" s="1" t="s">
        <v>186</v>
      </c>
      <c r="V94" s="162">
        <f t="shared" si="34"/>
        <v>44348</v>
      </c>
      <c r="W94" s="2">
        <v>17.353269984678398</v>
      </c>
      <c r="X94" s="2">
        <v>17.352854198107401</v>
      </c>
      <c r="Y94" s="170">
        <f t="shared" si="35"/>
        <v>8.8957611255970903E-3</v>
      </c>
      <c r="Z94" s="2">
        <f t="shared" si="47"/>
        <v>17.335548436487304</v>
      </c>
      <c r="AA94" s="2">
        <f t="shared" si="39"/>
        <v>17.335548436487304</v>
      </c>
      <c r="AB94" s="2">
        <f t="shared" si="23"/>
        <v>1.7305761620097115</v>
      </c>
      <c r="AC94" s="2">
        <f t="shared" si="27"/>
        <v>-4.1578657099705651E-2</v>
      </c>
      <c r="AD94" s="165">
        <f t="shared" si="48"/>
        <v>1.7305761620097115</v>
      </c>
      <c r="AE94" s="169">
        <f t="shared" si="36"/>
        <v>2.0111703753801891</v>
      </c>
      <c r="AH94" s="5">
        <f t="shared" si="28"/>
        <v>40057</v>
      </c>
      <c r="AI94" s="167">
        <v>9.6610085213455204</v>
      </c>
      <c r="AJ94" s="2">
        <f t="shared" si="24"/>
        <v>9.6165640769010761</v>
      </c>
      <c r="AK94">
        <f t="shared" si="37"/>
        <v>2</v>
      </c>
    </row>
    <row r="95" spans="4:47" ht="15">
      <c r="D95" s="162">
        <f t="shared" si="30"/>
        <v>43252</v>
      </c>
      <c r="E95" s="2">
        <v>5.1230018422307904</v>
      </c>
      <c r="F95" s="2">
        <f t="shared" si="31"/>
        <v>-5.1839760810956648E-2</v>
      </c>
      <c r="G95" s="2">
        <f t="shared" si="38"/>
        <v>1.2964691637180614</v>
      </c>
      <c r="H95" s="2">
        <f t="shared" si="42"/>
        <v>1.9990609252885427</v>
      </c>
      <c r="I95" s="2">
        <v>5.1200953597421401</v>
      </c>
      <c r="J95" s="2">
        <f t="shared" si="44"/>
        <v>5.1361819739069796</v>
      </c>
      <c r="K95" s="2">
        <f t="shared" si="43"/>
        <v>-1.3180131676189255</v>
      </c>
      <c r="L95" s="2">
        <f t="shared" si="32"/>
        <v>5.9868984930488978E-3</v>
      </c>
      <c r="O95" s="5">
        <f t="shared" si="33"/>
        <v>37408</v>
      </c>
      <c r="P95" s="167">
        <v>79.192574887317704</v>
      </c>
      <c r="Q95" s="2">
        <f t="shared" si="26"/>
        <v>4.3718825430026849</v>
      </c>
      <c r="R95" s="1" t="s">
        <v>186</v>
      </c>
      <c r="S95" s="1" t="s">
        <v>186</v>
      </c>
      <c r="V95" s="162">
        <f t="shared" si="34"/>
        <v>44440</v>
      </c>
      <c r="W95" s="2">
        <v>17.362508225808199</v>
      </c>
      <c r="X95" s="2">
        <v>17.374694553257498</v>
      </c>
      <c r="Y95" s="170">
        <f t="shared" si="35"/>
        <v>9.2382411298004286E-3</v>
      </c>
      <c r="Z95" s="2">
        <f t="shared" si="47"/>
        <v>17.344786677617101</v>
      </c>
      <c r="AA95" s="2">
        <f t="shared" si="39"/>
        <v>17.344786677617101</v>
      </c>
      <c r="AB95" s="2">
        <f t="shared" si="23"/>
        <v>2.9907875640397208</v>
      </c>
      <c r="AC95" s="2">
        <f t="shared" si="27"/>
        <v>1.2186327449299483</v>
      </c>
      <c r="AD95" s="165">
        <f t="shared" si="48"/>
        <v>2.9907875640397208</v>
      </c>
      <c r="AE95" s="169">
        <f t="shared" si="36"/>
        <v>2.1840355150096968</v>
      </c>
      <c r="AH95" s="5">
        <f t="shared" si="28"/>
        <v>40087</v>
      </c>
      <c r="AI95" s="167">
        <v>9.6284742016965996</v>
      </c>
      <c r="AJ95" s="2">
        <f t="shared" si="24"/>
        <v>9.6062519794743775</v>
      </c>
      <c r="AK95">
        <f t="shared" si="37"/>
        <v>1</v>
      </c>
    </row>
    <row r="96" spans="4:47" ht="15">
      <c r="D96" s="162">
        <f t="shared" si="30"/>
        <v>43344</v>
      </c>
      <c r="E96" s="2">
        <v>5.1332808689228999</v>
      </c>
      <c r="F96" s="2">
        <f t="shared" si="31"/>
        <v>1.0279026692109561</v>
      </c>
      <c r="G96" s="2">
        <f t="shared" si="38"/>
        <v>2.0126504214919905</v>
      </c>
      <c r="H96" s="2">
        <f t="shared" si="42"/>
        <v>2.0030067427588172</v>
      </c>
      <c r="I96" s="2">
        <v>5.1204091423693798</v>
      </c>
      <c r="J96" s="2">
        <f t="shared" si="44"/>
        <v>5.1361819739069796</v>
      </c>
      <c r="K96" s="2">
        <f t="shared" si="43"/>
        <v>-0.29011049840796943</v>
      </c>
      <c r="L96" s="2">
        <f t="shared" si="32"/>
        <v>3.137826272396893E-2</v>
      </c>
      <c r="O96" s="5">
        <f t="shared" si="33"/>
        <v>37500</v>
      </c>
      <c r="P96" s="167">
        <v>79.408370635180503</v>
      </c>
      <c r="Q96" s="2">
        <f t="shared" si="26"/>
        <v>4.3746037863132941</v>
      </c>
      <c r="R96" s="1" t="s">
        <v>186</v>
      </c>
      <c r="S96" s="1" t="s">
        <v>186</v>
      </c>
      <c r="V96" s="162">
        <f t="shared" si="34"/>
        <v>44531</v>
      </c>
      <c r="W96" s="2">
        <v>17.371964662442299</v>
      </c>
      <c r="X96" s="2">
        <v>17.392127558394701</v>
      </c>
      <c r="Y96" s="170">
        <f t="shared" si="35"/>
        <v>9.4564366340996742E-3</v>
      </c>
      <c r="Z96" s="2">
        <f t="shared" si="47"/>
        <v>17.354243114251204</v>
      </c>
      <c r="AA96" s="2">
        <f t="shared" si="39"/>
        <v>17.354243114251204</v>
      </c>
      <c r="AB96" s="2">
        <f t="shared" si="23"/>
        <v>3.788444414349712</v>
      </c>
      <c r="AC96" s="2">
        <f t="shared" si="27"/>
        <v>2.0162895952402948</v>
      </c>
      <c r="AD96" s="165">
        <f t="shared" si="48"/>
        <v>3.788444414349712</v>
      </c>
      <c r="AE96" s="169">
        <f t="shared" si="36"/>
        <v>1.7433005137203139</v>
      </c>
      <c r="AH96" s="5">
        <f t="shared" si="28"/>
        <v>40118</v>
      </c>
      <c r="AI96" s="167">
        <v>9.5752824397815193</v>
      </c>
      <c r="AJ96" s="2">
        <f t="shared" si="24"/>
        <v>9.5752824397815193</v>
      </c>
      <c r="AK96">
        <v>0</v>
      </c>
    </row>
    <row r="97" spans="4:37" ht="15">
      <c r="D97" s="162">
        <f t="shared" si="30"/>
        <v>43435</v>
      </c>
      <c r="E97" s="2">
        <v>5.1298327797291696</v>
      </c>
      <c r="F97" s="2">
        <f t="shared" si="31"/>
        <v>-0.34480891937302971</v>
      </c>
      <c r="G97" s="2">
        <f t="shared" si="38"/>
        <v>1.2629988017369698</v>
      </c>
      <c r="H97" s="2">
        <f t="shared" si="42"/>
        <v>1.6727539206855546</v>
      </c>
      <c r="I97" s="2">
        <v>5.1209676340139998</v>
      </c>
      <c r="J97" s="2">
        <f t="shared" si="44"/>
        <v>5.1361819739069796</v>
      </c>
      <c r="K97" s="2">
        <f t="shared" si="43"/>
        <v>-0.63491941778099914</v>
      </c>
      <c r="L97" s="2">
        <f t="shared" si="32"/>
        <v>5.5849164461996281E-2</v>
      </c>
      <c r="O97" s="5">
        <f t="shared" si="33"/>
        <v>37591</v>
      </c>
      <c r="P97" s="167">
        <v>79.523475605918804</v>
      </c>
      <c r="Q97" s="2">
        <f t="shared" si="26"/>
        <v>4.3760522687110743</v>
      </c>
      <c r="R97" s="1" t="s">
        <v>186</v>
      </c>
      <c r="S97" s="1" t="s">
        <v>186</v>
      </c>
      <c r="V97" s="162">
        <f t="shared" si="34"/>
        <v>44621</v>
      </c>
      <c r="W97" s="2">
        <v>17.3815226265354</v>
      </c>
      <c r="X97" s="2">
        <v>17.409463432660001</v>
      </c>
      <c r="Y97" s="170">
        <f t="shared" si="35"/>
        <v>9.5579640931013898E-3</v>
      </c>
      <c r="Z97" s="2">
        <f t="shared" si="47"/>
        <v>17.363801078344306</v>
      </c>
      <c r="AA97" s="2">
        <f t="shared" si="39"/>
        <v>17.363801078344306</v>
      </c>
      <c r="AB97" s="2">
        <f t="shared" si="23"/>
        <v>4.5662354315695097</v>
      </c>
      <c r="AC97" s="2">
        <f t="shared" si="27"/>
        <v>2.7940806124600925</v>
      </c>
      <c r="AD97" s="165">
        <f t="shared" si="48"/>
        <v>4.5662354315695097</v>
      </c>
      <c r="AE97" s="169">
        <f t="shared" si="36"/>
        <v>1.7335874265299367</v>
      </c>
      <c r="AH97" s="5">
        <f t="shared" si="28"/>
        <v>40148</v>
      </c>
      <c r="AI97" s="167">
        <v>9.5308700575624208</v>
      </c>
      <c r="AJ97" s="2">
        <f t="shared" si="24"/>
        <v>9.5308700575624208</v>
      </c>
      <c r="AK97">
        <v>0</v>
      </c>
    </row>
    <row r="98" spans="4:37" ht="15">
      <c r="D98" s="162">
        <f t="shared" si="30"/>
        <v>43525</v>
      </c>
      <c r="E98" s="2">
        <v>5.1339162170668198</v>
      </c>
      <c r="F98" s="2">
        <f t="shared" si="31"/>
        <v>0.40834373376501532</v>
      </c>
      <c r="G98" s="2">
        <f t="shared" si="38"/>
        <v>1.039597722791985</v>
      </c>
      <c r="H98" s="2">
        <f t="shared" si="42"/>
        <v>1.4029290274347517</v>
      </c>
      <c r="I98" s="2">
        <v>5.1217696748801602</v>
      </c>
      <c r="J98" s="2">
        <f t="shared" si="44"/>
        <v>5.1361819739069796</v>
      </c>
      <c r="K98" s="2">
        <f t="shared" si="43"/>
        <v>-0.22657568401598382</v>
      </c>
      <c r="L98" s="2">
        <f t="shared" si="32"/>
        <v>8.0204086616042503E-2</v>
      </c>
      <c r="O98" s="5">
        <f t="shared" si="33"/>
        <v>37681</v>
      </c>
      <c r="P98" s="167">
        <v>80.569947919174197</v>
      </c>
      <c r="Q98" s="2">
        <f t="shared" si="26"/>
        <v>4.3891257253842069</v>
      </c>
      <c r="R98" s="2">
        <f>IFERROR(100*(Q98-AVERAGE($Q$98:$Q$165)),"")</f>
        <v>-0.30581658877677498</v>
      </c>
      <c r="S98" s="1" t="s">
        <v>186</v>
      </c>
      <c r="V98" s="162">
        <f t="shared" si="34"/>
        <v>44713</v>
      </c>
      <c r="W98" s="2">
        <v>17.3910780518523</v>
      </c>
      <c r="X98" s="2">
        <v>17.427858339003201</v>
      </c>
      <c r="Y98" s="170">
        <f t="shared" si="35"/>
        <v>9.5554253169005676E-3</v>
      </c>
      <c r="Z98" s="2">
        <f t="shared" si="47"/>
        <v>17.373356503661206</v>
      </c>
      <c r="AA98" s="2">
        <f t="shared" si="39"/>
        <v>17.373356503661206</v>
      </c>
      <c r="AB98" s="2">
        <f t="shared" si="23"/>
        <v>5.450183534199482</v>
      </c>
      <c r="AC98" s="2">
        <f t="shared" si="27"/>
        <v>3.6780287150900648</v>
      </c>
      <c r="AD98" s="165">
        <f t="shared" si="48"/>
        <v>5.450183534199482</v>
      </c>
      <c r="AE98" s="169">
        <f t="shared" si="36"/>
        <v>1.839490634320029</v>
      </c>
      <c r="AH98" s="5">
        <f t="shared" si="28"/>
        <v>40179</v>
      </c>
      <c r="AI98" s="167">
        <v>9.3816340905824998</v>
      </c>
      <c r="AJ98" s="2">
        <f t="shared" si="24"/>
        <v>9.3816340905824998</v>
      </c>
      <c r="AK98">
        <v>0</v>
      </c>
    </row>
    <row r="99" spans="4:37" ht="15">
      <c r="D99" s="162">
        <f t="shared" si="30"/>
        <v>43617</v>
      </c>
      <c r="E99" s="2">
        <v>5.1394994701688601</v>
      </c>
      <c r="F99" s="2">
        <f t="shared" si="31"/>
        <v>0.55832531020403309</v>
      </c>
      <c r="G99" s="2">
        <f t="shared" si="38"/>
        <v>1.6497627938069748</v>
      </c>
      <c r="H99" s="2">
        <f t="shared" si="42"/>
        <v>1.49125243495698</v>
      </c>
      <c r="I99" s="2">
        <v>5.1228196458881099</v>
      </c>
      <c r="J99" s="2">
        <f t="shared" si="44"/>
        <v>5.1361819739069796</v>
      </c>
      <c r="K99" s="2">
        <f t="shared" si="43"/>
        <v>0.33174962618804926</v>
      </c>
      <c r="L99" s="2">
        <f t="shared" si="32"/>
        <v>0.10499710079496793</v>
      </c>
      <c r="O99" s="5">
        <f t="shared" si="33"/>
        <v>37773</v>
      </c>
      <c r="P99" s="167">
        <v>80.137736765588301</v>
      </c>
      <c r="Q99" s="2">
        <f t="shared" si="26"/>
        <v>4.3837468638008321</v>
      </c>
      <c r="R99" s="2">
        <f t="shared" ref="R99:R162" si="49">IFERROR(100*(Q99-AVERAGE($Q$98:$Q$165)),"")</f>
        <v>-0.84370274711424997</v>
      </c>
      <c r="S99" s="1" t="s">
        <v>186</v>
      </c>
      <c r="V99" s="162">
        <f t="shared" si="34"/>
        <v>44805</v>
      </c>
      <c r="W99" s="2">
        <v>17.400544335161499</v>
      </c>
      <c r="X99" s="2">
        <v>17.4391438272724</v>
      </c>
      <c r="Y99" s="170">
        <f t="shared" si="35"/>
        <v>9.4662833091980758E-3</v>
      </c>
      <c r="Z99" s="2">
        <f t="shared" si="47"/>
        <v>17.382822786970404</v>
      </c>
      <c r="AA99" s="2">
        <f t="shared" si="39"/>
        <v>17.382822786970404</v>
      </c>
      <c r="AB99" s="2">
        <f t="shared" si="23"/>
        <v>5.632104030199514</v>
      </c>
      <c r="AC99" s="2">
        <f t="shared" si="27"/>
        <v>3.8599492110900968</v>
      </c>
      <c r="AD99" s="165">
        <f t="shared" si="48"/>
        <v>5.632104030199514</v>
      </c>
      <c r="AE99" s="169">
        <f t="shared" si="36"/>
        <v>1.1285488269198396</v>
      </c>
      <c r="AH99" s="5">
        <f t="shared" si="28"/>
        <v>40210</v>
      </c>
      <c r="AI99" s="167">
        <v>9.1609700886212799</v>
      </c>
      <c r="AJ99" s="2">
        <f t="shared" si="24"/>
        <v>9.1609700886212799</v>
      </c>
      <c r="AK99">
        <v>0</v>
      </c>
    </row>
    <row r="100" spans="4:37" ht="15">
      <c r="D100" s="162">
        <f t="shared" si="30"/>
        <v>43709</v>
      </c>
      <c r="E100" s="2">
        <v>5.1405659527822198</v>
      </c>
      <c r="F100" s="2">
        <f t="shared" si="31"/>
        <v>0.10664826133597316</v>
      </c>
      <c r="G100" s="2">
        <f t="shared" si="38"/>
        <v>0.72850838593199185</v>
      </c>
      <c r="H100" s="2">
        <f t="shared" si="42"/>
        <v>1.1702169260670026</v>
      </c>
      <c r="I100" s="2">
        <v>5.1241295195469503</v>
      </c>
      <c r="J100" s="2">
        <f t="shared" si="44"/>
        <v>5.1361819739069796</v>
      </c>
      <c r="K100" s="2">
        <f t="shared" si="43"/>
        <v>0.43839788752402242</v>
      </c>
      <c r="L100" s="2">
        <f t="shared" si="32"/>
        <v>0.13098736588403881</v>
      </c>
      <c r="O100" s="5">
        <f t="shared" si="33"/>
        <v>37865</v>
      </c>
      <c r="P100" s="167">
        <v>79.854036892636003</v>
      </c>
      <c r="Q100" s="2">
        <f t="shared" si="26"/>
        <v>4.3802004293334695</v>
      </c>
      <c r="R100" s="2">
        <f t="shared" si="49"/>
        <v>-1.198346193850508</v>
      </c>
      <c r="S100" s="1" t="s">
        <v>186</v>
      </c>
      <c r="V100" s="162">
        <f t="shared" si="34"/>
        <v>44896</v>
      </c>
      <c r="W100" s="2">
        <v>17.409857860911199</v>
      </c>
      <c r="X100" s="2">
        <v>17.443138668913001</v>
      </c>
      <c r="Y100" s="170">
        <f t="shared" si="35"/>
        <v>9.3135257497003465E-3</v>
      </c>
      <c r="Z100" s="2">
        <f t="shared" si="47"/>
        <v>17.392136312720105</v>
      </c>
      <c r="AA100" s="2">
        <f t="shared" si="39"/>
        <v>17.392136312720105</v>
      </c>
      <c r="AB100" s="2">
        <f t="shared" si="23"/>
        <v>5.1002356192896059</v>
      </c>
      <c r="AC100" s="2">
        <f t="shared" si="27"/>
        <v>3.3280808001801887</v>
      </c>
      <c r="AD100" s="165">
        <f t="shared" si="48"/>
        <v>5.1002356192896059</v>
      </c>
      <c r="AE100" s="169">
        <f t="shared" si="36"/>
        <v>0.39948416406012655</v>
      </c>
      <c r="AH100" s="5">
        <f t="shared" si="28"/>
        <v>40238</v>
      </c>
      <c r="AI100" s="167">
        <v>8.9407207512936999</v>
      </c>
      <c r="AJ100" s="2">
        <f t="shared" si="24"/>
        <v>8.9407207512936999</v>
      </c>
      <c r="AK100">
        <v>0</v>
      </c>
    </row>
    <row r="101" spans="4:37" ht="15">
      <c r="D101" s="162">
        <f t="shared" si="30"/>
        <v>43800</v>
      </c>
      <c r="E101" s="2">
        <v>5.1440701349306996</v>
      </c>
      <c r="F101" s="2">
        <f t="shared" si="31"/>
        <v>0.35041821484798064</v>
      </c>
      <c r="G101" s="2">
        <f t="shared" si="38"/>
        <v>1.4237355201530022</v>
      </c>
      <c r="H101" s="2">
        <f t="shared" si="42"/>
        <v>1.2104011056709219</v>
      </c>
      <c r="I101" s="2">
        <v>5.1257216932559597</v>
      </c>
      <c r="J101" s="2">
        <f t="shared" si="44"/>
        <v>5.1361819739069796</v>
      </c>
      <c r="K101" s="2">
        <f t="shared" si="43"/>
        <v>0.78881610237200306</v>
      </c>
      <c r="L101" s="2">
        <f t="shared" si="32"/>
        <v>0.15921737090094368</v>
      </c>
      <c r="O101" s="5">
        <f t="shared" si="33"/>
        <v>37956</v>
      </c>
      <c r="P101" s="167">
        <v>80.675644728602194</v>
      </c>
      <c r="Q101" s="2">
        <f t="shared" si="26"/>
        <v>4.3904367295838389</v>
      </c>
      <c r="R101" s="2">
        <f t="shared" si="49"/>
        <v>-0.17471616881357122</v>
      </c>
      <c r="S101" s="2">
        <v>-0.32486187845303638</v>
      </c>
      <c r="V101" s="162">
        <f t="shared" si="34"/>
        <v>44986</v>
      </c>
      <c r="W101" s="2">
        <v>17.418979138232</v>
      </c>
      <c r="X101" s="2">
        <v>17.4471176152719</v>
      </c>
      <c r="Y101" s="170">
        <f t="shared" si="35"/>
        <v>9.1212773208013687E-3</v>
      </c>
      <c r="Z101" s="2">
        <f t="shared" si="47"/>
        <v>17.401257590040903</v>
      </c>
      <c r="AA101" s="2">
        <f t="shared" si="39"/>
        <v>17.401257590040903</v>
      </c>
      <c r="AB101" s="2">
        <f t="shared" si="23"/>
        <v>4.5860025230997081</v>
      </c>
      <c r="AC101" s="2">
        <f t="shared" si="27"/>
        <v>2.8138477039899357</v>
      </c>
      <c r="AD101" s="165">
        <f t="shared" si="48"/>
        <v>4.5860025230997081</v>
      </c>
      <c r="AE101" s="169">
        <f t="shared" si="36"/>
        <v>0.39789463588988383</v>
      </c>
      <c r="AH101" s="5">
        <f t="shared" si="28"/>
        <v>40269</v>
      </c>
      <c r="AI101" s="167">
        <v>8.8229212799163399</v>
      </c>
      <c r="AJ101" s="2">
        <f t="shared" si="24"/>
        <v>8.8229212799163399</v>
      </c>
      <c r="AK101">
        <v>0</v>
      </c>
    </row>
    <row r="102" spans="4:37" ht="15">
      <c r="D102" s="162">
        <f t="shared" si="30"/>
        <v>43891</v>
      </c>
      <c r="E102" s="2">
        <v>5.1201783132314196</v>
      </c>
      <c r="F102" s="2">
        <f t="shared" si="31"/>
        <v>-2.3891821699280058</v>
      </c>
      <c r="G102" s="2">
        <f t="shared" si="38"/>
        <v>-1.3737903835400189</v>
      </c>
      <c r="H102" s="2">
        <f t="shared" si="42"/>
        <v>0.60705407908798747</v>
      </c>
      <c r="I102" s="2">
        <v>5.1276288371851901</v>
      </c>
      <c r="J102" s="2">
        <f t="shared" si="44"/>
        <v>5.1361819739069796</v>
      </c>
      <c r="K102" s="2">
        <f t="shared" si="43"/>
        <v>-1.6003660675560027</v>
      </c>
      <c r="L102" s="2">
        <f t="shared" si="32"/>
        <v>0.19071439292304149</v>
      </c>
      <c r="O102" s="5">
        <f t="shared" si="33"/>
        <v>38047</v>
      </c>
      <c r="P102" s="167">
        <v>81.245035339868707</v>
      </c>
      <c r="Q102" s="2">
        <f t="shared" si="26"/>
        <v>4.3974697158336431</v>
      </c>
      <c r="R102" s="2">
        <f t="shared" si="49"/>
        <v>0.5285824561668484</v>
      </c>
      <c r="S102" s="2">
        <v>-0.32486187845303638</v>
      </c>
      <c r="V102" s="162">
        <f t="shared" si="34"/>
        <v>45078</v>
      </c>
      <c r="W102" s="2">
        <v>17.4278894767594</v>
      </c>
      <c r="X102" s="2">
        <v>17.451080792341099</v>
      </c>
      <c r="Y102" s="170">
        <f t="shared" si="35"/>
        <v>8.9103385274000857E-3</v>
      </c>
      <c r="Z102" s="2">
        <f t="shared" si="47"/>
        <v>17.410167928568303</v>
      </c>
      <c r="AA102" s="2">
        <f t="shared" si="39"/>
        <v>17.410167928568303</v>
      </c>
      <c r="AB102" s="2">
        <f t="shared" si="23"/>
        <v>4.0912863772796015</v>
      </c>
      <c r="AC102" s="2">
        <f t="shared" si="27"/>
        <v>2.3191315581698291</v>
      </c>
      <c r="AD102" s="165">
        <f t="shared" si="48"/>
        <v>4.0912863772796015</v>
      </c>
      <c r="AE102" s="169">
        <f t="shared" si="36"/>
        <v>0.39631770691990198</v>
      </c>
      <c r="AH102" s="5">
        <f t="shared" si="28"/>
        <v>40299</v>
      </c>
      <c r="AI102" s="167">
        <v>8.8004858010864897</v>
      </c>
      <c r="AJ102" s="2">
        <f t="shared" si="24"/>
        <v>8.8004858010864897</v>
      </c>
      <c r="AK102">
        <v>0</v>
      </c>
    </row>
    <row r="103" spans="4:37" ht="15">
      <c r="D103" s="162">
        <f t="shared" si="30"/>
        <v>43983</v>
      </c>
      <c r="E103" s="2">
        <v>5.0262563031151304</v>
      </c>
      <c r="F103" s="2">
        <f t="shared" si="31"/>
        <v>-9.3922010116289201</v>
      </c>
      <c r="G103" s="2">
        <f t="shared" si="38"/>
        <v>-11.324316705372972</v>
      </c>
      <c r="H103" s="2">
        <f t="shared" si="42"/>
        <v>-2.6364657957070214</v>
      </c>
      <c r="I103" s="2">
        <v>5.12989508928076</v>
      </c>
      <c r="J103" s="2">
        <f t="shared" si="44"/>
        <v>5.1361819739069796</v>
      </c>
      <c r="K103" s="2">
        <f t="shared" si="43"/>
        <v>-10.992567079184923</v>
      </c>
      <c r="L103" s="2">
        <f t="shared" si="32"/>
        <v>0.2266252095569854</v>
      </c>
      <c r="O103" s="5">
        <f t="shared" si="33"/>
        <v>38139</v>
      </c>
      <c r="P103" s="167">
        <v>82.157227583207202</v>
      </c>
      <c r="Q103" s="2">
        <f t="shared" si="26"/>
        <v>4.4086348209322521</v>
      </c>
      <c r="R103" s="2">
        <f t="shared" si="49"/>
        <v>1.6450929660277502</v>
      </c>
      <c r="S103" s="2">
        <v>0.92817679558011223</v>
      </c>
      <c r="V103" s="162">
        <f t="shared" si="34"/>
        <v>45170</v>
      </c>
      <c r="W103" s="2">
        <v>17.436587772677399</v>
      </c>
      <c r="X103" s="2">
        <v>17.4545028864665</v>
      </c>
      <c r="Y103" s="170">
        <f t="shared" si="35"/>
        <v>8.6982959179984221E-3</v>
      </c>
      <c r="Z103" s="2">
        <f t="shared" si="47"/>
        <v>17.418866224486298</v>
      </c>
      <c r="AA103" s="2">
        <f t="shared" si="39"/>
        <v>17.418866224486298</v>
      </c>
      <c r="AB103" s="2">
        <f t="shared" si="23"/>
        <v>3.5636661980202433</v>
      </c>
      <c r="AC103" s="2">
        <f t="shared" si="27"/>
        <v>1.7915113789101156</v>
      </c>
      <c r="AD103" s="165">
        <f t="shared" si="48"/>
        <v>3.5636661980202433</v>
      </c>
      <c r="AE103" s="169">
        <f t="shared" si="36"/>
        <v>0.34220941254012871</v>
      </c>
      <c r="AH103" s="5">
        <f t="shared" si="28"/>
        <v>40330</v>
      </c>
      <c r="AI103" s="167">
        <v>8.7647999541049</v>
      </c>
      <c r="AJ103" s="2">
        <f t="shared" si="24"/>
        <v>8.7647999541049</v>
      </c>
      <c r="AK103">
        <v>0</v>
      </c>
    </row>
    <row r="104" spans="4:37" ht="15">
      <c r="D104" s="162">
        <f t="shared" si="30"/>
        <v>44075</v>
      </c>
      <c r="E104" s="2">
        <v>5.1031334275065801</v>
      </c>
      <c r="F104" s="2">
        <f t="shared" si="31"/>
        <v>7.6877124391449669</v>
      </c>
      <c r="G104" s="2">
        <f t="shared" si="38"/>
        <v>-3.7432525275639783</v>
      </c>
      <c r="H104" s="2">
        <f t="shared" si="42"/>
        <v>-3.754406024081014</v>
      </c>
      <c r="I104" s="2">
        <v>5.1325599309112704</v>
      </c>
      <c r="J104" s="2">
        <f>J103+I104-I103</f>
        <v>5.1388468155374891</v>
      </c>
      <c r="K104" s="2">
        <f t="shared" si="43"/>
        <v>-3.5713388030909066</v>
      </c>
      <c r="L104" s="2">
        <f t="shared" si="32"/>
        <v>0.2664841630510395</v>
      </c>
      <c r="O104" s="5">
        <f t="shared" si="33"/>
        <v>38231</v>
      </c>
      <c r="P104" s="167">
        <v>83.410019322131802</v>
      </c>
      <c r="Q104" s="2">
        <f t="shared" si="26"/>
        <v>4.423768437905955</v>
      </c>
      <c r="R104" s="2">
        <f t="shared" si="49"/>
        <v>3.1584546633980359</v>
      </c>
      <c r="S104" s="2">
        <v>2.5988950276243137</v>
      </c>
      <c r="V104" s="162">
        <f t="shared" si="34"/>
        <v>45261</v>
      </c>
      <c r="W104" s="2">
        <v>17.445087416741799</v>
      </c>
      <c r="X104" s="2">
        <v>17.4568651870295</v>
      </c>
      <c r="Y104" s="170">
        <f>W104-W103</f>
        <v>8.4996440644005133E-3</v>
      </c>
      <c r="Z104" s="2">
        <f t="shared" si="47"/>
        <v>17.427365868550694</v>
      </c>
      <c r="AA104" s="2">
        <f t="shared" si="39"/>
        <v>17.427365868550694</v>
      </c>
      <c r="AB104" s="2">
        <f t="shared" si="23"/>
        <v>2.9499318478805492</v>
      </c>
      <c r="AC104" s="2">
        <f t="shared" si="27"/>
        <v>1.1777770287700662</v>
      </c>
      <c r="AD104" s="165">
        <f t="shared" si="48"/>
        <v>2.9499318478805492</v>
      </c>
      <c r="AE104" s="169">
        <f t="shared" si="36"/>
        <v>0.23623005630000193</v>
      </c>
      <c r="AH104" s="5">
        <f t="shared" si="28"/>
        <v>40360</v>
      </c>
      <c r="AI104" s="167">
        <v>8.7098587350199494</v>
      </c>
      <c r="AJ104" s="2">
        <f t="shared" si="24"/>
        <v>8.7098587350199494</v>
      </c>
      <c r="AK104">
        <v>0</v>
      </c>
    </row>
    <row r="105" spans="4:37" ht="15">
      <c r="D105" s="162">
        <f t="shared" si="30"/>
        <v>44166</v>
      </c>
      <c r="E105" s="2">
        <v>5.1343877766542896</v>
      </c>
      <c r="F105" s="2">
        <f t="shared" si="31"/>
        <v>3.1254349147709526</v>
      </c>
      <c r="G105" s="2">
        <f t="shared" si="38"/>
        <v>-0.96823582764100635</v>
      </c>
      <c r="H105" s="2">
        <f t="shared" si="42"/>
        <v>-4.3523988610294495</v>
      </c>
      <c r="I105" s="2">
        <v>5.1355980692040104</v>
      </c>
      <c r="J105" s="2">
        <f t="shared" ref="J105:J121" si="50">J104+I105-I104</f>
        <v>5.1418849538302283</v>
      </c>
      <c r="K105" s="2">
        <f t="shared" si="43"/>
        <v>-0.74971771759386741</v>
      </c>
      <c r="L105" s="2">
        <f t="shared" si="32"/>
        <v>0.30381382927400225</v>
      </c>
      <c r="O105" s="5">
        <f t="shared" si="33"/>
        <v>38322</v>
      </c>
      <c r="P105" s="167">
        <v>83.517723036014999</v>
      </c>
      <c r="Q105" s="2">
        <f t="shared" si="26"/>
        <v>4.4250588612628796</v>
      </c>
      <c r="R105" s="2">
        <f t="shared" si="49"/>
        <v>3.2874969990905001</v>
      </c>
      <c r="S105" s="2">
        <v>3.2950276243093715</v>
      </c>
      <c r="AH105" s="5">
        <f t="shared" si="28"/>
        <v>40391</v>
      </c>
      <c r="AI105" s="167">
        <v>8.5949475383072507</v>
      </c>
      <c r="AJ105" s="2">
        <f t="shared" si="24"/>
        <v>8.5949475383072507</v>
      </c>
      <c r="AK105">
        <v>0</v>
      </c>
    </row>
    <row r="106" spans="4:37" ht="15">
      <c r="D106" s="162">
        <f t="shared" si="30"/>
        <v>44256</v>
      </c>
      <c r="E106" s="2">
        <v>5.1450083577512702</v>
      </c>
      <c r="F106" s="2">
        <f t="shared" si="31"/>
        <v>1.0620581096980608</v>
      </c>
      <c r="G106" s="2">
        <f t="shared" si="38"/>
        <v>2.4830044519850603</v>
      </c>
      <c r="H106" s="2">
        <f t="shared" si="42"/>
        <v>-3.3882001521482685</v>
      </c>
      <c r="I106" s="2">
        <v>5.1389658197216299</v>
      </c>
      <c r="J106" s="2">
        <f t="shared" si="50"/>
        <v>5.1452527043478478</v>
      </c>
      <c r="K106" s="2">
        <f t="shared" si="43"/>
        <v>-2.4434659657757152E-2</v>
      </c>
      <c r="L106" s="2">
        <f t="shared" si="32"/>
        <v>0.33677505176195055</v>
      </c>
      <c r="O106" s="5">
        <f t="shared" si="33"/>
        <v>38412</v>
      </c>
      <c r="P106" s="167">
        <v>83.647971325348394</v>
      </c>
      <c r="Q106" s="2">
        <f t="shared" si="26"/>
        <v>4.4266171752002972</v>
      </c>
      <c r="R106" s="2">
        <f t="shared" si="49"/>
        <v>3.4433283928322567</v>
      </c>
      <c r="S106" s="2">
        <v>3.0165745856353516</v>
      </c>
      <c r="AH106" s="5">
        <f t="shared" si="28"/>
        <v>40422</v>
      </c>
      <c r="AI106" s="167">
        <v>8.4447799022059797</v>
      </c>
      <c r="AJ106" s="2">
        <f t="shared" si="24"/>
        <v>8.4447799022059797</v>
      </c>
      <c r="AK106">
        <v>0</v>
      </c>
    </row>
    <row r="107" spans="4:37" ht="15">
      <c r="D107" s="162">
        <f t="shared" si="30"/>
        <v>44348</v>
      </c>
      <c r="E107" s="2">
        <v>5.1422122760097499</v>
      </c>
      <c r="F107" s="2">
        <f t="shared" si="31"/>
        <v>-0.27960817415202399</v>
      </c>
      <c r="G107" s="2">
        <f t="shared" si="38"/>
        <v>11.595597289461956</v>
      </c>
      <c r="H107" s="2">
        <f t="shared" si="42"/>
        <v>2.3417783465605524</v>
      </c>
      <c r="I107" s="2">
        <v>5.14261874159393</v>
      </c>
      <c r="J107" s="2">
        <f t="shared" si="50"/>
        <v>5.1489056262201487</v>
      </c>
      <c r="K107" s="2">
        <f t="shared" si="43"/>
        <v>-0.66933502103987408</v>
      </c>
      <c r="L107" s="2">
        <f t="shared" si="32"/>
        <v>0.36529218723000412</v>
      </c>
      <c r="O107" s="5">
        <f t="shared" si="33"/>
        <v>38504</v>
      </c>
      <c r="P107" s="167">
        <v>83.398775541950599</v>
      </c>
      <c r="Q107" s="2">
        <f t="shared" si="26"/>
        <v>4.4236336275057315</v>
      </c>
      <c r="R107" s="2">
        <f t="shared" si="49"/>
        <v>3.1449736233756909</v>
      </c>
      <c r="S107" s="2">
        <v>1.7635359116022116</v>
      </c>
      <c r="AH107" s="5">
        <f t="shared" si="28"/>
        <v>40452</v>
      </c>
      <c r="AI107" s="167">
        <v>8.3022494809059904</v>
      </c>
      <c r="AJ107" s="2">
        <f t="shared" si="24"/>
        <v>8.3022494809059904</v>
      </c>
      <c r="AK107">
        <v>0</v>
      </c>
    </row>
    <row r="108" spans="4:37" ht="15">
      <c r="D108" s="162">
        <f t="shared" si="30"/>
        <v>44440</v>
      </c>
      <c r="E108" s="2">
        <v>5.1428063922801597</v>
      </c>
      <c r="F108" s="2">
        <f t="shared" si="31"/>
        <v>5.9411627040972803E-2</v>
      </c>
      <c r="G108" s="2">
        <f t="shared" si="38"/>
        <v>3.9672964773579622</v>
      </c>
      <c r="H108" s="2">
        <f t="shared" si="42"/>
        <v>4.2694155977909709</v>
      </c>
      <c r="I108" s="2">
        <v>5.1465161705369802</v>
      </c>
      <c r="J108" s="2">
        <f t="shared" si="50"/>
        <v>5.1528030551631989</v>
      </c>
      <c r="K108" s="2">
        <f t="shared" si="43"/>
        <v>-0.99966628830392423</v>
      </c>
      <c r="L108" s="2">
        <f t="shared" si="32"/>
        <v>0.38974289430502296</v>
      </c>
      <c r="O108" s="5">
        <f t="shared" si="33"/>
        <v>38596</v>
      </c>
      <c r="P108" s="167">
        <v>83.089238839418101</v>
      </c>
      <c r="Q108" s="2">
        <f t="shared" si="26"/>
        <v>4.4199151969587733</v>
      </c>
      <c r="R108" s="2">
        <f t="shared" si="49"/>
        <v>2.7731305686798713</v>
      </c>
      <c r="S108" s="2">
        <v>0.51049723756906273</v>
      </c>
      <c r="AH108" s="5">
        <f t="shared" si="28"/>
        <v>40483</v>
      </c>
      <c r="AI108" s="167">
        <v>8.1786790486407899</v>
      </c>
      <c r="AJ108" s="2">
        <f t="shared" si="24"/>
        <v>8.1786790486407899</v>
      </c>
      <c r="AK108">
        <v>0</v>
      </c>
    </row>
    <row r="109" spans="4:37" ht="15">
      <c r="D109" s="162">
        <f t="shared" si="30"/>
        <v>44531</v>
      </c>
      <c r="E109" s="2">
        <v>5.1505253715827504</v>
      </c>
      <c r="F109" s="2">
        <f t="shared" si="31"/>
        <v>0.77189793025906894</v>
      </c>
      <c r="G109" s="2">
        <f t="shared" si="38"/>
        <v>1.6137594928460786</v>
      </c>
      <c r="H109" s="2">
        <f t="shared" si="42"/>
        <v>4.9149144279128087</v>
      </c>
      <c r="I109" s="2">
        <v>5.1506171882258602</v>
      </c>
      <c r="J109" s="2">
        <f t="shared" si="50"/>
        <v>5.156904072852079</v>
      </c>
      <c r="K109" s="2">
        <f t="shared" si="43"/>
        <v>-0.63787012693286016</v>
      </c>
      <c r="L109" s="2">
        <f t="shared" si="32"/>
        <v>0.41010176888800487</v>
      </c>
      <c r="O109" s="5">
        <f t="shared" si="33"/>
        <v>38687</v>
      </c>
      <c r="P109" s="167">
        <v>83.187492838768193</v>
      </c>
      <c r="Q109" s="2">
        <f t="shared" si="26"/>
        <v>4.4210970100698956</v>
      </c>
      <c r="R109" s="2">
        <f t="shared" si="49"/>
        <v>2.8913118797921022</v>
      </c>
      <c r="S109" s="2">
        <v>-4.6408839779002953E-2</v>
      </c>
      <c r="AH109" s="5">
        <f t="shared" si="28"/>
        <v>40513</v>
      </c>
      <c r="AI109" s="167">
        <v>8.1252067683661693</v>
      </c>
      <c r="AJ109" s="2">
        <f t="shared" si="24"/>
        <v>8.1252067683661693</v>
      </c>
      <c r="AK109">
        <v>0</v>
      </c>
    </row>
    <row r="110" spans="4:37" ht="15">
      <c r="D110" s="162">
        <f t="shared" si="30"/>
        <v>44621</v>
      </c>
      <c r="E110" s="2">
        <v>5.1616864635428596</v>
      </c>
      <c r="F110" s="2">
        <f t="shared" si="31"/>
        <v>1.1161091960109282</v>
      </c>
      <c r="G110" s="2">
        <f t="shared" si="38"/>
        <v>1.6678105791589459</v>
      </c>
      <c r="H110" s="2">
        <f t="shared" si="42"/>
        <v>4.7111159597062802</v>
      </c>
      <c r="I110" s="2">
        <v>5.15487855772425</v>
      </c>
      <c r="J110" s="2">
        <f t="shared" si="50"/>
        <v>5.1611654423504678</v>
      </c>
      <c r="K110" s="2">
        <f t="shared" si="43"/>
        <v>5.2102119239183509E-2</v>
      </c>
      <c r="L110" s="2">
        <f t="shared" si="32"/>
        <v>0.42613694983897332</v>
      </c>
      <c r="O110" s="5">
        <f t="shared" si="33"/>
        <v>38777</v>
      </c>
      <c r="P110" s="167">
        <v>83.577049670010396</v>
      </c>
      <c r="Q110" s="2">
        <f t="shared" si="26"/>
        <v>4.4257689569232941</v>
      </c>
      <c r="R110" s="2">
        <f t="shared" si="49"/>
        <v>3.3585065651319468</v>
      </c>
      <c r="S110" s="2">
        <v>0.78895027624309666</v>
      </c>
      <c r="AH110" s="5">
        <f t="shared" si="28"/>
        <v>40544</v>
      </c>
      <c r="AI110" s="167">
        <v>8.0306722226777207</v>
      </c>
      <c r="AJ110" s="2">
        <f t="shared" si="24"/>
        <v>8.0306722226777207</v>
      </c>
      <c r="AK110">
        <v>0</v>
      </c>
    </row>
    <row r="111" spans="4:37" ht="15">
      <c r="D111" s="162">
        <f t="shared" si="30"/>
        <v>44713</v>
      </c>
      <c r="E111" s="2">
        <v>5.1739364088316799</v>
      </c>
      <c r="F111" s="2">
        <f t="shared" si="31"/>
        <v>1.2249945288820285</v>
      </c>
      <c r="G111" s="2">
        <f t="shared" si="38"/>
        <v>3.1724132821929985</v>
      </c>
      <c r="H111" s="2">
        <f t="shared" si="42"/>
        <v>2.6053199578889519</v>
      </c>
      <c r="I111" s="2">
        <v>5.1592569847104102</v>
      </c>
      <c r="J111" s="2">
        <f t="shared" si="50"/>
        <v>5.165543869336628</v>
      </c>
      <c r="K111" s="2">
        <f t="shared" si="43"/>
        <v>0.83925394950519205</v>
      </c>
      <c r="L111" s="2">
        <f t="shared" si="32"/>
        <v>0.43784269861601999</v>
      </c>
      <c r="O111" s="5">
        <f t="shared" si="33"/>
        <v>38869</v>
      </c>
      <c r="P111" s="167">
        <v>82.663477997157003</v>
      </c>
      <c r="Q111" s="2">
        <f t="shared" si="26"/>
        <v>4.4147778841378935</v>
      </c>
      <c r="R111" s="2">
        <f t="shared" si="49"/>
        <v>2.2593992865918899</v>
      </c>
      <c r="S111" s="2">
        <v>1.067403314917128</v>
      </c>
      <c r="AH111" s="5">
        <f t="shared" si="28"/>
        <v>40575</v>
      </c>
      <c r="AI111" s="167">
        <v>7.9414921890985601</v>
      </c>
      <c r="AJ111" s="2">
        <f t="shared" si="24"/>
        <v>7.9414921890985601</v>
      </c>
      <c r="AK111">
        <v>0</v>
      </c>
    </row>
    <row r="112" spans="4:37" ht="15">
      <c r="D112" s="162">
        <f t="shared" si="30"/>
        <v>44805</v>
      </c>
      <c r="E112" s="2">
        <v>5.1759344114943504</v>
      </c>
      <c r="F112" s="2">
        <f t="shared" si="31"/>
        <v>0.19980026626704728</v>
      </c>
      <c r="G112" s="2">
        <f t="shared" si="38"/>
        <v>3.3128019214190729</v>
      </c>
      <c r="H112" s="2">
        <f t="shared" si="42"/>
        <v>2.4416963189041851</v>
      </c>
      <c r="I112" s="2">
        <v>5.1637134298037504</v>
      </c>
      <c r="J112" s="2">
        <f t="shared" si="50"/>
        <v>5.1700003144299682</v>
      </c>
      <c r="K112" s="2">
        <f t="shared" si="43"/>
        <v>0.59340970643821933</v>
      </c>
      <c r="L112" s="2">
        <f t="shared" si="32"/>
        <v>0.44564450933402</v>
      </c>
      <c r="O112" s="5">
        <f t="shared" si="33"/>
        <v>38961</v>
      </c>
      <c r="P112" s="167">
        <v>83.445330556956307</v>
      </c>
      <c r="Q112" s="2">
        <f t="shared" si="26"/>
        <v>4.4241916935627525</v>
      </c>
      <c r="R112" s="2">
        <f t="shared" si="49"/>
        <v>3.2007802290777931</v>
      </c>
      <c r="S112" s="2">
        <v>2.1812154696132611</v>
      </c>
      <c r="AH112" s="5">
        <f t="shared" si="28"/>
        <v>40603</v>
      </c>
      <c r="AI112" s="167">
        <v>7.83607575279198</v>
      </c>
      <c r="AJ112" s="2">
        <f t="shared" si="24"/>
        <v>7.83607575279198</v>
      </c>
      <c r="AK112">
        <v>0</v>
      </c>
    </row>
    <row r="113" spans="4:37" ht="15">
      <c r="D113" s="162">
        <f t="shared" si="30"/>
        <v>44896</v>
      </c>
      <c r="E113" s="2">
        <v>5.17793241415702</v>
      </c>
      <c r="F113" s="2">
        <f t="shared" si="31"/>
        <v>0.19980026626695846</v>
      </c>
      <c r="G113" s="2">
        <f t="shared" si="38"/>
        <v>2.7407042574269624</v>
      </c>
      <c r="H113" s="2">
        <f t="shared" si="42"/>
        <v>2.7234325100494061</v>
      </c>
      <c r="I113" s="2">
        <v>5.16821802826375</v>
      </c>
      <c r="J113" s="2">
        <f t="shared" si="50"/>
        <v>5.1745049128899678</v>
      </c>
      <c r="K113" s="2">
        <f t="shared" si="43"/>
        <v>0.34275012670521576</v>
      </c>
      <c r="L113" s="2">
        <f t="shared" si="32"/>
        <v>0.45045984599996203</v>
      </c>
      <c r="O113" s="5">
        <f t="shared" si="33"/>
        <v>39052</v>
      </c>
      <c r="P113" s="167">
        <v>83.529375802932293</v>
      </c>
      <c r="Q113" s="2">
        <f t="shared" si="26"/>
        <v>4.4251983760107221</v>
      </c>
      <c r="R113" s="2">
        <f t="shared" si="49"/>
        <v>3.3014484738747463</v>
      </c>
      <c r="S113" s="2">
        <v>1.7635359116022116</v>
      </c>
      <c r="AH113" s="5">
        <f t="shared" si="28"/>
        <v>40634</v>
      </c>
      <c r="AI113" s="167">
        <v>7.83513909657343</v>
      </c>
      <c r="AJ113" s="2">
        <f t="shared" si="24"/>
        <v>7.83513909657343</v>
      </c>
      <c r="AK113">
        <v>0</v>
      </c>
    </row>
    <row r="114" spans="4:37" ht="15">
      <c r="D114" s="162">
        <f t="shared" si="30"/>
        <v>44986</v>
      </c>
      <c r="E114" s="2">
        <v>5.1799304168196896</v>
      </c>
      <c r="F114" s="2">
        <f t="shared" si="31"/>
        <v>0.19980026626695846</v>
      </c>
      <c r="G114" s="2">
        <f t="shared" si="38"/>
        <v>1.8243953276829927</v>
      </c>
      <c r="H114" s="2">
        <f t="shared" si="42"/>
        <v>2.7625786971804622</v>
      </c>
      <c r="I114" s="2">
        <v>5.1727485534634603</v>
      </c>
      <c r="J114" s="2">
        <f t="shared" si="50"/>
        <v>5.179035438089679</v>
      </c>
      <c r="K114" s="2">
        <f t="shared" si="43"/>
        <v>8.9497873001054273E-2</v>
      </c>
      <c r="L114" s="2">
        <f t="shared" si="32"/>
        <v>0.45305251997103113</v>
      </c>
      <c r="O114" s="5">
        <f t="shared" si="33"/>
        <v>39142</v>
      </c>
      <c r="P114" s="167">
        <v>84.297668432162098</v>
      </c>
      <c r="Q114" s="2">
        <f t="shared" si="26"/>
        <v>4.4343542066438513</v>
      </c>
      <c r="R114" s="2">
        <f t="shared" si="49"/>
        <v>4.2170315371876654</v>
      </c>
      <c r="S114" s="2">
        <v>2.5988950276243137</v>
      </c>
      <c r="AH114" s="5">
        <f t="shared" si="28"/>
        <v>40664</v>
      </c>
      <c r="AI114" s="167">
        <v>7.8569151755621203</v>
      </c>
      <c r="AJ114" s="2">
        <f t="shared" si="24"/>
        <v>7.8569151755621203</v>
      </c>
      <c r="AK114">
        <v>0</v>
      </c>
    </row>
    <row r="115" spans="4:37" ht="15">
      <c r="D115" s="162">
        <f t="shared" si="30"/>
        <v>45078</v>
      </c>
      <c r="E115" s="2">
        <v>5.1819284194823698</v>
      </c>
      <c r="F115" s="2">
        <f t="shared" si="31"/>
        <v>0.19980026626802427</v>
      </c>
      <c r="G115" s="2">
        <f t="shared" si="38"/>
        <v>0.79920106506898847</v>
      </c>
      <c r="H115" s="2">
        <f t="shared" si="42"/>
        <v>2.1692756428994819</v>
      </c>
      <c r="I115" s="2">
        <v>5.1772888502670904</v>
      </c>
      <c r="J115" s="2">
        <f t="shared" si="50"/>
        <v>5.18357573489331</v>
      </c>
      <c r="K115" s="2">
        <f t="shared" si="43"/>
        <v>-0.16473154109402088</v>
      </c>
      <c r="L115" s="2">
        <f t="shared" si="32"/>
        <v>0.45402968036301061</v>
      </c>
      <c r="O115" s="5">
        <f t="shared" si="33"/>
        <v>39234</v>
      </c>
      <c r="P115" s="167">
        <v>84.916958290829896</v>
      </c>
      <c r="Q115" s="2">
        <f t="shared" si="26"/>
        <v>4.4416738176682378</v>
      </c>
      <c r="R115" s="2">
        <f t="shared" si="49"/>
        <v>4.9489926396263151</v>
      </c>
      <c r="S115" s="2">
        <v>4.1303867403314873</v>
      </c>
      <c r="AH115" s="5">
        <f t="shared" si="28"/>
        <v>40695</v>
      </c>
      <c r="AI115" s="167">
        <v>7.9086110657520203</v>
      </c>
      <c r="AJ115" s="2">
        <f t="shared" si="24"/>
        <v>7.9086110657520203</v>
      </c>
      <c r="AK115">
        <v>0</v>
      </c>
    </row>
    <row r="116" spans="4:37" ht="15">
      <c r="D116" s="162">
        <f t="shared" si="30"/>
        <v>45170</v>
      </c>
      <c r="E116" s="2">
        <v>5.1859204407519099</v>
      </c>
      <c r="F116" s="2">
        <f t="shared" si="31"/>
        <v>0.39920212695401247</v>
      </c>
      <c r="G116" s="2">
        <f t="shared" si="38"/>
        <v>0.99860292575595366</v>
      </c>
      <c r="H116" s="2">
        <f t="shared" si="42"/>
        <v>1.5907258939837909</v>
      </c>
      <c r="I116" s="2">
        <v>5.1818272522034601</v>
      </c>
      <c r="J116" s="2">
        <f t="shared" si="50"/>
        <v>5.1881141368296797</v>
      </c>
      <c r="K116" s="2">
        <f t="shared" si="43"/>
        <v>-0.21936960777697578</v>
      </c>
      <c r="L116" s="2">
        <f t="shared" si="32"/>
        <v>0.45384019363696737</v>
      </c>
      <c r="O116" s="5">
        <f t="shared" si="33"/>
        <v>39326</v>
      </c>
      <c r="P116" s="167">
        <v>85.005657427393402</v>
      </c>
      <c r="Q116" s="2">
        <f t="shared" si="26"/>
        <v>4.4427178122447675</v>
      </c>
      <c r="R116" s="2">
        <f t="shared" si="49"/>
        <v>5.0533920972792856</v>
      </c>
      <c r="S116" s="2">
        <v>4.9657458563535757</v>
      </c>
      <c r="AH116" s="5">
        <f t="shared" si="28"/>
        <v>40725</v>
      </c>
      <c r="AI116" s="167">
        <v>7.8649189378651698</v>
      </c>
      <c r="AJ116" s="2">
        <f t="shared" si="24"/>
        <v>7.8649189378651698</v>
      </c>
      <c r="AK116">
        <v>0</v>
      </c>
    </row>
    <row r="117" spans="4:37" ht="15">
      <c r="D117" s="162">
        <f t="shared" si="30"/>
        <v>45261</v>
      </c>
      <c r="E117" s="2">
        <v>5.1899124620214403</v>
      </c>
      <c r="F117" s="2">
        <f t="shared" si="31"/>
        <v>0.39920212695303547</v>
      </c>
      <c r="G117" s="2">
        <f t="shared" si="38"/>
        <v>1.1980047864420307</v>
      </c>
      <c r="H117" s="2">
        <f t="shared" si="42"/>
        <v>1.2050510262374914</v>
      </c>
      <c r="I117" s="2">
        <v>5.1863549925321601</v>
      </c>
      <c r="J117" s="2">
        <f t="shared" si="50"/>
        <v>5.1926418771583798</v>
      </c>
      <c r="K117" s="2">
        <f t="shared" si="43"/>
        <v>-0.27294151369394726</v>
      </c>
      <c r="L117" s="2">
        <f t="shared" si="32"/>
        <v>0.45277403287000695</v>
      </c>
      <c r="O117" s="5">
        <f t="shared" si="33"/>
        <v>39417</v>
      </c>
      <c r="P117" s="167">
        <v>85.928592535009798</v>
      </c>
      <c r="Q117" s="2">
        <f t="shared" si="26"/>
        <v>4.4535166319871022</v>
      </c>
      <c r="R117" s="2">
        <f t="shared" si="49"/>
        <v>6.133274071512762</v>
      </c>
      <c r="S117" s="2">
        <v>5.9403314917126879</v>
      </c>
      <c r="AH117" s="5">
        <f t="shared" si="28"/>
        <v>40756</v>
      </c>
      <c r="AI117" s="167">
        <v>7.8660615647631396</v>
      </c>
      <c r="AJ117" s="2">
        <f t="shared" si="24"/>
        <v>7.8660615647631396</v>
      </c>
      <c r="AK117">
        <v>0</v>
      </c>
    </row>
    <row r="118" spans="4:37" ht="15">
      <c r="D118" s="162">
        <f t="shared" si="30"/>
        <v>45352</v>
      </c>
      <c r="E118" s="2">
        <v>5.1939044832909804</v>
      </c>
      <c r="F118" s="2">
        <f t="shared" si="31"/>
        <v>0.39920212695401247</v>
      </c>
      <c r="G118" s="2">
        <f t="shared" si="38"/>
        <v>1.3974066471290847</v>
      </c>
      <c r="H118" s="2">
        <f t="shared" si="42"/>
        <v>1.0983038560990366</v>
      </c>
      <c r="I118" s="2">
        <v>5.1908658627555999</v>
      </c>
      <c r="J118" s="2">
        <f t="shared" si="50"/>
        <v>5.1971527473818204</v>
      </c>
      <c r="K118" s="2">
        <f t="shared" si="43"/>
        <v>-0.32482640908400029</v>
      </c>
      <c r="L118" s="2">
        <f t="shared" si="32"/>
        <v>0.45108702234397668</v>
      </c>
      <c r="O118" s="5">
        <f t="shared" si="33"/>
        <v>39508</v>
      </c>
      <c r="P118" s="167">
        <v>86.117602545410605</v>
      </c>
      <c r="Q118" s="2">
        <f t="shared" si="26"/>
        <v>4.4557138335741833</v>
      </c>
      <c r="R118" s="2">
        <f t="shared" si="49"/>
        <v>6.3529942302208653</v>
      </c>
      <c r="S118" s="2">
        <v>7.0541436464088241</v>
      </c>
      <c r="AH118" s="5">
        <f t="shared" si="28"/>
        <v>40787</v>
      </c>
      <c r="AI118" s="167">
        <v>7.9088066170272597</v>
      </c>
      <c r="AJ118" s="2">
        <f t="shared" si="24"/>
        <v>7.9088066170272597</v>
      </c>
      <c r="AK118">
        <v>0</v>
      </c>
    </row>
    <row r="119" spans="4:37" ht="15">
      <c r="D119" s="162">
        <f t="shared" si="30"/>
        <v>45444</v>
      </c>
      <c r="E119" s="2">
        <v>5.1978965045605197</v>
      </c>
      <c r="F119" s="2">
        <f t="shared" si="31"/>
        <v>0.39920212695392365</v>
      </c>
      <c r="G119" s="2">
        <f t="shared" si="38"/>
        <v>1.5968085078149841</v>
      </c>
      <c r="H119" s="2">
        <f t="shared" si="42"/>
        <v>1.2977057167855577</v>
      </c>
      <c r="I119" s="2">
        <v>5.19535587779463</v>
      </c>
      <c r="J119" s="2">
        <f t="shared" si="50"/>
        <v>5.2016427624208506</v>
      </c>
      <c r="K119" s="2">
        <f t="shared" si="43"/>
        <v>-0.37462578603308927</v>
      </c>
      <c r="L119" s="2">
        <f t="shared" si="32"/>
        <v>0.44900150390301263</v>
      </c>
      <c r="O119" s="5">
        <f t="shared" si="33"/>
        <v>39600</v>
      </c>
      <c r="P119" s="167">
        <v>86.066869415560902</v>
      </c>
      <c r="Q119" s="2">
        <f t="shared" si="26"/>
        <v>4.4551245454608006</v>
      </c>
      <c r="R119" s="2">
        <f t="shared" si="49"/>
        <v>6.2940654188825995</v>
      </c>
      <c r="S119" s="2">
        <v>6.6364640883977799</v>
      </c>
      <c r="AH119" s="5">
        <f t="shared" si="28"/>
        <v>40817</v>
      </c>
      <c r="AI119" s="167">
        <v>7.9592736521065799</v>
      </c>
      <c r="AJ119" s="2">
        <f t="shared" si="24"/>
        <v>7.9592736521065799</v>
      </c>
      <c r="AK119">
        <v>0</v>
      </c>
    </row>
    <row r="120" spans="4:37" ht="15">
      <c r="D120" s="162">
        <f t="shared" si="30"/>
        <v>45536</v>
      </c>
      <c r="E120" s="2">
        <v>5.2018885258300598</v>
      </c>
      <c r="F120" s="2">
        <f t="shared" si="31"/>
        <v>0.39920212695401247</v>
      </c>
      <c r="G120" s="2">
        <f t="shared" si="38"/>
        <v>1.5968085078149841</v>
      </c>
      <c r="H120" s="2">
        <f t="shared" si="42"/>
        <v>1.4472571123002709</v>
      </c>
      <c r="I120" s="2">
        <v>5.1998229517079499</v>
      </c>
      <c r="J120" s="2">
        <f t="shared" si="50"/>
        <v>5.2061098363341705</v>
      </c>
      <c r="K120" s="2">
        <f t="shared" si="43"/>
        <v>-0.42213105041106758</v>
      </c>
      <c r="L120" s="2">
        <f t="shared" si="32"/>
        <v>0.44670739133199078</v>
      </c>
      <c r="O120" s="5">
        <f t="shared" si="33"/>
        <v>39692</v>
      </c>
      <c r="P120" s="167">
        <v>85.535613932794007</v>
      </c>
      <c r="Q120" s="2">
        <f t="shared" si="26"/>
        <v>4.4489328264408279</v>
      </c>
      <c r="R120" s="2">
        <f t="shared" si="49"/>
        <v>5.6748935168853265</v>
      </c>
      <c r="S120" s="2">
        <v>6.6364640883977799</v>
      </c>
      <c r="AH120" s="5">
        <f t="shared" si="28"/>
        <v>40848</v>
      </c>
      <c r="AI120" s="167">
        <v>7.8826465443391402</v>
      </c>
      <c r="AJ120" s="2">
        <f t="shared" si="24"/>
        <v>7.8826465443391402</v>
      </c>
      <c r="AK120">
        <v>0</v>
      </c>
    </row>
    <row r="121" spans="4:37" ht="15">
      <c r="D121" s="162">
        <f t="shared" si="30"/>
        <v>45627</v>
      </c>
      <c r="E121" s="2">
        <v>5.2058805470995901</v>
      </c>
      <c r="F121" s="2">
        <f t="shared" si="31"/>
        <v>0.39920212695303547</v>
      </c>
      <c r="G121" s="2">
        <f t="shared" si="38"/>
        <v>1.5968085078149841</v>
      </c>
      <c r="H121" s="2">
        <f t="shared" si="42"/>
        <v>1.5469580426435314</v>
      </c>
      <c r="I121" s="2">
        <v>5.2042665864459696</v>
      </c>
      <c r="J121" s="2">
        <f t="shared" si="50"/>
        <v>5.2105534710721892</v>
      </c>
      <c r="K121" s="2">
        <f t="shared" si="43"/>
        <v>-0.46729239725991079</v>
      </c>
      <c r="L121" s="2">
        <f t="shared" si="32"/>
        <v>0.4443634738019675</v>
      </c>
      <c r="O121" s="5">
        <f t="shared" si="33"/>
        <v>39783</v>
      </c>
      <c r="P121" s="167">
        <v>82.843888780534499</v>
      </c>
      <c r="Q121" s="2">
        <f t="shared" si="26"/>
        <v>4.4169579786961588</v>
      </c>
      <c r="R121" s="2">
        <f t="shared" si="49"/>
        <v>2.4774087424184188</v>
      </c>
      <c r="S121" s="2">
        <v>1.7635359116022116</v>
      </c>
      <c r="AH121" s="5">
        <f t="shared" si="28"/>
        <v>40878</v>
      </c>
      <c r="AI121" s="167">
        <v>7.7117623806535303</v>
      </c>
      <c r="AJ121" s="2">
        <f t="shared" si="24"/>
        <v>7.7117623806535303</v>
      </c>
      <c r="AK121">
        <v>0</v>
      </c>
    </row>
    <row r="122" spans="4:37" ht="15">
      <c r="O122" s="5">
        <f t="shared" si="33"/>
        <v>39873</v>
      </c>
      <c r="P122" s="167">
        <v>78.481260655507498</v>
      </c>
      <c r="Q122" s="2">
        <f t="shared" si="26"/>
        <v>4.362859878526506</v>
      </c>
      <c r="R122" s="2">
        <f t="shared" si="49"/>
        <v>-2.9324012745468586</v>
      </c>
      <c r="S122" s="2">
        <v>-4.0839779005524797</v>
      </c>
      <c r="AH122" s="5">
        <f t="shared" si="28"/>
        <v>40909</v>
      </c>
      <c r="AI122" s="167">
        <v>7.4956379116261402</v>
      </c>
      <c r="AJ122" s="2">
        <f t="shared" si="24"/>
        <v>7.4956379116261402</v>
      </c>
      <c r="AK122">
        <v>0</v>
      </c>
    </row>
    <row r="123" spans="4:37" ht="15">
      <c r="O123" s="5">
        <f t="shared" si="33"/>
        <v>39965</v>
      </c>
      <c r="P123" s="167">
        <v>78.944497522492796</v>
      </c>
      <c r="Q123" s="2">
        <f t="shared" si="26"/>
        <v>4.3687450425475571</v>
      </c>
      <c r="R123" s="2">
        <f t="shared" si="49"/>
        <v>-2.3438848724417483</v>
      </c>
      <c r="S123" s="2">
        <v>-3.1093922651933399</v>
      </c>
      <c r="AH123" s="5">
        <f t="shared" si="28"/>
        <v>40940</v>
      </c>
      <c r="AI123" s="167">
        <v>7.3720758859971198</v>
      </c>
      <c r="AJ123" s="2">
        <f t="shared" si="24"/>
        <v>7.3720758859971198</v>
      </c>
      <c r="AK123">
        <v>0</v>
      </c>
    </row>
    <row r="124" spans="4:37" ht="15">
      <c r="O124" s="5">
        <f t="shared" si="33"/>
        <v>40057</v>
      </c>
      <c r="P124" s="167">
        <v>80.715197662197198</v>
      </c>
      <c r="Q124" s="2">
        <f t="shared" si="26"/>
        <v>4.3909268804970001</v>
      </c>
      <c r="R124" s="2">
        <f t="shared" si="49"/>
        <v>-0.12570107749745318</v>
      </c>
      <c r="S124" s="2">
        <v>-1.5779005524861822</v>
      </c>
      <c r="AH124" s="5">
        <f t="shared" si="28"/>
        <v>40969</v>
      </c>
      <c r="AI124" s="167">
        <v>7.6664513761541402</v>
      </c>
      <c r="AJ124" s="2">
        <f t="shared" si="24"/>
        <v>7.6664513761541402</v>
      </c>
      <c r="AK124">
        <v>0</v>
      </c>
    </row>
    <row r="125" spans="4:37" ht="15">
      <c r="O125" s="5">
        <f t="shared" si="33"/>
        <v>40148</v>
      </c>
      <c r="P125" s="167">
        <v>82.889793105888302</v>
      </c>
      <c r="Q125" s="2">
        <f t="shared" si="26"/>
        <v>4.417511931592216</v>
      </c>
      <c r="R125" s="2">
        <f t="shared" si="49"/>
        <v>2.5328040320241385</v>
      </c>
      <c r="S125" s="2">
        <v>1.6243093922651959</v>
      </c>
      <c r="AH125" s="5">
        <f t="shared" si="28"/>
        <v>41000</v>
      </c>
      <c r="AI125" s="167">
        <v>7.3898094576138096</v>
      </c>
      <c r="AJ125" s="2">
        <f t="shared" si="24"/>
        <v>7.3898094576138096</v>
      </c>
      <c r="AK125">
        <v>0</v>
      </c>
    </row>
    <row r="126" spans="4:37" ht="15">
      <c r="O126" s="5">
        <f t="shared" si="33"/>
        <v>40238</v>
      </c>
      <c r="P126" s="167">
        <v>84.277679042396599</v>
      </c>
      <c r="Q126" s="2">
        <f t="shared" si="26"/>
        <v>4.4341170499046401</v>
      </c>
      <c r="R126" s="2">
        <f t="shared" si="49"/>
        <v>4.1933158632665446</v>
      </c>
      <c r="S126" s="2">
        <v>3.4342541436463954</v>
      </c>
      <c r="AH126" s="5">
        <f t="shared" si="28"/>
        <v>41030</v>
      </c>
      <c r="AI126" s="167">
        <v>7.34798471615645</v>
      </c>
      <c r="AJ126" s="2">
        <f t="shared" si="24"/>
        <v>7.34798471615645</v>
      </c>
      <c r="AK126">
        <v>0</v>
      </c>
    </row>
    <row r="127" spans="4:37" ht="15">
      <c r="O127" s="5">
        <f t="shared" si="33"/>
        <v>40330</v>
      </c>
      <c r="P127" s="167">
        <v>85.132813127325505</v>
      </c>
      <c r="Q127" s="2">
        <f t="shared" si="26"/>
        <v>4.4442125444260556</v>
      </c>
      <c r="R127" s="2">
        <f t="shared" si="49"/>
        <v>5.2028653154081006</v>
      </c>
      <c r="S127" s="2">
        <v>5.2441988950276244</v>
      </c>
      <c r="AH127" s="5">
        <f t="shared" si="28"/>
        <v>41061</v>
      </c>
      <c r="AI127" s="167">
        <v>7.3671691172590803</v>
      </c>
      <c r="AJ127" s="2">
        <f t="shared" si="24"/>
        <v>7.3671691172590803</v>
      </c>
      <c r="AK127">
        <v>0</v>
      </c>
    </row>
    <row r="128" spans="4:37" ht="15">
      <c r="O128" s="5">
        <f t="shared" si="33"/>
        <v>40422</v>
      </c>
      <c r="P128" s="167">
        <v>84.887077819361494</v>
      </c>
      <c r="Q128" s="2">
        <f t="shared" si="26"/>
        <v>4.4413218770140421</v>
      </c>
      <c r="R128" s="2">
        <f t="shared" si="49"/>
        <v>4.9137985742067514</v>
      </c>
      <c r="S128" s="2">
        <v>5.1049723756905996</v>
      </c>
      <c r="AH128" s="5">
        <f t="shared" si="28"/>
        <v>41091</v>
      </c>
      <c r="AI128" s="167">
        <v>7.3335675525807096</v>
      </c>
      <c r="AJ128" s="2">
        <f t="shared" si="24"/>
        <v>7.3335675525807096</v>
      </c>
      <c r="AK128">
        <v>0</v>
      </c>
    </row>
    <row r="129" spans="15:37" ht="15">
      <c r="O129" s="5">
        <f t="shared" si="33"/>
        <v>40513</v>
      </c>
      <c r="P129" s="167">
        <v>84.776606598709805</v>
      </c>
      <c r="Q129" s="2">
        <f t="shared" si="26"/>
        <v>4.4400196391586961</v>
      </c>
      <c r="R129" s="2">
        <f t="shared" si="49"/>
        <v>4.7835747886721514</v>
      </c>
      <c r="S129" s="2">
        <v>4.9657458563535757</v>
      </c>
      <c r="AH129" s="5">
        <f t="shared" si="28"/>
        <v>41122</v>
      </c>
      <c r="AI129" s="167">
        <v>7.2996595915428504</v>
      </c>
      <c r="AJ129" s="2">
        <f t="shared" si="24"/>
        <v>7.2996595915428504</v>
      </c>
      <c r="AK129">
        <v>0</v>
      </c>
    </row>
    <row r="130" spans="15:37" ht="15">
      <c r="O130" s="5">
        <f t="shared" si="33"/>
        <v>40603</v>
      </c>
      <c r="P130" s="167">
        <v>84.702351738772407</v>
      </c>
      <c r="Q130" s="2">
        <f t="shared" si="26"/>
        <v>4.4391433667834441</v>
      </c>
      <c r="R130" s="2">
        <f t="shared" si="49"/>
        <v>4.6959475511469506</v>
      </c>
      <c r="S130" s="2">
        <v>4.2696132596685121</v>
      </c>
      <c r="AH130" s="5">
        <f t="shared" si="28"/>
        <v>41153</v>
      </c>
      <c r="AI130" s="167">
        <v>7.1645796608912402</v>
      </c>
      <c r="AJ130" s="2">
        <f t="shared" si="24"/>
        <v>7.1645796608912402</v>
      </c>
      <c r="AK130">
        <v>0</v>
      </c>
    </row>
    <row r="131" spans="15:37" ht="15">
      <c r="O131" s="5">
        <f t="shared" si="33"/>
        <v>40695</v>
      </c>
      <c r="P131" s="167">
        <v>84.417480955175293</v>
      </c>
      <c r="Q131" s="2">
        <f t="shared" si="26"/>
        <v>4.4357745004774412</v>
      </c>
      <c r="R131" s="2">
        <f t="shared" si="49"/>
        <v>4.3590609205466535</v>
      </c>
      <c r="S131" s="2">
        <v>4.1303867403314873</v>
      </c>
      <c r="AH131" s="5">
        <f t="shared" si="28"/>
        <v>41183</v>
      </c>
      <c r="AI131" s="167">
        <v>7.1667813222433701</v>
      </c>
      <c r="AJ131" s="2">
        <f t="shared" si="24"/>
        <v>7.1667813222433701</v>
      </c>
      <c r="AK131">
        <v>0</v>
      </c>
    </row>
    <row r="132" spans="15:37" ht="15">
      <c r="O132" s="5">
        <f t="shared" si="33"/>
        <v>40787</v>
      </c>
      <c r="P132" s="167">
        <v>83.685363455967703</v>
      </c>
      <c r="Q132" s="2">
        <f t="shared" si="26"/>
        <v>4.4270640930997169</v>
      </c>
      <c r="R132" s="2">
        <f t="shared" si="49"/>
        <v>3.4880201827742319</v>
      </c>
      <c r="S132" s="2">
        <v>2.8773480662983277</v>
      </c>
      <c r="AH132" s="5">
        <f t="shared" si="28"/>
        <v>41214</v>
      </c>
      <c r="AI132" s="167">
        <v>7.1921532592545301</v>
      </c>
      <c r="AJ132" s="2">
        <f t="shared" si="24"/>
        <v>7.1921532592545301</v>
      </c>
      <c r="AK132">
        <v>0</v>
      </c>
    </row>
    <row r="133" spans="15:37" ht="15">
      <c r="O133" s="5">
        <f t="shared" si="33"/>
        <v>40878</v>
      </c>
      <c r="P133" s="167">
        <v>83.327591733795202</v>
      </c>
      <c r="Q133" s="2">
        <f t="shared" si="26"/>
        <v>4.422779727626021</v>
      </c>
      <c r="R133" s="2">
        <f t="shared" si="49"/>
        <v>3.0595836354046391</v>
      </c>
      <c r="S133" s="2">
        <v>2.1812154696132611</v>
      </c>
      <c r="AH133" s="5">
        <f t="shared" si="28"/>
        <v>41244</v>
      </c>
      <c r="AI133" s="167">
        <v>7.4464128896528701</v>
      </c>
      <c r="AJ133" s="2">
        <f t="shared" si="24"/>
        <v>7.4464128896528701</v>
      </c>
      <c r="AK133">
        <v>0</v>
      </c>
    </row>
    <row r="134" spans="15:37" ht="15">
      <c r="O134" s="5">
        <f t="shared" si="33"/>
        <v>40969</v>
      </c>
      <c r="P134" s="167">
        <v>83.850155944235198</v>
      </c>
      <c r="Q134" s="2">
        <f t="shared" si="26"/>
        <v>4.4290313480675501</v>
      </c>
      <c r="R134" s="2">
        <f t="shared" si="49"/>
        <v>3.684745679557544</v>
      </c>
      <c r="S134" s="2">
        <v>2.7381215469613291</v>
      </c>
      <c r="AH134" s="5">
        <f t="shared" si="28"/>
        <v>41275</v>
      </c>
      <c r="AI134" s="167">
        <v>7.6812470714408398</v>
      </c>
      <c r="AJ134" s="2">
        <f t="shared" ref="AJ134:AJ197" si="51">IFERROR(AI134-2*AK134/90,"")</f>
        <v>7.6812470714408398</v>
      </c>
      <c r="AK134">
        <v>0</v>
      </c>
    </row>
    <row r="135" spans="15:37" ht="15">
      <c r="O135" s="5">
        <f t="shared" si="33"/>
        <v>41061</v>
      </c>
      <c r="P135" s="167">
        <v>83.9481481957027</v>
      </c>
      <c r="Q135" s="2">
        <f t="shared" ref="Q135:Q176" si="52">IFERROR(LN(P135),"")</f>
        <v>4.4301993248609941</v>
      </c>
      <c r="R135" s="2">
        <f t="shared" si="49"/>
        <v>3.8015433589019487</v>
      </c>
      <c r="S135" s="2">
        <v>2.4596685082872951</v>
      </c>
      <c r="AH135" s="5">
        <f t="shared" ref="AH135:AH198" si="53">EDATE(AH134,1)</f>
        <v>41306</v>
      </c>
      <c r="AI135" s="167">
        <v>7.8361945618728903</v>
      </c>
      <c r="AJ135" s="2">
        <f t="shared" si="51"/>
        <v>7.8361945618728903</v>
      </c>
      <c r="AK135">
        <v>0</v>
      </c>
    </row>
    <row r="136" spans="15:37" ht="15">
      <c r="O136" s="5">
        <f t="shared" ref="O136:O176" si="54">EDATE(O135,3)</f>
        <v>41153</v>
      </c>
      <c r="P136" s="167">
        <v>83.9037608804814</v>
      </c>
      <c r="Q136" s="2">
        <f t="shared" si="52"/>
        <v>4.4296704382191887</v>
      </c>
      <c r="R136" s="2">
        <f t="shared" si="49"/>
        <v>3.7486546947214094</v>
      </c>
      <c r="S136" s="2">
        <v>2.8773480662983277</v>
      </c>
      <c r="AH136" s="5">
        <f t="shared" si="53"/>
        <v>41334</v>
      </c>
      <c r="AI136" s="167">
        <v>7.7109892089488401</v>
      </c>
      <c r="AJ136" s="2">
        <f t="shared" si="51"/>
        <v>7.7109892089488401</v>
      </c>
      <c r="AK136">
        <v>0</v>
      </c>
    </row>
    <row r="137" spans="15:37" ht="15">
      <c r="O137" s="5">
        <f t="shared" si="54"/>
        <v>41244</v>
      </c>
      <c r="P137" s="167">
        <v>84.016790190922194</v>
      </c>
      <c r="Q137" s="2">
        <f t="shared" si="52"/>
        <v>4.4310166620945877</v>
      </c>
      <c r="R137" s="2">
        <f t="shared" si="49"/>
        <v>3.883277082261305</v>
      </c>
      <c r="S137" s="2">
        <v>2.5988950276243137</v>
      </c>
      <c r="AH137" s="5">
        <f t="shared" si="53"/>
        <v>41365</v>
      </c>
      <c r="AI137" s="167">
        <v>7.4973494722960199</v>
      </c>
      <c r="AJ137" s="2">
        <f t="shared" si="51"/>
        <v>7.4973494722960199</v>
      </c>
      <c r="AK137">
        <v>0</v>
      </c>
    </row>
    <row r="138" spans="15:37" ht="15">
      <c r="O138" s="5">
        <f t="shared" si="54"/>
        <v>41334</v>
      </c>
      <c r="P138" s="167">
        <v>84.253336756505405</v>
      </c>
      <c r="Q138" s="2">
        <f t="shared" si="52"/>
        <v>4.433828173866659</v>
      </c>
      <c r="R138" s="2">
        <f t="shared" si="49"/>
        <v>4.1644282594684334</v>
      </c>
      <c r="S138" s="2">
        <v>2.5988950276243137</v>
      </c>
      <c r="AH138" s="5">
        <f t="shared" si="53"/>
        <v>41395</v>
      </c>
      <c r="AI138" s="167">
        <v>7.3475768596234703</v>
      </c>
      <c r="AJ138" s="2">
        <f t="shared" si="51"/>
        <v>7.3475768596234703</v>
      </c>
      <c r="AK138">
        <v>0</v>
      </c>
    </row>
    <row r="139" spans="15:37" ht="15">
      <c r="O139" s="5">
        <f t="shared" si="54"/>
        <v>41426</v>
      </c>
      <c r="P139" s="167">
        <v>84.487203078192493</v>
      </c>
      <c r="Q139" s="2">
        <f t="shared" si="52"/>
        <v>4.4366000800328731</v>
      </c>
      <c r="R139" s="2">
        <f t="shared" si="49"/>
        <v>4.4416188760898478</v>
      </c>
      <c r="S139" s="2">
        <v>3.0165745856353516</v>
      </c>
      <c r="AH139" s="5">
        <f t="shared" si="53"/>
        <v>41426</v>
      </c>
      <c r="AI139" s="167">
        <v>7.2942529802594303</v>
      </c>
      <c r="AJ139" s="2">
        <f t="shared" si="51"/>
        <v>7.2942529802594303</v>
      </c>
      <c r="AK139">
        <v>0</v>
      </c>
    </row>
    <row r="140" spans="15:37" ht="15">
      <c r="O140" s="5">
        <f t="shared" si="54"/>
        <v>41518</v>
      </c>
      <c r="P140" s="167">
        <v>84.279126704858101</v>
      </c>
      <c r="Q140" s="2">
        <f t="shared" si="52"/>
        <v>4.4341342270510049</v>
      </c>
      <c r="R140" s="2">
        <f t="shared" si="49"/>
        <v>4.195033577903029</v>
      </c>
      <c r="S140" s="2">
        <v>3.4342541436463954</v>
      </c>
      <c r="AH140" s="5">
        <f t="shared" si="53"/>
        <v>41456</v>
      </c>
      <c r="AI140" s="167">
        <v>7.2238328918951398</v>
      </c>
      <c r="AJ140" s="2">
        <f t="shared" si="51"/>
        <v>7.2238328918951398</v>
      </c>
      <c r="AK140">
        <v>0</v>
      </c>
    </row>
    <row r="141" spans="15:37" ht="15">
      <c r="O141" s="5">
        <f t="shared" si="54"/>
        <v>41609</v>
      </c>
      <c r="P141" s="167">
        <v>84.067651758104603</v>
      </c>
      <c r="Q141" s="2">
        <f t="shared" si="52"/>
        <v>4.4316218527730946</v>
      </c>
      <c r="R141" s="2">
        <f t="shared" si="49"/>
        <v>3.943796150112</v>
      </c>
      <c r="S141" s="2">
        <v>3.1558011049723755</v>
      </c>
      <c r="AH141" s="5">
        <f t="shared" si="53"/>
        <v>41487</v>
      </c>
      <c r="AI141" s="167">
        <v>7.1282438514464896</v>
      </c>
      <c r="AJ141" s="2">
        <f t="shared" si="51"/>
        <v>7.1282438514464896</v>
      </c>
      <c r="AK141">
        <v>0</v>
      </c>
    </row>
    <row r="142" spans="15:37" ht="15">
      <c r="O142" s="5">
        <f t="shared" si="54"/>
        <v>41699</v>
      </c>
      <c r="P142" s="167">
        <v>84.582726056307095</v>
      </c>
      <c r="Q142" s="2">
        <f t="shared" si="52"/>
        <v>4.4377300620322471</v>
      </c>
      <c r="R142" s="2">
        <f t="shared" si="49"/>
        <v>4.5546170760272453</v>
      </c>
      <c r="S142" s="2">
        <v>2.8773480662983277</v>
      </c>
      <c r="AH142" s="5">
        <f t="shared" si="53"/>
        <v>41518</v>
      </c>
      <c r="AI142" s="167">
        <v>7.0542027463878298</v>
      </c>
      <c r="AJ142" s="2">
        <f t="shared" si="51"/>
        <v>7.0542027463878298</v>
      </c>
      <c r="AK142">
        <v>0</v>
      </c>
    </row>
    <row r="143" spans="15:37" ht="15">
      <c r="O143" s="5">
        <f t="shared" si="54"/>
        <v>41791</v>
      </c>
      <c r="P143" s="167">
        <v>84.152703579249604</v>
      </c>
      <c r="Q143" s="2">
        <f t="shared" si="52"/>
        <v>4.4326330482163767</v>
      </c>
      <c r="R143" s="2">
        <f t="shared" si="49"/>
        <v>4.0449156944402098</v>
      </c>
      <c r="S143" s="2">
        <v>1.9027624309392299</v>
      </c>
      <c r="AH143" s="5">
        <f t="shared" si="53"/>
        <v>41548</v>
      </c>
      <c r="AI143" s="167">
        <v>7.02150848618398</v>
      </c>
      <c r="AJ143" s="2">
        <f t="shared" si="51"/>
        <v>7.02150848618398</v>
      </c>
      <c r="AK143">
        <v>0</v>
      </c>
    </row>
    <row r="144" spans="15:37" ht="15">
      <c r="O144" s="5">
        <f t="shared" si="54"/>
        <v>41883</v>
      </c>
      <c r="P144" s="167">
        <v>83.1644355252445</v>
      </c>
      <c r="Q144" s="2">
        <f t="shared" si="52"/>
        <v>4.4208197988118343</v>
      </c>
      <c r="R144" s="2">
        <f t="shared" si="49"/>
        <v>2.8635907539859673</v>
      </c>
      <c r="S144" s="2">
        <v>0.23204419889503103</v>
      </c>
      <c r="AH144" s="5">
        <f t="shared" si="53"/>
        <v>41579</v>
      </c>
      <c r="AI144" s="167">
        <v>6.9818025975325497</v>
      </c>
      <c r="AJ144" s="2">
        <f t="shared" si="51"/>
        <v>6.9818025975325497</v>
      </c>
      <c r="AK144">
        <v>0</v>
      </c>
    </row>
    <row r="145" spans="15:37" ht="15">
      <c r="O145" s="5">
        <f t="shared" si="54"/>
        <v>41974</v>
      </c>
      <c r="P145" s="167">
        <v>80.7700897001111</v>
      </c>
      <c r="Q145" s="2">
        <f t="shared" si="52"/>
        <v>4.3916067200158153</v>
      </c>
      <c r="R145" s="2">
        <f t="shared" si="49"/>
        <v>-5.7717125615930343E-2</v>
      </c>
      <c r="S145" s="2">
        <v>-1.0209944751381199</v>
      </c>
      <c r="AH145" s="5">
        <f t="shared" si="53"/>
        <v>41609</v>
      </c>
      <c r="AI145" s="167">
        <v>6.8884250334391899</v>
      </c>
      <c r="AJ145" s="2">
        <f t="shared" si="51"/>
        <v>6.8884250334391899</v>
      </c>
      <c r="AK145">
        <v>0</v>
      </c>
    </row>
    <row r="146" spans="15:37" ht="15">
      <c r="O146" s="5">
        <f t="shared" si="54"/>
        <v>42064</v>
      </c>
      <c r="P146" s="167">
        <v>78.935285827555205</v>
      </c>
      <c r="Q146" s="2">
        <f t="shared" si="52"/>
        <v>4.3686283500267979</v>
      </c>
      <c r="R146" s="2">
        <f t="shared" si="49"/>
        <v>-2.355554124517667</v>
      </c>
      <c r="S146" s="2">
        <v>-2.2740331491712662</v>
      </c>
      <c r="AH146" s="5">
        <f t="shared" si="53"/>
        <v>41640</v>
      </c>
      <c r="AI146" s="167">
        <v>6.8469019293780597</v>
      </c>
      <c r="AJ146" s="2">
        <f t="shared" si="51"/>
        <v>6.8469019293780597</v>
      </c>
      <c r="AK146">
        <v>0</v>
      </c>
    </row>
    <row r="147" spans="15:37" ht="15">
      <c r="O147" s="5">
        <f t="shared" si="54"/>
        <v>42156</v>
      </c>
      <c r="P147" s="167">
        <v>76.532308562663204</v>
      </c>
      <c r="Q147" s="2">
        <f t="shared" si="52"/>
        <v>4.3377129858269843</v>
      </c>
      <c r="R147" s="2">
        <f t="shared" si="49"/>
        <v>-5.4470905444990336</v>
      </c>
      <c r="S147" s="2">
        <v>-4.919337016574568</v>
      </c>
      <c r="AH147" s="5">
        <f t="shared" si="53"/>
        <v>41671</v>
      </c>
      <c r="AI147" s="167">
        <v>6.8099015680302202</v>
      </c>
      <c r="AJ147" s="2">
        <f t="shared" si="51"/>
        <v>6.8099015680302202</v>
      </c>
      <c r="AK147">
        <v>0</v>
      </c>
    </row>
    <row r="148" spans="15:37" ht="15">
      <c r="O148" s="5">
        <f t="shared" si="54"/>
        <v>42248</v>
      </c>
      <c r="P148" s="167">
        <v>74.975607488617598</v>
      </c>
      <c r="Q148" s="2">
        <f t="shared" si="52"/>
        <v>4.317162827151332</v>
      </c>
      <c r="R148" s="2">
        <f t="shared" si="49"/>
        <v>-7.5021064120642578</v>
      </c>
      <c r="S148" s="2">
        <v>-7.1469613259668385</v>
      </c>
      <c r="AH148" s="5">
        <f t="shared" si="53"/>
        <v>41699</v>
      </c>
      <c r="AI148" s="167">
        <v>6.7792419513478102</v>
      </c>
      <c r="AJ148" s="2">
        <f t="shared" si="51"/>
        <v>6.7792419513478102</v>
      </c>
      <c r="AK148">
        <v>0</v>
      </c>
    </row>
    <row r="149" spans="15:37" ht="15">
      <c r="O149" s="5">
        <f t="shared" si="54"/>
        <v>42339</v>
      </c>
      <c r="P149" s="167">
        <v>75.155109427611507</v>
      </c>
      <c r="Q149" s="2">
        <f t="shared" si="52"/>
        <v>4.3195541036098302</v>
      </c>
      <c r="R149" s="2">
        <f t="shared" si="49"/>
        <v>-7.2629787662144452</v>
      </c>
      <c r="S149" s="2">
        <v>-7.4254143646408597</v>
      </c>
      <c r="AH149" s="5">
        <f t="shared" si="53"/>
        <v>41730</v>
      </c>
      <c r="AI149" s="167">
        <v>6.7803672450008996</v>
      </c>
      <c r="AJ149" s="2">
        <f t="shared" si="51"/>
        <v>6.7803672450008996</v>
      </c>
      <c r="AK149">
        <v>0</v>
      </c>
    </row>
    <row r="150" spans="15:37" ht="15">
      <c r="O150" s="5">
        <f t="shared" si="54"/>
        <v>42430</v>
      </c>
      <c r="P150" s="167">
        <v>73.845380561257699</v>
      </c>
      <c r="Q150" s="2">
        <f t="shared" si="52"/>
        <v>4.3019734553792164</v>
      </c>
      <c r="R150" s="2">
        <f t="shared" si="49"/>
        <v>-9.0210435892758234</v>
      </c>
      <c r="S150" s="2">
        <v>-8.9569060773480391</v>
      </c>
      <c r="AH150" s="5">
        <f t="shared" si="53"/>
        <v>41760</v>
      </c>
      <c r="AI150" s="167">
        <v>6.7531069776508303</v>
      </c>
      <c r="AJ150" s="2">
        <f t="shared" si="51"/>
        <v>6.7531069776508303</v>
      </c>
      <c r="AK150">
        <v>0</v>
      </c>
    </row>
    <row r="151" spans="15:37" ht="15">
      <c r="O151" s="5">
        <f t="shared" si="54"/>
        <v>42522</v>
      </c>
      <c r="P151" s="167">
        <v>73.891406145432001</v>
      </c>
      <c r="Q151" s="2">
        <f t="shared" si="52"/>
        <v>4.3025965308729957</v>
      </c>
      <c r="R151" s="2">
        <f t="shared" si="49"/>
        <v>-8.9587360398978966</v>
      </c>
      <c r="S151" s="2">
        <v>-8.678453038674018</v>
      </c>
      <c r="AH151" s="5">
        <f t="shared" si="53"/>
        <v>41791</v>
      </c>
      <c r="AI151" s="167">
        <v>6.7293109329152196</v>
      </c>
      <c r="AJ151" s="2">
        <f t="shared" si="51"/>
        <v>6.7293109329152196</v>
      </c>
      <c r="AK151">
        <v>0</v>
      </c>
    </row>
    <row r="152" spans="15:37" ht="15">
      <c r="O152" s="5">
        <f t="shared" si="54"/>
        <v>42614</v>
      </c>
      <c r="P152" s="167">
        <v>74.038194311203895</v>
      </c>
      <c r="Q152" s="2">
        <f t="shared" si="52"/>
        <v>4.3045810993906688</v>
      </c>
      <c r="R152" s="2">
        <f t="shared" si="49"/>
        <v>-8.7602791881305819</v>
      </c>
      <c r="S152" s="2">
        <v>-8.3999999999999986</v>
      </c>
      <c r="AH152" s="5">
        <f t="shared" si="53"/>
        <v>41821</v>
      </c>
      <c r="AI152" s="167">
        <v>6.8291410637010603</v>
      </c>
      <c r="AJ152" s="2">
        <f t="shared" si="51"/>
        <v>6.8291410637010603</v>
      </c>
      <c r="AK152">
        <v>0</v>
      </c>
    </row>
    <row r="153" spans="15:37" ht="15">
      <c r="O153" s="5">
        <f t="shared" si="54"/>
        <v>42705</v>
      </c>
      <c r="P153" s="167">
        <v>73.646240063051295</v>
      </c>
      <c r="Q153" s="2">
        <f t="shared" si="52"/>
        <v>4.2992730901872944</v>
      </c>
      <c r="R153" s="2">
        <f t="shared" si="49"/>
        <v>-9.2910801084680195</v>
      </c>
      <c r="S153" s="2">
        <v>-9.3745856353591126</v>
      </c>
      <c r="AH153" s="5">
        <f t="shared" si="53"/>
        <v>41852</v>
      </c>
      <c r="AI153" s="167">
        <v>6.92362764761645</v>
      </c>
      <c r="AJ153" s="2">
        <f t="shared" si="51"/>
        <v>6.92362764761645</v>
      </c>
      <c r="AK153">
        <v>0</v>
      </c>
    </row>
    <row r="154" spans="15:37" ht="15">
      <c r="O154" s="5">
        <f t="shared" si="54"/>
        <v>42795</v>
      </c>
      <c r="P154" s="167">
        <v>74.431730970506194</v>
      </c>
      <c r="Q154" s="2">
        <f t="shared" si="52"/>
        <v>4.3098823424564419</v>
      </c>
      <c r="R154" s="2">
        <f t="shared" si="49"/>
        <v>-8.2301548815532755</v>
      </c>
      <c r="S154" s="2">
        <v>-8.1215469613259508</v>
      </c>
      <c r="AH154" s="5">
        <f t="shared" si="53"/>
        <v>41883</v>
      </c>
      <c r="AI154" s="167">
        <v>6.9534547081940303</v>
      </c>
      <c r="AJ154" s="2">
        <f t="shared" si="51"/>
        <v>6.9534547081940303</v>
      </c>
      <c r="AK154">
        <v>0</v>
      </c>
    </row>
    <row r="155" spans="15:37" ht="15">
      <c r="O155" s="5">
        <f t="shared" si="54"/>
        <v>42887</v>
      </c>
      <c r="P155" s="167">
        <v>74.372762207013494</v>
      </c>
      <c r="Q155" s="2">
        <f t="shared" si="52"/>
        <v>4.3090897754402135</v>
      </c>
      <c r="R155" s="2">
        <f t="shared" si="49"/>
        <v>-8.3094115831761073</v>
      </c>
      <c r="S155" s="2">
        <v>-7.8430939226519305</v>
      </c>
      <c r="AH155" s="5">
        <f t="shared" si="53"/>
        <v>41913</v>
      </c>
      <c r="AI155" s="167">
        <v>6.9379201058264002</v>
      </c>
      <c r="AJ155" s="2">
        <f t="shared" si="51"/>
        <v>6.9379201058264002</v>
      </c>
      <c r="AK155">
        <v>0</v>
      </c>
    </row>
    <row r="156" spans="15:37" ht="15">
      <c r="O156" s="5">
        <f t="shared" si="54"/>
        <v>42979</v>
      </c>
      <c r="P156" s="167">
        <v>74.161008705134904</v>
      </c>
      <c r="Q156" s="2">
        <f t="shared" si="52"/>
        <v>4.3062385229063977</v>
      </c>
      <c r="R156" s="2">
        <f t="shared" si="49"/>
        <v>-8.5945368365576869</v>
      </c>
      <c r="S156" s="2">
        <v>-8.2607734806629747</v>
      </c>
      <c r="AH156" s="5">
        <f t="shared" si="53"/>
        <v>41944</v>
      </c>
      <c r="AI156" s="167">
        <v>7.0215682054896202</v>
      </c>
      <c r="AJ156" s="2">
        <f t="shared" si="51"/>
        <v>7.0215682054896202</v>
      </c>
      <c r="AK156">
        <v>0</v>
      </c>
    </row>
    <row r="157" spans="15:37" ht="15">
      <c r="O157" s="5">
        <f t="shared" si="54"/>
        <v>43070</v>
      </c>
      <c r="P157" s="167">
        <v>74.594395564269007</v>
      </c>
      <c r="Q157" s="2">
        <f t="shared" si="52"/>
        <v>4.3120653779032496</v>
      </c>
      <c r="R157" s="2">
        <f t="shared" si="49"/>
        <v>-8.0118513368724997</v>
      </c>
      <c r="S157" s="2">
        <v>-8.2607734806629747</v>
      </c>
      <c r="AH157" s="5">
        <f t="shared" si="53"/>
        <v>41974</v>
      </c>
      <c r="AI157" s="167">
        <v>7.1639417322904801</v>
      </c>
      <c r="AJ157" s="2">
        <f t="shared" si="51"/>
        <v>7.1639417322904801</v>
      </c>
      <c r="AK157">
        <v>0</v>
      </c>
    </row>
    <row r="158" spans="15:37" ht="15">
      <c r="O158" s="5">
        <f t="shared" si="54"/>
        <v>43160</v>
      </c>
      <c r="P158" s="167">
        <v>75.587954614027893</v>
      </c>
      <c r="Q158" s="2">
        <f t="shared" si="52"/>
        <v>4.3252969399887577</v>
      </c>
      <c r="R158" s="2">
        <f t="shared" si="49"/>
        <v>-6.6886951283216867</v>
      </c>
      <c r="S158" s="2">
        <v>-6.5900552486187713</v>
      </c>
      <c r="AH158" s="5">
        <f t="shared" si="53"/>
        <v>42005</v>
      </c>
      <c r="AI158" s="167">
        <v>7.2663661616225603</v>
      </c>
      <c r="AJ158" s="2">
        <f t="shared" si="51"/>
        <v>7.2663661616225603</v>
      </c>
      <c r="AK158">
        <v>0</v>
      </c>
    </row>
    <row r="159" spans="15:37" ht="15">
      <c r="O159" s="5">
        <f t="shared" si="54"/>
        <v>43252</v>
      </c>
      <c r="P159" s="167">
        <v>76.471199893178394</v>
      </c>
      <c r="Q159" s="2">
        <f t="shared" si="52"/>
        <v>4.3369141979645258</v>
      </c>
      <c r="R159" s="2">
        <f t="shared" si="49"/>
        <v>-5.5269693307448797</v>
      </c>
      <c r="S159" s="2">
        <v>-5.0585635359115919</v>
      </c>
      <c r="AH159" s="5">
        <f t="shared" si="53"/>
        <v>42036</v>
      </c>
      <c r="AI159" s="167">
        <v>7.4527937293281203</v>
      </c>
      <c r="AJ159" s="2">
        <f t="shared" si="51"/>
        <v>7.4527937293281203</v>
      </c>
      <c r="AK159">
        <v>0</v>
      </c>
    </row>
    <row r="160" spans="15:37" ht="15">
      <c r="O160" s="5">
        <f t="shared" si="54"/>
        <v>43344</v>
      </c>
      <c r="P160" s="167">
        <v>76.018293683945501</v>
      </c>
      <c r="Q160" s="2">
        <f t="shared" si="52"/>
        <v>4.3309740176889049</v>
      </c>
      <c r="R160" s="2">
        <f t="shared" si="49"/>
        <v>-6.1209873583069729</v>
      </c>
      <c r="S160" s="2">
        <v>-5.8939226519336794</v>
      </c>
      <c r="AH160" s="5">
        <f t="shared" si="53"/>
        <v>42064</v>
      </c>
      <c r="AI160" s="167">
        <v>7.5477948400909103</v>
      </c>
      <c r="AJ160" s="2">
        <f t="shared" si="51"/>
        <v>7.5477948400909103</v>
      </c>
      <c r="AK160">
        <v>0</v>
      </c>
    </row>
    <row r="161" spans="15:37" ht="15">
      <c r="O161" s="5">
        <f t="shared" si="54"/>
        <v>43435</v>
      </c>
      <c r="P161" s="167">
        <v>75.214974993270204</v>
      </c>
      <c r="Q161" s="2">
        <f t="shared" si="52"/>
        <v>4.3203503466797484</v>
      </c>
      <c r="R161" s="2">
        <f t="shared" si="49"/>
        <v>-7.1833544592226239</v>
      </c>
      <c r="S161" s="2">
        <v>-7.7038674033149075</v>
      </c>
      <c r="AH161" s="5">
        <f t="shared" si="53"/>
        <v>42095</v>
      </c>
      <c r="AI161" s="167">
        <v>7.6879590648991796</v>
      </c>
      <c r="AJ161" s="2">
        <f t="shared" si="51"/>
        <v>7.6879590648991796</v>
      </c>
      <c r="AK161">
        <v>0</v>
      </c>
    </row>
    <row r="162" spans="15:37" ht="15">
      <c r="O162" s="5">
        <f t="shared" si="54"/>
        <v>43525</v>
      </c>
      <c r="P162" s="167">
        <v>74.567479475745301</v>
      </c>
      <c r="Q162" s="2">
        <f t="shared" si="52"/>
        <v>4.311704480203236</v>
      </c>
      <c r="R162" s="2">
        <f t="shared" si="49"/>
        <v>-8.0479411068738571</v>
      </c>
      <c r="S162" s="2">
        <v>-7.8430939226519305</v>
      </c>
      <c r="AH162" s="5">
        <f t="shared" si="53"/>
        <v>42125</v>
      </c>
      <c r="AI162" s="167">
        <v>7.9601013755072998</v>
      </c>
      <c r="AJ162" s="2">
        <f t="shared" si="51"/>
        <v>7.9601013755072998</v>
      </c>
      <c r="AK162">
        <v>0</v>
      </c>
    </row>
    <row r="163" spans="15:37" ht="15">
      <c r="O163" s="5">
        <f t="shared" si="54"/>
        <v>43617</v>
      </c>
      <c r="P163" s="167">
        <v>75.295588455961393</v>
      </c>
      <c r="Q163" s="2">
        <f t="shared" si="52"/>
        <v>4.321421546847394</v>
      </c>
      <c r="R163" s="2">
        <f t="shared" ref="R163:R176" si="55">IFERROR(100*(Q163-AVERAGE($Q$98:$Q$165)),"")</f>
        <v>-7.0762344424580625</v>
      </c>
      <c r="S163" s="2">
        <v>-6.5900552486187713</v>
      </c>
      <c r="AH163" s="5">
        <f t="shared" si="53"/>
        <v>42156</v>
      </c>
      <c r="AI163" s="167">
        <v>8.2367023288606305</v>
      </c>
      <c r="AJ163" s="2">
        <f t="shared" si="51"/>
        <v>8.2367023288606305</v>
      </c>
      <c r="AK163">
        <v>0</v>
      </c>
    </row>
    <row r="164" spans="15:37" ht="15">
      <c r="O164" s="5">
        <f t="shared" si="54"/>
        <v>43709</v>
      </c>
      <c r="P164" s="167">
        <v>75.545498417646499</v>
      </c>
      <c r="Q164" s="2">
        <f t="shared" si="52"/>
        <v>4.3247351027959118</v>
      </c>
      <c r="R164" s="2">
        <f t="shared" si="55"/>
        <v>-6.7448788476062838</v>
      </c>
      <c r="S164" s="2">
        <v>-6.5900552486187713</v>
      </c>
      <c r="AH164" s="5">
        <f t="shared" si="53"/>
        <v>42186</v>
      </c>
      <c r="AI164" s="167">
        <v>8.5446729252456208</v>
      </c>
      <c r="AJ164" s="2">
        <f t="shared" si="51"/>
        <v>8.5446729252456208</v>
      </c>
      <c r="AK164">
        <v>0</v>
      </c>
    </row>
    <row r="165" spans="15:37" ht="15">
      <c r="O165" s="5">
        <f t="shared" si="54"/>
        <v>43800</v>
      </c>
      <c r="P165" s="167">
        <v>74.914546830159296</v>
      </c>
      <c r="Q165" s="2">
        <f t="shared" si="52"/>
        <v>4.316348088356599</v>
      </c>
      <c r="R165" s="2">
        <f t="shared" si="55"/>
        <v>-7.5835802915375616</v>
      </c>
      <c r="S165" s="2">
        <v>-8.1215469613259508</v>
      </c>
      <c r="AH165" s="5">
        <f t="shared" si="53"/>
        <v>42217</v>
      </c>
      <c r="AI165" s="167">
        <v>8.8263337555233505</v>
      </c>
      <c r="AJ165" s="2">
        <f t="shared" si="51"/>
        <v>8.8263337555233505</v>
      </c>
      <c r="AK165">
        <v>0</v>
      </c>
    </row>
    <row r="166" spans="15:37" ht="15">
      <c r="O166" s="5">
        <f t="shared" si="54"/>
        <v>43891</v>
      </c>
      <c r="P166" s="167">
        <v>75.650671831219299</v>
      </c>
      <c r="Q166" s="2">
        <f t="shared" si="52"/>
        <v>4.3261263209777372</v>
      </c>
      <c r="R166" s="2">
        <f t="shared" si="55"/>
        <v>-6.6057570294237422</v>
      </c>
      <c r="S166" s="2">
        <v>-6.5900552486187713</v>
      </c>
      <c r="AH166" s="5">
        <f t="shared" si="53"/>
        <v>42248</v>
      </c>
      <c r="AI166" s="167">
        <v>9.08073149171131</v>
      </c>
      <c r="AJ166" s="2">
        <f t="shared" si="51"/>
        <v>9.08073149171131</v>
      </c>
      <c r="AK166">
        <v>0</v>
      </c>
    </row>
    <row r="167" spans="15:37" ht="15">
      <c r="O167" s="5">
        <f t="shared" si="54"/>
        <v>43983</v>
      </c>
      <c r="P167" s="167">
        <v>62.121183507244297</v>
      </c>
      <c r="Q167" s="2">
        <f t="shared" si="52"/>
        <v>4.1290870500507761</v>
      </c>
      <c r="R167" s="2">
        <f t="shared" si="55"/>
        <v>-26.309684122119847</v>
      </c>
      <c r="S167" s="2">
        <v>-22.322651933701643</v>
      </c>
      <c r="AH167" s="5">
        <f t="shared" si="53"/>
        <v>42278</v>
      </c>
      <c r="AI167" s="167">
        <v>9.3372006371940106</v>
      </c>
      <c r="AJ167" s="2">
        <f t="shared" si="51"/>
        <v>9.3372006371940106</v>
      </c>
      <c r="AK167">
        <v>0</v>
      </c>
    </row>
    <row r="168" spans="15:37" ht="15">
      <c r="O168" s="5">
        <f t="shared" si="54"/>
        <v>44075</v>
      </c>
      <c r="P168" s="167">
        <v>75.379338961208106</v>
      </c>
      <c r="Q168" s="2">
        <f t="shared" si="52"/>
        <v>4.3225332183817011</v>
      </c>
      <c r="R168" s="2">
        <f t="shared" si="55"/>
        <v>-6.9650672890273491</v>
      </c>
      <c r="S168" s="165">
        <f>R168</f>
        <v>-6.9650672890273491</v>
      </c>
      <c r="AH168" s="5">
        <f t="shared" si="53"/>
        <v>42309</v>
      </c>
      <c r="AI168" s="167">
        <v>9.5328374696543907</v>
      </c>
      <c r="AJ168" s="2">
        <f t="shared" si="51"/>
        <v>9.5328374696543907</v>
      </c>
      <c r="AK168">
        <v>0</v>
      </c>
    </row>
    <row r="169" spans="15:37" ht="15">
      <c r="O169" s="5">
        <f t="shared" si="54"/>
        <v>44166</v>
      </c>
      <c r="P169" s="167">
        <v>79.005417718769607</v>
      </c>
      <c r="Q169" s="2">
        <f t="shared" si="52"/>
        <v>4.3695164288342117</v>
      </c>
      <c r="R169" s="2">
        <f t="shared" si="55"/>
        <v>-2.2667462437762964</v>
      </c>
      <c r="S169" s="165">
        <f>R169</f>
        <v>-2.2667462437762964</v>
      </c>
      <c r="AH169" s="5">
        <f t="shared" si="53"/>
        <v>42339</v>
      </c>
      <c r="AI169" s="167">
        <v>9.6926146032601803</v>
      </c>
      <c r="AJ169" s="2">
        <f t="shared" si="51"/>
        <v>9.6926146032601803</v>
      </c>
      <c r="AK169">
        <v>0</v>
      </c>
    </row>
    <row r="170" spans="15:37" ht="15">
      <c r="O170" s="5">
        <f t="shared" si="54"/>
        <v>44256</v>
      </c>
      <c r="P170" s="167">
        <v>78.970547648918597</v>
      </c>
      <c r="Q170" s="2">
        <f t="shared" si="52"/>
        <v>4.3690749683837415</v>
      </c>
      <c r="R170" s="2">
        <f t="shared" si="55"/>
        <v>-2.3108922888233074</v>
      </c>
      <c r="S170" s="165">
        <f t="shared" ref="S170:S176" si="56">R170</f>
        <v>-2.3108922888233074</v>
      </c>
      <c r="AH170" s="5">
        <f t="shared" si="53"/>
        <v>42370</v>
      </c>
      <c r="AI170" s="167">
        <v>9.9201516042781499</v>
      </c>
      <c r="AJ170" s="2">
        <f t="shared" si="51"/>
        <v>9.9201516042781499</v>
      </c>
      <c r="AK170">
        <v>0</v>
      </c>
    </row>
    <row r="171" spans="15:37" ht="15">
      <c r="O171" s="5">
        <f t="shared" si="54"/>
        <v>44348</v>
      </c>
      <c r="P171" s="167">
        <v>78.611117455227898</v>
      </c>
      <c r="Q171" s="2">
        <f t="shared" si="52"/>
        <v>4.3645131328837161</v>
      </c>
      <c r="R171" s="2">
        <f t="shared" si="55"/>
        <v>-2.7670758388258498</v>
      </c>
      <c r="S171" s="165">
        <f t="shared" si="56"/>
        <v>-2.7670758388258498</v>
      </c>
      <c r="AH171" s="5">
        <f t="shared" si="53"/>
        <v>42401</v>
      </c>
      <c r="AI171" s="167">
        <v>10.2446610329658</v>
      </c>
      <c r="AJ171" s="2">
        <f t="shared" si="51"/>
        <v>10.2446610329658</v>
      </c>
      <c r="AK171">
        <v>0</v>
      </c>
    </row>
    <row r="172" spans="15:37" ht="15">
      <c r="O172" s="5">
        <f t="shared" si="54"/>
        <v>44440</v>
      </c>
      <c r="P172" s="167">
        <v>80.015969868640695</v>
      </c>
      <c r="Q172" s="2">
        <f t="shared" si="52"/>
        <v>4.3822262381097987</v>
      </c>
      <c r="R172" s="2">
        <f t="shared" si="55"/>
        <v>-0.99576531621758946</v>
      </c>
      <c r="S172" s="165">
        <f t="shared" si="56"/>
        <v>-0.99576531621758946</v>
      </c>
      <c r="AH172" s="5">
        <f t="shared" si="53"/>
        <v>42430</v>
      </c>
      <c r="AI172" s="167">
        <v>10.601249863532299</v>
      </c>
      <c r="AJ172" s="2">
        <f t="shared" si="51"/>
        <v>10.601249863532299</v>
      </c>
      <c r="AK172">
        <v>0</v>
      </c>
    </row>
    <row r="173" spans="15:37" ht="15">
      <c r="O173" s="5">
        <f t="shared" si="54"/>
        <v>44531</v>
      </c>
      <c r="P173" s="167">
        <v>79.951400508746602</v>
      </c>
      <c r="Q173" s="2">
        <f t="shared" si="52"/>
        <v>4.381418956434187</v>
      </c>
      <c r="R173" s="2">
        <f t="shared" si="55"/>
        <v>-1.0764934837787621</v>
      </c>
      <c r="S173" s="165">
        <f t="shared" si="56"/>
        <v>-1.0764934837787621</v>
      </c>
      <c r="AH173" s="5">
        <f t="shared" si="53"/>
        <v>42461</v>
      </c>
      <c r="AI173" s="167">
        <v>10.8500196609911</v>
      </c>
      <c r="AJ173" s="2">
        <f t="shared" si="51"/>
        <v>10.8500196609911</v>
      </c>
      <c r="AK173">
        <v>0</v>
      </c>
    </row>
    <row r="174" spans="15:37" ht="15">
      <c r="O174" s="5">
        <f t="shared" si="54"/>
        <v>44621</v>
      </c>
      <c r="P174" s="167">
        <v>80.199942312284605</v>
      </c>
      <c r="Q174" s="2">
        <f t="shared" si="52"/>
        <v>4.3845227955740134</v>
      </c>
      <c r="R174" s="2">
        <f t="shared" si="55"/>
        <v>-0.7661095697961251</v>
      </c>
      <c r="S174" s="165">
        <f t="shared" si="56"/>
        <v>-0.7661095697961251</v>
      </c>
      <c r="AH174" s="5">
        <f t="shared" si="53"/>
        <v>42491</v>
      </c>
      <c r="AI174" s="167">
        <v>10.9937699999145</v>
      </c>
      <c r="AJ174" s="2">
        <f t="shared" si="51"/>
        <v>10.9937699999145</v>
      </c>
      <c r="AK174">
        <v>0</v>
      </c>
    </row>
    <row r="175" spans="15:37" ht="15">
      <c r="O175" s="5">
        <f t="shared" si="54"/>
        <v>44713</v>
      </c>
      <c r="P175" s="167">
        <v>81.304682552712407</v>
      </c>
      <c r="Q175" s="2">
        <f t="shared" si="52"/>
        <v>4.3982036108695031</v>
      </c>
      <c r="R175" s="2">
        <f t="shared" si="55"/>
        <v>0.60197195975284501</v>
      </c>
      <c r="S175" s="165">
        <f t="shared" si="56"/>
        <v>0.60197195975284501</v>
      </c>
      <c r="AH175" s="5">
        <f t="shared" si="53"/>
        <v>42522</v>
      </c>
      <c r="AI175" s="167">
        <v>11.2390849715302</v>
      </c>
      <c r="AJ175" s="2">
        <f t="shared" si="51"/>
        <v>11.2390849715302</v>
      </c>
      <c r="AK175">
        <v>0</v>
      </c>
    </row>
    <row r="176" spans="15:37" ht="15">
      <c r="O176" s="5">
        <f t="shared" si="54"/>
        <v>44805</v>
      </c>
      <c r="P176" s="167">
        <v>81.710812745656895</v>
      </c>
      <c r="Q176" s="2">
        <f t="shared" si="52"/>
        <v>4.4031863400569371</v>
      </c>
      <c r="R176" s="2">
        <f t="shared" si="55"/>
        <v>1.1002448784962482</v>
      </c>
      <c r="S176" s="165">
        <f t="shared" si="56"/>
        <v>1.1002448784962482</v>
      </c>
      <c r="AH176" s="5">
        <f t="shared" si="53"/>
        <v>42552</v>
      </c>
      <c r="AI176" s="167">
        <v>11.5654364102621</v>
      </c>
      <c r="AJ176" s="2">
        <f t="shared" si="51"/>
        <v>11.5654364102621</v>
      </c>
      <c r="AK176">
        <v>0</v>
      </c>
    </row>
    <row r="177" spans="16:37" ht="15">
      <c r="P177" s="168" t="s">
        <v>202</v>
      </c>
      <c r="AH177" s="5">
        <f t="shared" si="53"/>
        <v>42583</v>
      </c>
      <c r="AI177" s="167">
        <v>11.8364761369506</v>
      </c>
      <c r="AJ177" s="2">
        <f t="shared" si="51"/>
        <v>11.8364761369506</v>
      </c>
      <c r="AK177">
        <v>0</v>
      </c>
    </row>
    <row r="178" spans="16:37" ht="15">
      <c r="P178" s="168" t="s">
        <v>202</v>
      </c>
      <c r="AH178" s="5">
        <f t="shared" si="53"/>
        <v>42614</v>
      </c>
      <c r="AI178" s="167">
        <v>11.994821660469601</v>
      </c>
      <c r="AJ178" s="2">
        <f t="shared" si="51"/>
        <v>11.994821660469601</v>
      </c>
      <c r="AK178">
        <v>0</v>
      </c>
    </row>
    <row r="179" spans="16:37" ht="15">
      <c r="P179" s="168" t="s">
        <v>202</v>
      </c>
      <c r="AH179" s="5">
        <f t="shared" si="53"/>
        <v>42644</v>
      </c>
      <c r="AI179" s="167">
        <v>12.1665088351794</v>
      </c>
      <c r="AJ179" s="2">
        <f t="shared" si="51"/>
        <v>12.1665088351794</v>
      </c>
      <c r="AK179">
        <v>0</v>
      </c>
    </row>
    <row r="180" spans="16:37" ht="15">
      <c r="P180" s="168" t="s">
        <v>202</v>
      </c>
      <c r="AH180" s="5">
        <f t="shared" si="53"/>
        <v>42675</v>
      </c>
      <c r="AI180" s="167">
        <v>12.4606440033028</v>
      </c>
      <c r="AJ180" s="2">
        <f t="shared" si="51"/>
        <v>12.4606440033028</v>
      </c>
      <c r="AK180">
        <v>0</v>
      </c>
    </row>
    <row r="181" spans="16:37" ht="15">
      <c r="P181" s="168" t="s">
        <v>202</v>
      </c>
      <c r="AH181" s="5">
        <f t="shared" si="53"/>
        <v>42705</v>
      </c>
      <c r="AI181" s="167">
        <v>12.781667361943301</v>
      </c>
      <c r="AJ181" s="2">
        <f t="shared" si="51"/>
        <v>12.781667361943301</v>
      </c>
      <c r="AK181">
        <v>0</v>
      </c>
    </row>
    <row r="182" spans="16:37" ht="15">
      <c r="P182" s="168" t="s">
        <v>202</v>
      </c>
      <c r="AH182" s="5">
        <f t="shared" si="53"/>
        <v>42736</v>
      </c>
      <c r="AI182" s="167">
        <v>13.003411373873799</v>
      </c>
      <c r="AJ182" s="2">
        <f t="shared" si="51"/>
        <v>13.003411373873799</v>
      </c>
      <c r="AK182">
        <v>0</v>
      </c>
    </row>
    <row r="183" spans="16:37" ht="15">
      <c r="P183" s="168" t="s">
        <v>202</v>
      </c>
      <c r="AH183" s="5">
        <f t="shared" si="53"/>
        <v>42767</v>
      </c>
      <c r="AI183" s="167">
        <v>13.216728485057301</v>
      </c>
      <c r="AJ183" s="2">
        <f t="shared" si="51"/>
        <v>13.216728485057301</v>
      </c>
      <c r="AK183">
        <v>0</v>
      </c>
    </row>
    <row r="184" spans="16:37" ht="15">
      <c r="P184" s="168" t="s">
        <v>202</v>
      </c>
      <c r="AH184" s="5">
        <f t="shared" si="53"/>
        <v>42795</v>
      </c>
      <c r="AI184" s="167">
        <v>13.357100303705799</v>
      </c>
      <c r="AJ184" s="2">
        <f t="shared" si="51"/>
        <v>13.357100303705799</v>
      </c>
      <c r="AK184">
        <v>0</v>
      </c>
    </row>
    <row r="185" spans="16:37" ht="15">
      <c r="P185" s="168" t="s">
        <v>202</v>
      </c>
      <c r="AH185" s="5">
        <f t="shared" si="53"/>
        <v>42826</v>
      </c>
      <c r="AI185" s="167">
        <v>13.255762144716099</v>
      </c>
      <c r="AJ185" s="2">
        <f t="shared" si="51"/>
        <v>13.255762144716099</v>
      </c>
      <c r="AK185">
        <v>0</v>
      </c>
    </row>
    <row r="186" spans="16:37" ht="15">
      <c r="P186" s="168" t="s">
        <v>202</v>
      </c>
      <c r="AH186" s="5">
        <f t="shared" si="53"/>
        <v>42856</v>
      </c>
      <c r="AI186" s="167">
        <v>13.082331602269401</v>
      </c>
      <c r="AJ186" s="2">
        <f t="shared" si="51"/>
        <v>13.082331602269401</v>
      </c>
      <c r="AK186">
        <v>0</v>
      </c>
    </row>
    <row r="187" spans="16:37" ht="15">
      <c r="P187" s="168" t="s">
        <v>202</v>
      </c>
      <c r="AH187" s="5">
        <f t="shared" si="53"/>
        <v>42887</v>
      </c>
      <c r="AI187" s="167">
        <v>12.929417541125201</v>
      </c>
      <c r="AJ187" s="2">
        <f t="shared" si="51"/>
        <v>12.929417541125201</v>
      </c>
      <c r="AK187">
        <v>0</v>
      </c>
    </row>
    <row r="188" spans="16:37" ht="15">
      <c r="P188" s="168" t="s">
        <v>202</v>
      </c>
      <c r="AH188" s="5">
        <f t="shared" si="53"/>
        <v>42917</v>
      </c>
      <c r="AI188" s="167">
        <v>12.7765668049287</v>
      </c>
      <c r="AJ188" s="2">
        <f t="shared" si="51"/>
        <v>12.7765668049287</v>
      </c>
      <c r="AK188">
        <v>0</v>
      </c>
    </row>
    <row r="189" spans="16:37" ht="15">
      <c r="P189" s="168" t="s">
        <v>202</v>
      </c>
      <c r="AH189" s="5">
        <f t="shared" si="53"/>
        <v>42948</v>
      </c>
      <c r="AI189" s="167">
        <v>12.6565808787623</v>
      </c>
      <c r="AJ189" s="2">
        <f t="shared" si="51"/>
        <v>12.6565808787623</v>
      </c>
      <c r="AK189">
        <v>0</v>
      </c>
    </row>
    <row r="190" spans="16:37" ht="15">
      <c r="P190" s="168" t="s">
        <v>202</v>
      </c>
      <c r="AH190" s="5">
        <f t="shared" si="53"/>
        <v>42979</v>
      </c>
      <c r="AI190" s="167">
        <v>12.5998876557749</v>
      </c>
      <c r="AJ190" s="2">
        <f t="shared" si="51"/>
        <v>12.5998876557749</v>
      </c>
      <c r="AK190">
        <v>0</v>
      </c>
    </row>
    <row r="191" spans="16:37" ht="15">
      <c r="P191" s="168" t="s">
        <v>202</v>
      </c>
      <c r="AH191" s="5">
        <f t="shared" si="53"/>
        <v>43009</v>
      </c>
      <c r="AI191" s="167">
        <v>12.5722433842872</v>
      </c>
      <c r="AJ191" s="2">
        <f t="shared" si="51"/>
        <v>12.5722433842872</v>
      </c>
      <c r="AK191">
        <v>0</v>
      </c>
    </row>
    <row r="192" spans="16:37" ht="15">
      <c r="P192" s="168" t="s">
        <v>202</v>
      </c>
      <c r="AH192" s="5">
        <f t="shared" si="53"/>
        <v>43040</v>
      </c>
      <c r="AI192" s="167">
        <v>12.5635727463113</v>
      </c>
      <c r="AJ192" s="2">
        <f t="shared" si="51"/>
        <v>12.5635727463113</v>
      </c>
      <c r="AK192">
        <v>0</v>
      </c>
    </row>
    <row r="193" spans="16:37" ht="15">
      <c r="P193" s="168" t="s">
        <v>202</v>
      </c>
      <c r="AH193" s="5">
        <f t="shared" si="53"/>
        <v>43070</v>
      </c>
      <c r="AI193" s="167">
        <v>12.524858863785999</v>
      </c>
      <c r="AJ193" s="2">
        <f t="shared" si="51"/>
        <v>12.524858863785999</v>
      </c>
      <c r="AK193">
        <v>0</v>
      </c>
    </row>
    <row r="194" spans="16:37" ht="15">
      <c r="P194" s="168" t="s">
        <v>202</v>
      </c>
      <c r="AH194" s="5">
        <f t="shared" si="53"/>
        <v>43101</v>
      </c>
      <c r="AI194" s="167">
        <v>12.5699336717324</v>
      </c>
      <c r="AJ194" s="2">
        <f t="shared" si="51"/>
        <v>12.5699336717324</v>
      </c>
      <c r="AK194">
        <v>0</v>
      </c>
    </row>
    <row r="195" spans="16:37" ht="15">
      <c r="P195" s="168" t="s">
        <v>202</v>
      </c>
      <c r="AH195" s="5">
        <f t="shared" si="53"/>
        <v>43132</v>
      </c>
      <c r="AI195" s="167">
        <v>12.617142577659701</v>
      </c>
      <c r="AJ195" s="2">
        <f t="shared" si="51"/>
        <v>12.617142577659701</v>
      </c>
      <c r="AK195">
        <v>0</v>
      </c>
    </row>
    <row r="196" spans="16:37" ht="15">
      <c r="P196" s="168" t="s">
        <v>202</v>
      </c>
      <c r="AH196" s="5">
        <f t="shared" si="53"/>
        <v>43160</v>
      </c>
      <c r="AI196" s="167">
        <v>12.660885591705499</v>
      </c>
      <c r="AJ196" s="2">
        <f t="shared" si="51"/>
        <v>12.660885591705499</v>
      </c>
      <c r="AK196">
        <v>0</v>
      </c>
    </row>
    <row r="197" spans="16:37" ht="15">
      <c r="P197" s="168" t="s">
        <v>202</v>
      </c>
      <c r="AH197" s="5">
        <f t="shared" si="53"/>
        <v>43191</v>
      </c>
      <c r="AI197" s="167">
        <v>12.5689904416414</v>
      </c>
      <c r="AJ197" s="2">
        <f t="shared" si="51"/>
        <v>12.5689904416414</v>
      </c>
      <c r="AK197">
        <v>0</v>
      </c>
    </row>
    <row r="198" spans="16:37" ht="15">
      <c r="P198" s="168" t="s">
        <v>202</v>
      </c>
      <c r="AH198" s="5">
        <f t="shared" si="53"/>
        <v>43221</v>
      </c>
      <c r="AI198" s="167">
        <v>12.4837976508081</v>
      </c>
      <c r="AJ198" s="2">
        <f t="shared" ref="AJ198:AJ227" si="57">IFERROR(AI198-2*AK198/90,"")</f>
        <v>12.4837976508081</v>
      </c>
      <c r="AK198">
        <v>0</v>
      </c>
    </row>
    <row r="199" spans="16:37" ht="15">
      <c r="P199" s="168" t="s">
        <v>202</v>
      </c>
      <c r="AH199" s="5">
        <f t="shared" ref="AH199:AH226" si="58">EDATE(AH198,1)</f>
        <v>43252</v>
      </c>
      <c r="AI199" s="167">
        <v>12.4141139166817</v>
      </c>
      <c r="AJ199" s="2">
        <f t="shared" si="57"/>
        <v>12.4141139166817</v>
      </c>
      <c r="AK199">
        <v>0</v>
      </c>
    </row>
    <row r="200" spans="16:37" ht="15">
      <c r="P200" s="168" t="s">
        <v>202</v>
      </c>
      <c r="AH200" s="5">
        <f t="shared" si="58"/>
        <v>43282</v>
      </c>
      <c r="AI200" s="167">
        <v>12.2900651056542</v>
      </c>
      <c r="AJ200" s="2">
        <f t="shared" si="57"/>
        <v>12.2900651056542</v>
      </c>
      <c r="AK200">
        <v>0</v>
      </c>
    </row>
    <row r="201" spans="16:37" ht="15">
      <c r="P201" s="168" t="s">
        <v>202</v>
      </c>
      <c r="AH201" s="5">
        <f t="shared" si="58"/>
        <v>43313</v>
      </c>
      <c r="AI201" s="167">
        <v>12.220930926496999</v>
      </c>
      <c r="AJ201" s="2">
        <f t="shared" si="57"/>
        <v>12.220930926496999</v>
      </c>
      <c r="AK201">
        <v>0</v>
      </c>
    </row>
    <row r="202" spans="16:37" ht="15">
      <c r="P202" s="168" t="s">
        <v>202</v>
      </c>
      <c r="AH202" s="5">
        <f t="shared" si="58"/>
        <v>43344</v>
      </c>
      <c r="AI202" s="167">
        <v>12.1100558612813</v>
      </c>
      <c r="AJ202" s="2">
        <f t="shared" si="57"/>
        <v>12.1100558612813</v>
      </c>
      <c r="AK202">
        <v>0</v>
      </c>
    </row>
    <row r="203" spans="16:37" ht="15">
      <c r="P203" s="168" t="s">
        <v>202</v>
      </c>
      <c r="AH203" s="5">
        <f t="shared" si="58"/>
        <v>43374</v>
      </c>
      <c r="AI203" s="167">
        <v>12.1348067434872</v>
      </c>
      <c r="AJ203" s="2">
        <f t="shared" si="57"/>
        <v>12.1348067434872</v>
      </c>
      <c r="AK203">
        <v>0</v>
      </c>
    </row>
    <row r="204" spans="16:37" ht="15">
      <c r="P204" s="168" t="s">
        <v>202</v>
      </c>
      <c r="AH204" s="5">
        <f t="shared" si="58"/>
        <v>43405</v>
      </c>
      <c r="AI204" s="167">
        <v>12.187892994793501</v>
      </c>
      <c r="AJ204" s="2">
        <f t="shared" si="57"/>
        <v>12.187892994793501</v>
      </c>
      <c r="AK204">
        <v>0</v>
      </c>
    </row>
    <row r="205" spans="16:37" ht="15">
      <c r="P205" s="168" t="s">
        <v>202</v>
      </c>
      <c r="AH205" s="5">
        <f t="shared" si="58"/>
        <v>43435</v>
      </c>
      <c r="AI205" s="167">
        <v>12.3206803040305</v>
      </c>
      <c r="AJ205" s="2">
        <f t="shared" si="57"/>
        <v>12.3206803040305</v>
      </c>
      <c r="AK205">
        <v>0</v>
      </c>
    </row>
    <row r="206" spans="16:37" ht="15">
      <c r="P206" s="168" t="s">
        <v>202</v>
      </c>
      <c r="AH206" s="5">
        <f t="shared" si="58"/>
        <v>43466</v>
      </c>
      <c r="AI206" s="167">
        <v>12.477672002361601</v>
      </c>
      <c r="AJ206" s="2">
        <f t="shared" si="57"/>
        <v>12.477672002361601</v>
      </c>
      <c r="AK206">
        <v>0</v>
      </c>
    </row>
    <row r="207" spans="16:37" ht="15">
      <c r="P207" s="168" t="s">
        <v>202</v>
      </c>
      <c r="AH207" s="5">
        <f t="shared" si="58"/>
        <v>43497</v>
      </c>
      <c r="AI207" s="167">
        <v>12.497861654087</v>
      </c>
      <c r="AJ207" s="2">
        <f t="shared" si="57"/>
        <v>12.497861654087</v>
      </c>
      <c r="AK207">
        <v>0</v>
      </c>
    </row>
    <row r="208" spans="16:37" ht="15">
      <c r="P208" s="168" t="s">
        <v>202</v>
      </c>
      <c r="AH208" s="5">
        <f t="shared" si="58"/>
        <v>43525</v>
      </c>
      <c r="AI208" s="167">
        <v>12.324143359755199</v>
      </c>
      <c r="AJ208" s="2">
        <f t="shared" si="57"/>
        <v>12.324143359755199</v>
      </c>
      <c r="AK208">
        <v>0</v>
      </c>
    </row>
    <row r="209" spans="16:37" ht="15">
      <c r="P209" s="168" t="s">
        <v>202</v>
      </c>
      <c r="AH209" s="5">
        <f t="shared" si="58"/>
        <v>43556</v>
      </c>
      <c r="AI209" s="167">
        <v>12.183912489786</v>
      </c>
      <c r="AJ209" s="2">
        <f t="shared" si="57"/>
        <v>12.183912489786</v>
      </c>
      <c r="AK209">
        <v>0</v>
      </c>
    </row>
    <row r="210" spans="16:37" ht="15">
      <c r="AH210" s="5">
        <f t="shared" si="58"/>
        <v>43586</v>
      </c>
      <c r="AI210" s="167">
        <v>12.075850761252299</v>
      </c>
      <c r="AJ210" s="2">
        <f t="shared" si="57"/>
        <v>12.075850761252299</v>
      </c>
      <c r="AK210">
        <v>0</v>
      </c>
    </row>
    <row r="211" spans="16:37" ht="15">
      <c r="AH211" s="5">
        <f t="shared" si="58"/>
        <v>43617</v>
      </c>
      <c r="AI211" s="167">
        <v>11.9301743271057</v>
      </c>
      <c r="AJ211" s="2">
        <f t="shared" si="57"/>
        <v>11.9301743271057</v>
      </c>
      <c r="AK211">
        <v>0</v>
      </c>
    </row>
    <row r="212" spans="16:37" ht="15">
      <c r="AH212" s="5">
        <f t="shared" si="58"/>
        <v>43647</v>
      </c>
      <c r="AI212" s="167">
        <v>11.8435072861744</v>
      </c>
      <c r="AJ212" s="2">
        <f t="shared" si="57"/>
        <v>11.8435072861744</v>
      </c>
      <c r="AK212">
        <v>0</v>
      </c>
    </row>
    <row r="213" spans="16:37" ht="15">
      <c r="AH213" s="5">
        <f t="shared" si="58"/>
        <v>43678</v>
      </c>
      <c r="AI213" s="167">
        <v>11.835830100927099</v>
      </c>
      <c r="AJ213" s="2">
        <f t="shared" si="57"/>
        <v>11.835830100927099</v>
      </c>
      <c r="AK213">
        <v>0</v>
      </c>
    </row>
    <row r="214" spans="16:37" ht="15">
      <c r="AH214" s="5">
        <f t="shared" si="58"/>
        <v>43709</v>
      </c>
      <c r="AI214" s="167">
        <v>11.957453850952399</v>
      </c>
      <c r="AJ214" s="2">
        <f t="shared" si="57"/>
        <v>11.957453850952399</v>
      </c>
      <c r="AK214">
        <v>0</v>
      </c>
    </row>
    <row r="215" spans="16:37" ht="15">
      <c r="AH215" s="5">
        <f t="shared" si="58"/>
        <v>43739</v>
      </c>
      <c r="AI215" s="167">
        <v>11.9958036506158</v>
      </c>
      <c r="AJ215" s="2">
        <f t="shared" si="57"/>
        <v>11.9958036506158</v>
      </c>
      <c r="AK215">
        <v>0</v>
      </c>
    </row>
    <row r="216" spans="16:37" ht="15">
      <c r="AH216" s="5">
        <f t="shared" si="58"/>
        <v>43770</v>
      </c>
      <c r="AI216" s="167">
        <v>11.806277071433099</v>
      </c>
      <c r="AJ216" s="2">
        <f t="shared" si="57"/>
        <v>11.806277071433099</v>
      </c>
      <c r="AK216">
        <v>0</v>
      </c>
    </row>
    <row r="217" spans="16:37" ht="15">
      <c r="AH217" s="5">
        <f t="shared" si="58"/>
        <v>43800</v>
      </c>
      <c r="AI217" s="167">
        <v>11.710155256018</v>
      </c>
      <c r="AJ217" s="2">
        <f t="shared" si="57"/>
        <v>11.710155256018</v>
      </c>
      <c r="AK217">
        <v>0</v>
      </c>
    </row>
    <row r="218" spans="16:37" ht="15">
      <c r="AH218" s="5">
        <f t="shared" si="58"/>
        <v>43831</v>
      </c>
      <c r="AI218" s="167">
        <v>11.6875831035447</v>
      </c>
      <c r="AJ218" s="2">
        <f t="shared" si="57"/>
        <v>11.6875831035447</v>
      </c>
      <c r="AK218">
        <v>0</v>
      </c>
    </row>
    <row r="219" spans="16:37" ht="15">
      <c r="AH219" s="5">
        <f t="shared" si="58"/>
        <v>43862</v>
      </c>
      <c r="AI219" s="167">
        <v>11.739501479313001</v>
      </c>
      <c r="AJ219" s="2">
        <f t="shared" si="57"/>
        <v>11.739501479313001</v>
      </c>
      <c r="AK219">
        <v>0</v>
      </c>
    </row>
    <row r="220" spans="16:37" ht="15">
      <c r="AH220" s="5">
        <f t="shared" si="58"/>
        <v>43891</v>
      </c>
      <c r="AI220" s="167">
        <v>11.9517034916411</v>
      </c>
      <c r="AJ220" s="2">
        <f t="shared" si="57"/>
        <v>11.9517034916411</v>
      </c>
      <c r="AK220">
        <v>0</v>
      </c>
    </row>
    <row r="221" spans="16:37" ht="15">
      <c r="AH221" s="5">
        <f t="shared" si="58"/>
        <v>43922</v>
      </c>
      <c r="AI221" s="167">
        <v>12.306962603998</v>
      </c>
      <c r="AJ221" s="2">
        <f t="shared" si="57"/>
        <v>12.306962603998</v>
      </c>
      <c r="AK221">
        <v>0</v>
      </c>
    </row>
    <row r="222" spans="16:37" ht="15">
      <c r="AH222" s="5">
        <f t="shared" si="58"/>
        <v>43952</v>
      </c>
      <c r="AI222" s="167">
        <v>12.8164915436607</v>
      </c>
      <c r="AJ222" s="2">
        <f t="shared" si="57"/>
        <v>12.8164915436607</v>
      </c>
      <c r="AK222">
        <v>0</v>
      </c>
    </row>
    <row r="223" spans="16:37" ht="15">
      <c r="AH223" s="5">
        <f t="shared" si="58"/>
        <v>43983</v>
      </c>
      <c r="AI223" s="167">
        <v>13.416179565408401</v>
      </c>
      <c r="AJ223" s="2">
        <f t="shared" si="57"/>
        <v>13.416179565408401</v>
      </c>
      <c r="AK223">
        <v>0</v>
      </c>
    </row>
    <row r="224" spans="16:37" ht="15">
      <c r="AH224" s="5">
        <f t="shared" si="58"/>
        <v>44013</v>
      </c>
      <c r="AI224" s="167">
        <v>13.941684250868599</v>
      </c>
      <c r="AJ224" s="2">
        <f t="shared" si="57"/>
        <v>13.941684250868599</v>
      </c>
      <c r="AK224">
        <v>0</v>
      </c>
    </row>
    <row r="225" spans="34:37" ht="15">
      <c r="AH225" s="5">
        <f t="shared" si="58"/>
        <v>44044</v>
      </c>
      <c r="AI225" s="167">
        <v>14.7221404141623</v>
      </c>
      <c r="AJ225" s="2">
        <f t="shared" si="57"/>
        <v>14.7221404141623</v>
      </c>
      <c r="AK225">
        <v>0</v>
      </c>
    </row>
    <row r="226" spans="34:37" ht="15">
      <c r="AH226" s="5">
        <f t="shared" si="58"/>
        <v>44075</v>
      </c>
      <c r="AI226" s="167">
        <v>14.907669128784301</v>
      </c>
      <c r="AJ226" s="2">
        <f t="shared" si="57"/>
        <v>14.907669128784301</v>
      </c>
      <c r="AK226">
        <v>0</v>
      </c>
    </row>
    <row r="227" spans="34:37" ht="15">
      <c r="AH227" s="5">
        <f>EDATE(AH226,1)</f>
        <v>44105</v>
      </c>
      <c r="AI227" s="167">
        <v>14.836618033876</v>
      </c>
      <c r="AJ227" s="2">
        <f t="shared" si="57"/>
        <v>14.836618033876</v>
      </c>
      <c r="AK227">
        <v>0</v>
      </c>
    </row>
    <row r="228" spans="34:37" ht="15">
      <c r="AH228" s="5">
        <f t="shared" ref="AH228:AH249" si="59">EDATE(AH227,1)</f>
        <v>44136</v>
      </c>
      <c r="AI228" s="167">
        <v>14.847370644523799</v>
      </c>
      <c r="AJ228" s="2">
        <f>IFERROR(AI228-2*AK228/90,"")</f>
        <v>14.847370644523799</v>
      </c>
      <c r="AK228">
        <v>0</v>
      </c>
    </row>
    <row r="229" spans="34:37" ht="15">
      <c r="AH229" s="5">
        <f t="shared" si="59"/>
        <v>44166</v>
      </c>
      <c r="AI229" s="167">
        <v>14.8133330915977</v>
      </c>
      <c r="AJ229" s="2">
        <f t="shared" ref="AJ229:AJ249" si="60">IFERROR(AI229-2*AK229/90,"")</f>
        <v>14.8133330915977</v>
      </c>
      <c r="AK229">
        <v>0</v>
      </c>
    </row>
    <row r="230" spans="34:37" ht="15">
      <c r="AH230" s="5">
        <f t="shared" si="59"/>
        <v>44197</v>
      </c>
      <c r="AI230" s="167">
        <v>14.748042978291</v>
      </c>
      <c r="AJ230" s="2">
        <f t="shared" si="60"/>
        <v>14.748042978291</v>
      </c>
      <c r="AK230">
        <v>0</v>
      </c>
    </row>
    <row r="231" spans="34:37" ht="15">
      <c r="AH231" s="5">
        <f t="shared" si="59"/>
        <v>44228</v>
      </c>
      <c r="AI231" s="167">
        <v>14.539371885308499</v>
      </c>
      <c r="AJ231" s="2">
        <f t="shared" si="60"/>
        <v>14.539371885308499</v>
      </c>
      <c r="AK231">
        <v>0</v>
      </c>
    </row>
    <row r="232" spans="34:37" ht="15">
      <c r="AH232" s="5">
        <f t="shared" si="59"/>
        <v>44256</v>
      </c>
      <c r="AI232" s="167">
        <v>14.4495848830369</v>
      </c>
      <c r="AJ232" s="2">
        <f t="shared" si="60"/>
        <v>14.4495848830369</v>
      </c>
      <c r="AK232">
        <v>0</v>
      </c>
    </row>
    <row r="233" spans="34:37" ht="15">
      <c r="AH233" s="5">
        <f t="shared" si="59"/>
        <v>44287</v>
      </c>
      <c r="AI233" s="167">
        <v>14.425699443579401</v>
      </c>
      <c r="AJ233" s="2">
        <f t="shared" si="60"/>
        <v>14.425699443579401</v>
      </c>
      <c r="AK233">
        <v>0</v>
      </c>
    </row>
    <row r="234" spans="34:37" ht="15">
      <c r="AH234" s="5">
        <f t="shared" si="59"/>
        <v>44317</v>
      </c>
      <c r="AI234" s="167">
        <v>14.395928984172601</v>
      </c>
      <c r="AJ234" s="2">
        <f t="shared" si="60"/>
        <v>14.395928984172601</v>
      </c>
      <c r="AK234">
        <v>0</v>
      </c>
    </row>
    <row r="235" spans="34:37" ht="15">
      <c r="AH235" s="5">
        <f t="shared" si="59"/>
        <v>44348</v>
      </c>
      <c r="AI235" s="167">
        <v>14.0468060870018</v>
      </c>
      <c r="AJ235" s="2">
        <f t="shared" si="60"/>
        <v>14.0468060870018</v>
      </c>
      <c r="AK235">
        <v>0</v>
      </c>
    </row>
    <row r="236" spans="34:37" ht="15">
      <c r="AH236" s="5">
        <f t="shared" si="59"/>
        <v>44378</v>
      </c>
      <c r="AI236" s="167">
        <v>13.5611093413895</v>
      </c>
      <c r="AJ236" s="2">
        <f t="shared" si="60"/>
        <v>13.5611093413895</v>
      </c>
      <c r="AK236">
        <v>0</v>
      </c>
    </row>
    <row r="237" spans="34:37" ht="15">
      <c r="AH237" s="5">
        <f t="shared" si="59"/>
        <v>44409</v>
      </c>
      <c r="AI237" s="167">
        <v>13.035169793092701</v>
      </c>
      <c r="AJ237" s="2">
        <f t="shared" si="60"/>
        <v>13.035169793092701</v>
      </c>
      <c r="AK237">
        <v>0</v>
      </c>
    </row>
    <row r="238" spans="34:37" ht="15">
      <c r="AH238" s="5">
        <f t="shared" si="59"/>
        <v>44440</v>
      </c>
      <c r="AI238" s="167">
        <v>12.6467088952353</v>
      </c>
      <c r="AJ238" s="2">
        <f t="shared" si="60"/>
        <v>12.6467088952353</v>
      </c>
      <c r="AK238">
        <v>0</v>
      </c>
    </row>
    <row r="239" spans="34:37" ht="15">
      <c r="AH239" s="5">
        <f t="shared" si="59"/>
        <v>44470</v>
      </c>
      <c r="AI239" s="167">
        <v>12.320127500573401</v>
      </c>
      <c r="AJ239" s="2">
        <f t="shared" si="60"/>
        <v>12.320127500573401</v>
      </c>
      <c r="AK239">
        <v>0</v>
      </c>
    </row>
    <row r="240" spans="34:37" ht="15">
      <c r="AH240" s="5">
        <f t="shared" si="59"/>
        <v>44501</v>
      </c>
      <c r="AI240" s="167">
        <v>12.04348956402</v>
      </c>
      <c r="AJ240" s="2">
        <f t="shared" si="60"/>
        <v>12.04348956402</v>
      </c>
      <c r="AK240">
        <v>0</v>
      </c>
    </row>
    <row r="241" spans="34:37" ht="15">
      <c r="AH241" s="5">
        <f t="shared" si="59"/>
        <v>44531</v>
      </c>
      <c r="AI241" s="167">
        <v>11.7069729688361</v>
      </c>
      <c r="AJ241" s="2">
        <f t="shared" si="60"/>
        <v>11.7069729688361</v>
      </c>
      <c r="AK241">
        <v>0</v>
      </c>
    </row>
    <row r="242" spans="34:37" ht="15">
      <c r="AH242" s="5">
        <f t="shared" si="59"/>
        <v>44562</v>
      </c>
      <c r="AI242" s="167">
        <v>11.441104457599399</v>
      </c>
      <c r="AJ242" s="2">
        <f t="shared" si="60"/>
        <v>11.441104457599399</v>
      </c>
      <c r="AK242">
        <v>0</v>
      </c>
    </row>
    <row r="243" spans="34:37" ht="15">
      <c r="AH243" s="5">
        <f t="shared" si="59"/>
        <v>44593</v>
      </c>
      <c r="AI243" s="167">
        <v>11.0963594358021</v>
      </c>
      <c r="AJ243" s="2">
        <f t="shared" si="60"/>
        <v>11.0963594358021</v>
      </c>
      <c r="AK243">
        <v>0</v>
      </c>
    </row>
    <row r="244" spans="34:37" ht="15">
      <c r="AH244" s="5">
        <f t="shared" si="59"/>
        <v>44621</v>
      </c>
      <c r="AI244" s="167">
        <v>10.641901785333699</v>
      </c>
      <c r="AJ244" s="2">
        <f t="shared" si="60"/>
        <v>10.641901785333699</v>
      </c>
      <c r="AK244">
        <v>0</v>
      </c>
    </row>
    <row r="245" spans="34:37" ht="15">
      <c r="AH245" s="5">
        <f t="shared" si="59"/>
        <v>44652</v>
      </c>
      <c r="AI245" s="167">
        <v>10.0955798510725</v>
      </c>
      <c r="AJ245" s="2">
        <f t="shared" si="60"/>
        <v>10.0955798510725</v>
      </c>
      <c r="AK245">
        <v>0</v>
      </c>
    </row>
    <row r="246" spans="34:37" ht="15">
      <c r="AH246" s="5">
        <f t="shared" si="59"/>
        <v>44682</v>
      </c>
      <c r="AI246" s="167">
        <v>9.5413867321966492</v>
      </c>
      <c r="AJ246" s="2">
        <f t="shared" si="60"/>
        <v>9.5413867321966492</v>
      </c>
      <c r="AK246">
        <v>0</v>
      </c>
    </row>
    <row r="247" spans="34:37" ht="15">
      <c r="AH247" s="5">
        <f t="shared" si="59"/>
        <v>44713</v>
      </c>
      <c r="AI247" s="167">
        <v>9.1627910704373292</v>
      </c>
      <c r="AJ247" s="2">
        <f t="shared" si="60"/>
        <v>9.1627910704373292</v>
      </c>
      <c r="AK247">
        <v>0</v>
      </c>
    </row>
    <row r="248" spans="34:37" ht="15">
      <c r="AH248" s="5">
        <f t="shared" si="59"/>
        <v>44743</v>
      </c>
      <c r="AI248" s="167">
        <v>8.9793974669671996</v>
      </c>
      <c r="AJ248" s="2">
        <f t="shared" si="60"/>
        <v>8.9793974669671996</v>
      </c>
      <c r="AK248">
        <v>0</v>
      </c>
    </row>
    <row r="249" spans="34:37" ht="15">
      <c r="AH249" s="5">
        <f t="shared" si="59"/>
        <v>44774</v>
      </c>
      <c r="AI249" s="167">
        <v>8.8394556177886905</v>
      </c>
      <c r="AJ249" s="2">
        <f t="shared" si="60"/>
        <v>8.8394556177886905</v>
      </c>
      <c r="AK24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A7BC9-8ED5-4BD7-B5BC-27F0F172F804}">
  <sheetPr>
    <tabColor rgb="FFFFFF99"/>
  </sheetPr>
  <dimension ref="A1:AL80"/>
  <sheetViews>
    <sheetView showGridLines="0" workbookViewId="0">
      <pane xSplit="2" ySplit="7" topLeftCell="C41" activePane="bottomRight" state="frozen"/>
      <selection pane="topRight" activeCell="C1" sqref="C1"/>
      <selection pane="bottomLeft" activeCell="A8" sqref="A8"/>
      <selection pane="bottomRight" activeCell="H76" sqref="H76"/>
    </sheetView>
  </sheetViews>
  <sheetFormatPr defaultRowHeight="12"/>
  <cols>
    <col min="3" max="31" width="13.7109375" customWidth="1"/>
    <col min="32" max="32" width="13.7109375" hidden="1" customWidth="1"/>
  </cols>
  <sheetData>
    <row r="1" spans="1:38">
      <c r="A1" s="144" t="s">
        <v>174</v>
      </c>
    </row>
    <row r="2" spans="1:38">
      <c r="A2" s="144" t="s">
        <v>175</v>
      </c>
    </row>
    <row r="3" spans="1:38">
      <c r="A3" t="s">
        <v>236</v>
      </c>
      <c r="B3" s="144" t="s">
        <v>230</v>
      </c>
    </row>
    <row r="6" spans="1:38" ht="12.75" thickBot="1">
      <c r="C6" s="112" t="s">
        <v>66</v>
      </c>
      <c r="D6" s="112"/>
      <c r="E6" s="112"/>
      <c r="F6" s="112"/>
      <c r="H6" s="112" t="s">
        <v>237</v>
      </c>
      <c r="I6" s="112"/>
      <c r="J6" s="112"/>
      <c r="K6" s="112"/>
      <c r="L6" s="112"/>
      <c r="M6" s="112"/>
      <c r="N6" s="112"/>
      <c r="O6" s="112"/>
      <c r="P6" s="112"/>
      <c r="Q6" s="112"/>
      <c r="R6" s="112"/>
      <c r="T6" s="112" t="s">
        <v>252</v>
      </c>
      <c r="U6" s="112"/>
      <c r="V6" s="112"/>
      <c r="W6" s="112"/>
      <c r="X6" s="112"/>
      <c r="Y6" s="112"/>
      <c r="AA6" s="112" t="s">
        <v>251</v>
      </c>
      <c r="AB6" s="112"/>
      <c r="AC6" s="112"/>
      <c r="AD6" s="112"/>
      <c r="AE6" s="112"/>
      <c r="AG6" s="112"/>
      <c r="AI6" s="112" t="s">
        <v>183</v>
      </c>
      <c r="AJ6" s="112"/>
      <c r="AK6" s="112"/>
      <c r="AL6" s="112"/>
    </row>
    <row r="7" spans="1:38" s="143" customFormat="1" ht="38.25" customHeight="1" thickTop="1">
      <c r="D7" s="143" t="s">
        <v>238</v>
      </c>
      <c r="E7" s="143" t="s">
        <v>256</v>
      </c>
      <c r="F7" s="143" t="s">
        <v>229</v>
      </c>
      <c r="H7" s="143" t="s">
        <v>67</v>
      </c>
      <c r="I7" s="143" t="s">
        <v>152</v>
      </c>
      <c r="J7" s="143" t="s">
        <v>69</v>
      </c>
      <c r="K7" s="143" t="s">
        <v>245</v>
      </c>
      <c r="L7" s="143" t="s">
        <v>72</v>
      </c>
      <c r="M7" s="143" t="s">
        <v>222</v>
      </c>
      <c r="N7" s="143" t="s">
        <v>70</v>
      </c>
      <c r="O7" s="143" t="s">
        <v>239</v>
      </c>
      <c r="P7" s="143" t="s">
        <v>170</v>
      </c>
      <c r="Q7" s="143" t="s">
        <v>160</v>
      </c>
      <c r="R7" s="143" t="s">
        <v>240</v>
      </c>
      <c r="T7" s="143" t="s">
        <v>241</v>
      </c>
      <c r="U7" s="143" t="s">
        <v>242</v>
      </c>
      <c r="V7" s="143" t="s">
        <v>243</v>
      </c>
      <c r="W7" s="143" t="s">
        <v>244</v>
      </c>
      <c r="X7" s="143" t="s">
        <v>246</v>
      </c>
      <c r="Y7" s="143" t="s">
        <v>250</v>
      </c>
      <c r="AA7" s="143" t="s">
        <v>247</v>
      </c>
      <c r="AB7" s="143" t="s">
        <v>248</v>
      </c>
      <c r="AD7" s="143" t="s">
        <v>249</v>
      </c>
      <c r="AE7" s="143" t="s">
        <v>241</v>
      </c>
      <c r="AG7" s="143" t="s">
        <v>253</v>
      </c>
      <c r="AI7" s="143" t="s">
        <v>254</v>
      </c>
      <c r="AJ7" s="143" t="s">
        <v>183</v>
      </c>
      <c r="AK7" s="143" t="s">
        <v>255</v>
      </c>
      <c r="AL7" s="143" t="s">
        <v>183</v>
      </c>
    </row>
    <row r="8" spans="1:38">
      <c r="B8" t="str">
        <f t="shared" ref="B8:B71" si="0">ROUNDUP(MONTH(C8)/3,0)&amp;"Q "&amp;YEAR(C8)</f>
        <v>1Q 2007</v>
      </c>
      <c r="C8" s="5">
        <v>39142</v>
      </c>
      <c r="D8" s="3">
        <v>2.6</v>
      </c>
      <c r="E8" s="3">
        <f t="shared" ref="E8:E42" si="1">D8</f>
        <v>2.6</v>
      </c>
      <c r="H8" s="119">
        <v>137656.28362254548</v>
      </c>
      <c r="I8" s="119">
        <v>143136.00404969201</v>
      </c>
      <c r="O8" s="2"/>
      <c r="P8" s="2"/>
      <c r="Q8" s="2"/>
      <c r="R8" s="119">
        <f>I8*(1-E8/100)</f>
        <v>139414.46794440001</v>
      </c>
      <c r="S8" s="2"/>
      <c r="AB8" s="119">
        <f t="shared" ref="AB8:AB70" si="2">R8</f>
        <v>139414.46794440001</v>
      </c>
      <c r="AC8" s="119">
        <f t="shared" ref="AC8:AC70" si="3">I8</f>
        <v>143136.00404969201</v>
      </c>
      <c r="AD8" s="3">
        <f t="shared" ref="AD8:AD70" si="4">E8</f>
        <v>2.6</v>
      </c>
      <c r="AL8" s="3">
        <f t="shared" ref="AL8:AL70" si="5">E8</f>
        <v>2.6</v>
      </c>
    </row>
    <row r="9" spans="1:38">
      <c r="B9" t="str">
        <f t="shared" si="0"/>
        <v>2Q 2007</v>
      </c>
      <c r="C9" s="5">
        <f>EDATE(C8,3)</f>
        <v>39234</v>
      </c>
      <c r="D9" s="3">
        <v>2.7</v>
      </c>
      <c r="E9" s="3">
        <f t="shared" si="1"/>
        <v>2.7</v>
      </c>
      <c r="H9" s="119">
        <v>141436.27917054939</v>
      </c>
      <c r="I9" s="119">
        <v>145356.36281119101</v>
      </c>
      <c r="J9" s="2">
        <f>I9/I8*100-100</f>
        <v>1.5512231015811722</v>
      </c>
      <c r="K9" s="2"/>
      <c r="N9" s="3">
        <f>E9-E8</f>
        <v>0.10000000000000009</v>
      </c>
      <c r="O9" s="2">
        <f t="shared" ref="O9:O71" si="6">J9-N9</f>
        <v>1.4512231015811721</v>
      </c>
      <c r="P9" s="2"/>
      <c r="Q9" s="2"/>
      <c r="R9" s="119">
        <f>R8*(1+O9/100)</f>
        <v>141437.68291015562</v>
      </c>
      <c r="S9" s="2"/>
      <c r="AB9" s="119">
        <f t="shared" si="2"/>
        <v>141437.68291015562</v>
      </c>
      <c r="AC9" s="119">
        <f t="shared" si="3"/>
        <v>145356.36281119101</v>
      </c>
      <c r="AD9" s="3">
        <f t="shared" si="4"/>
        <v>2.7</v>
      </c>
      <c r="AL9" s="3">
        <f t="shared" si="5"/>
        <v>2.7</v>
      </c>
    </row>
    <row r="10" spans="1:38">
      <c r="B10" t="str">
        <f t="shared" si="0"/>
        <v>3Q 2007</v>
      </c>
      <c r="C10" s="5">
        <f t="shared" ref="C10:C73" si="7">EDATE(C9,3)</f>
        <v>39326</v>
      </c>
      <c r="D10" s="3">
        <v>3.4</v>
      </c>
      <c r="E10" s="3">
        <f t="shared" si="1"/>
        <v>3.4</v>
      </c>
      <c r="H10" s="119">
        <v>148529.29812490023</v>
      </c>
      <c r="I10" s="119">
        <v>148030.622867161</v>
      </c>
      <c r="J10" s="2">
        <f t="shared" ref="J10:J71" si="8">I10/I9*100-100</f>
        <v>1.8397956609878179</v>
      </c>
      <c r="K10" s="2"/>
      <c r="N10" s="3">
        <f t="shared" ref="N10:N73" si="9">E10-E9</f>
        <v>0.69999999999999973</v>
      </c>
      <c r="O10" s="2">
        <f t="shared" si="6"/>
        <v>1.1397956609878181</v>
      </c>
      <c r="P10" s="2"/>
      <c r="Q10" s="2"/>
      <c r="R10" s="119">
        <f t="shared" ref="R10:R73" si="10">R9*(1+O10/100)</f>
        <v>143049.78348296726</v>
      </c>
      <c r="S10" s="2"/>
      <c r="AB10" s="119">
        <f t="shared" si="2"/>
        <v>143049.78348296726</v>
      </c>
      <c r="AC10" s="119">
        <f t="shared" si="3"/>
        <v>148030.622867161</v>
      </c>
      <c r="AD10" s="3">
        <f t="shared" si="4"/>
        <v>3.4</v>
      </c>
      <c r="AL10" s="3">
        <f t="shared" si="5"/>
        <v>3.4</v>
      </c>
    </row>
    <row r="11" spans="1:38">
      <c r="B11" t="str">
        <f t="shared" si="0"/>
        <v>4Q 2007</v>
      </c>
      <c r="C11" s="5">
        <f t="shared" si="7"/>
        <v>39417</v>
      </c>
      <c r="D11" s="3">
        <v>3.8</v>
      </c>
      <c r="E11" s="3">
        <f t="shared" si="1"/>
        <v>3.8</v>
      </c>
      <c r="H11" s="119">
        <v>158835.13908200493</v>
      </c>
      <c r="I11" s="119">
        <v>149934.01027195499</v>
      </c>
      <c r="J11" s="2">
        <f t="shared" si="8"/>
        <v>1.2858065229530524</v>
      </c>
      <c r="K11" s="2"/>
      <c r="N11" s="3">
        <f t="shared" si="9"/>
        <v>0.39999999999999991</v>
      </c>
      <c r="O11" s="2">
        <f t="shared" si="6"/>
        <v>0.88580652295305251</v>
      </c>
      <c r="P11" s="2"/>
      <c r="Q11" s="2"/>
      <c r="R11" s="119">
        <f t="shared" si="10"/>
        <v>144316.9277961296</v>
      </c>
      <c r="S11" s="2"/>
      <c r="AB11" s="119">
        <f t="shared" si="2"/>
        <v>144316.9277961296</v>
      </c>
      <c r="AC11" s="119">
        <f t="shared" si="3"/>
        <v>149934.01027195499</v>
      </c>
      <c r="AD11" s="3">
        <f t="shared" si="4"/>
        <v>3.8</v>
      </c>
      <c r="AL11" s="3">
        <f t="shared" si="5"/>
        <v>3.8</v>
      </c>
    </row>
    <row r="12" spans="1:38">
      <c r="B12" t="str">
        <f t="shared" si="0"/>
        <v>1Q 2008</v>
      </c>
      <c r="C12" s="5">
        <f t="shared" si="7"/>
        <v>39508</v>
      </c>
      <c r="D12" s="3">
        <v>2.9</v>
      </c>
      <c r="E12" s="3">
        <f t="shared" si="1"/>
        <v>2.9</v>
      </c>
      <c r="H12" s="119">
        <v>144780.39844940265</v>
      </c>
      <c r="I12" s="119">
        <v>150432.90872997901</v>
      </c>
      <c r="J12" s="2">
        <f t="shared" si="8"/>
        <v>0.33274535718688014</v>
      </c>
      <c r="K12" s="2">
        <f>I12/I8*100-100</f>
        <v>5.0978820658942965</v>
      </c>
      <c r="L12" s="2">
        <f>H12/H8*100-100</f>
        <v>5.1752921402349727</v>
      </c>
      <c r="M12" s="2"/>
      <c r="N12" s="3">
        <f t="shared" si="9"/>
        <v>-0.89999999999999991</v>
      </c>
      <c r="O12" s="2">
        <f t="shared" si="6"/>
        <v>1.2327453571868801</v>
      </c>
      <c r="P12" s="2">
        <f t="shared" ref="P12:P75" si="11">AVERAGE(O9:O12)</f>
        <v>1.1773926606772307</v>
      </c>
      <c r="Q12" s="2"/>
      <c r="R12" s="119">
        <f t="shared" si="10"/>
        <v>146095.98802317111</v>
      </c>
      <c r="S12" s="2"/>
      <c r="AB12" s="119">
        <f t="shared" si="2"/>
        <v>146095.98802317111</v>
      </c>
      <c r="AC12" s="119">
        <f t="shared" si="3"/>
        <v>150432.90872997901</v>
      </c>
      <c r="AD12" s="3">
        <f t="shared" si="4"/>
        <v>2.9</v>
      </c>
      <c r="AL12" s="3">
        <f t="shared" si="5"/>
        <v>2.9</v>
      </c>
    </row>
    <row r="13" spans="1:38">
      <c r="B13" t="str">
        <f t="shared" si="0"/>
        <v>2Q 2008</v>
      </c>
      <c r="C13" s="5">
        <f t="shared" si="7"/>
        <v>39600</v>
      </c>
      <c r="D13" s="3">
        <v>1.6</v>
      </c>
      <c r="E13" s="3">
        <f t="shared" si="1"/>
        <v>1.6</v>
      </c>
      <c r="H13" s="119">
        <v>148195.70537321293</v>
      </c>
      <c r="I13" s="119">
        <v>151572.95562961101</v>
      </c>
      <c r="J13" s="2">
        <f t="shared" si="8"/>
        <v>0.7578440842876546</v>
      </c>
      <c r="K13" s="2">
        <f t="shared" ref="K13:K71" si="12">I13/I9*100-100</f>
        <v>4.2767944231619168</v>
      </c>
      <c r="L13" s="2">
        <f t="shared" ref="L13:L71" si="13">H13/H9*100-100</f>
        <v>4.7791318057178103</v>
      </c>
      <c r="M13" s="2"/>
      <c r="N13" s="3">
        <f t="shared" si="9"/>
        <v>-1.2999999999999998</v>
      </c>
      <c r="O13" s="2">
        <f t="shared" si="6"/>
        <v>2.0578440842876544</v>
      </c>
      <c r="P13" s="2">
        <f t="shared" si="11"/>
        <v>1.3290479063538512</v>
      </c>
      <c r="Q13" s="2"/>
      <c r="R13" s="119">
        <f t="shared" si="10"/>
        <v>149102.41567008756</v>
      </c>
      <c r="S13" s="2"/>
      <c r="AB13" s="119">
        <f t="shared" si="2"/>
        <v>149102.41567008756</v>
      </c>
      <c r="AC13" s="119">
        <f t="shared" si="3"/>
        <v>151572.95562961101</v>
      </c>
      <c r="AD13" s="3">
        <f t="shared" si="4"/>
        <v>1.6</v>
      </c>
      <c r="AL13" s="3">
        <f t="shared" si="5"/>
        <v>1.6</v>
      </c>
    </row>
    <row r="14" spans="1:38">
      <c r="B14" t="str">
        <f t="shared" si="0"/>
        <v>3Q 2008</v>
      </c>
      <c r="C14" s="5">
        <f t="shared" si="7"/>
        <v>39692</v>
      </c>
      <c r="D14" s="3">
        <v>2.7</v>
      </c>
      <c r="E14" s="3">
        <f t="shared" si="1"/>
        <v>2.7</v>
      </c>
      <c r="H14" s="119">
        <v>153461.97132260413</v>
      </c>
      <c r="I14" s="119">
        <v>153201.030661244</v>
      </c>
      <c r="J14" s="2">
        <f t="shared" si="8"/>
        <v>1.0741197365125004</v>
      </c>
      <c r="K14" s="2">
        <f t="shared" si="12"/>
        <v>3.4927960809317113</v>
      </c>
      <c r="L14" s="2">
        <f t="shared" si="13"/>
        <v>3.3210102383678759</v>
      </c>
      <c r="M14" s="2"/>
      <c r="N14" s="3">
        <f t="shared" si="9"/>
        <v>1.1000000000000001</v>
      </c>
      <c r="O14" s="2">
        <f t="shared" si="6"/>
        <v>-2.5880263487499722E-2</v>
      </c>
      <c r="P14" s="2">
        <f t="shared" si="11"/>
        <v>1.0376289252350217</v>
      </c>
      <c r="Q14" s="2"/>
      <c r="R14" s="119">
        <f t="shared" si="10"/>
        <v>149063.82757204591</v>
      </c>
      <c r="S14" s="2"/>
      <c r="AB14" s="119">
        <f t="shared" si="2"/>
        <v>149063.82757204591</v>
      </c>
      <c r="AC14" s="119">
        <f t="shared" si="3"/>
        <v>153201.030661244</v>
      </c>
      <c r="AD14" s="3">
        <f t="shared" si="4"/>
        <v>2.7</v>
      </c>
      <c r="AL14" s="3">
        <f t="shared" si="5"/>
        <v>2.7</v>
      </c>
    </row>
    <row r="15" spans="1:38">
      <c r="B15" t="str">
        <f t="shared" si="0"/>
        <v>4Q 2008</v>
      </c>
      <c r="C15" s="5">
        <f t="shared" si="7"/>
        <v>39783</v>
      </c>
      <c r="D15" s="3">
        <v>-1</v>
      </c>
      <c r="E15" s="3">
        <f t="shared" si="1"/>
        <v>-1</v>
      </c>
      <c r="H15" s="119">
        <v>159274.92485478029</v>
      </c>
      <c r="I15" s="119">
        <v>150506.104979166</v>
      </c>
      <c r="J15" s="2">
        <f t="shared" si="8"/>
        <v>-1.7590780365159446</v>
      </c>
      <c r="K15" s="2">
        <f t="shared" si="12"/>
        <v>0.38156433365139719</v>
      </c>
      <c r="L15" s="2">
        <f t="shared" si="13"/>
        <v>0.27688191373592019</v>
      </c>
      <c r="M15" s="2">
        <f>AVERAGE(H12:H15)/AVERAGE(H8:H11)*100-100</f>
        <v>3.2834461861654063</v>
      </c>
      <c r="N15" s="3">
        <f t="shared" si="9"/>
        <v>-3.7</v>
      </c>
      <c r="O15" s="2">
        <f t="shared" si="6"/>
        <v>1.9409219634840555</v>
      </c>
      <c r="P15" s="2">
        <f t="shared" si="11"/>
        <v>1.3014077853677726</v>
      </c>
      <c r="Q15" s="2"/>
      <c r="R15" s="119">
        <f t="shared" si="10"/>
        <v>151957.04014100175</v>
      </c>
      <c r="S15" s="2"/>
      <c r="AB15" s="119">
        <f t="shared" si="2"/>
        <v>151957.04014100175</v>
      </c>
      <c r="AC15" s="119">
        <f t="shared" si="3"/>
        <v>150506.104979166</v>
      </c>
      <c r="AD15" s="3">
        <f t="shared" si="4"/>
        <v>-1</v>
      </c>
      <c r="AL15" s="3">
        <f t="shared" si="5"/>
        <v>-1</v>
      </c>
    </row>
    <row r="16" spans="1:38">
      <c r="B16" t="str">
        <f t="shared" si="0"/>
        <v>1Q 2009</v>
      </c>
      <c r="C16" s="5">
        <f t="shared" si="7"/>
        <v>39873</v>
      </c>
      <c r="D16" s="3">
        <v>-1.5</v>
      </c>
      <c r="E16" s="3">
        <f t="shared" si="1"/>
        <v>-1.5</v>
      </c>
      <c r="H16" s="119">
        <v>145003.73099612974</v>
      </c>
      <c r="I16" s="119">
        <v>151093.334556274</v>
      </c>
      <c r="J16" s="2">
        <f t="shared" si="8"/>
        <v>0.39016993841498504</v>
      </c>
      <c r="K16" s="2">
        <f t="shared" si="12"/>
        <v>0.43901685599951179</v>
      </c>
      <c r="L16" s="2">
        <f t="shared" si="13"/>
        <v>0.15425606582036266</v>
      </c>
      <c r="M16" s="2">
        <f>AVERAGE(H13:H16)/AVERAGE(H9:H12)*100-100</f>
        <v>2.0814708236588189</v>
      </c>
      <c r="N16" s="3">
        <f t="shared" si="9"/>
        <v>-0.5</v>
      </c>
      <c r="O16" s="2">
        <f t="shared" si="6"/>
        <v>0.89016993841498504</v>
      </c>
      <c r="P16" s="2">
        <f t="shared" si="11"/>
        <v>1.2157639306747989</v>
      </c>
      <c r="Q16" s="2"/>
      <c r="R16" s="119">
        <f t="shared" si="10"/>
        <v>153309.71603164214</v>
      </c>
      <c r="S16" s="2"/>
      <c r="AB16" s="119">
        <f t="shared" si="2"/>
        <v>153309.71603164214</v>
      </c>
      <c r="AC16" s="119">
        <f t="shared" si="3"/>
        <v>151093.334556274</v>
      </c>
      <c r="AD16" s="3">
        <f t="shared" si="4"/>
        <v>-1.5</v>
      </c>
      <c r="AL16" s="3">
        <f t="shared" si="5"/>
        <v>-1.5</v>
      </c>
    </row>
    <row r="17" spans="2:38">
      <c r="B17" t="str">
        <f t="shared" si="0"/>
        <v>2Q 2009</v>
      </c>
      <c r="C17" s="5">
        <f t="shared" si="7"/>
        <v>39965</v>
      </c>
      <c r="D17" s="3">
        <v>-1.6</v>
      </c>
      <c r="E17" s="3">
        <f t="shared" si="1"/>
        <v>-1.6</v>
      </c>
      <c r="H17" s="119">
        <v>149230.17934279784</v>
      </c>
      <c r="I17" s="119">
        <v>152636.94316146799</v>
      </c>
      <c r="J17" s="2">
        <f t="shared" si="8"/>
        <v>1.0216258776253824</v>
      </c>
      <c r="K17" s="2">
        <f t="shared" si="12"/>
        <v>0.70196396674944594</v>
      </c>
      <c r="L17" s="2">
        <f t="shared" si="13"/>
        <v>0.69804584888591137</v>
      </c>
      <c r="M17" s="2">
        <f t="shared" ref="M17:M71" si="14">AVERAGE(H14:H17)/AVERAGE(H10:H13)*100-100</f>
        <v>1.1044174153924473</v>
      </c>
      <c r="N17" s="3">
        <f t="shared" si="9"/>
        <v>-0.10000000000000009</v>
      </c>
      <c r="O17" s="2">
        <f t="shared" si="6"/>
        <v>1.1216258776253825</v>
      </c>
      <c r="P17" s="2">
        <f t="shared" si="11"/>
        <v>0.98170937900923083</v>
      </c>
      <c r="Q17" s="2"/>
      <c r="R17" s="119">
        <f t="shared" si="10"/>
        <v>155029.27747956704</v>
      </c>
      <c r="S17" s="2"/>
      <c r="AB17" s="119">
        <f t="shared" si="2"/>
        <v>155029.27747956704</v>
      </c>
      <c r="AC17" s="119">
        <f t="shared" si="3"/>
        <v>152636.94316146799</v>
      </c>
      <c r="AD17" s="3">
        <f t="shared" si="4"/>
        <v>-1.6</v>
      </c>
      <c r="AL17" s="3">
        <f t="shared" si="5"/>
        <v>-1.6</v>
      </c>
    </row>
    <row r="18" spans="2:38">
      <c r="B18" t="str">
        <f t="shared" si="0"/>
        <v>3Q 2009</v>
      </c>
      <c r="C18" s="5">
        <f t="shared" si="7"/>
        <v>40057</v>
      </c>
      <c r="D18" s="3">
        <v>-1.7</v>
      </c>
      <c r="E18" s="3">
        <f t="shared" si="1"/>
        <v>-1.7</v>
      </c>
      <c r="H18" s="119">
        <v>154285.33042598289</v>
      </c>
      <c r="I18" s="119">
        <v>153813.190195645</v>
      </c>
      <c r="J18" s="2">
        <f t="shared" si="8"/>
        <v>0.77061752536063466</v>
      </c>
      <c r="K18" s="2">
        <f t="shared" si="12"/>
        <v>0.3995792533240774</v>
      </c>
      <c r="L18" s="2">
        <f t="shared" si="13"/>
        <v>0.53652321567530237</v>
      </c>
      <c r="M18" s="2">
        <f t="shared" si="14"/>
        <v>0.41649809263155646</v>
      </c>
      <c r="N18" s="3">
        <f t="shared" si="9"/>
        <v>-9.9999999999999867E-2</v>
      </c>
      <c r="O18" s="2">
        <f t="shared" si="6"/>
        <v>0.87061752536063453</v>
      </c>
      <c r="P18" s="2">
        <f t="shared" si="11"/>
        <v>1.2058338262212644</v>
      </c>
      <c r="Q18" s="2"/>
      <c r="R18" s="119">
        <f t="shared" si="10"/>
        <v>156378.98953874412</v>
      </c>
      <c r="S18" s="2"/>
      <c r="AB18" s="119">
        <f t="shared" si="2"/>
        <v>156378.98953874412</v>
      </c>
      <c r="AC18" s="119">
        <f t="shared" si="3"/>
        <v>153813.190195645</v>
      </c>
      <c r="AD18" s="3">
        <f t="shared" si="4"/>
        <v>-1.7</v>
      </c>
      <c r="AL18" s="3">
        <f t="shared" si="5"/>
        <v>-1.7</v>
      </c>
    </row>
    <row r="19" spans="2:38">
      <c r="B19" t="str">
        <f t="shared" si="0"/>
        <v>4Q 2009</v>
      </c>
      <c r="C19" s="5">
        <f t="shared" si="7"/>
        <v>40148</v>
      </c>
      <c r="D19" s="3">
        <v>-2.2000000000000002</v>
      </c>
      <c r="E19" s="3">
        <f t="shared" si="1"/>
        <v>-2.2000000000000002</v>
      </c>
      <c r="H19" s="119">
        <v>164096.7592350895</v>
      </c>
      <c r="I19" s="119">
        <v>155072.53208661199</v>
      </c>
      <c r="J19" s="2">
        <f t="shared" si="8"/>
        <v>0.81874765705407526</v>
      </c>
      <c r="K19" s="2">
        <f t="shared" si="12"/>
        <v>3.0340477604400746</v>
      </c>
      <c r="L19" s="2">
        <f t="shared" si="13"/>
        <v>3.0273656601662395</v>
      </c>
      <c r="M19" s="2">
        <f t="shared" si="14"/>
        <v>1.1396486454806194</v>
      </c>
      <c r="N19" s="3">
        <f t="shared" si="9"/>
        <v>-0.50000000000000022</v>
      </c>
      <c r="O19" s="2">
        <f t="shared" si="6"/>
        <v>1.3187476570540755</v>
      </c>
      <c r="P19" s="2">
        <f t="shared" si="11"/>
        <v>1.0502902496137694</v>
      </c>
      <c r="Q19" s="2"/>
      <c r="R19" s="119">
        <f t="shared" si="10"/>
        <v>158441.23379941113</v>
      </c>
      <c r="S19" s="2"/>
      <c r="AB19" s="119">
        <f t="shared" si="2"/>
        <v>158441.23379941113</v>
      </c>
      <c r="AC19" s="119">
        <f t="shared" si="3"/>
        <v>155072.53208661199</v>
      </c>
      <c r="AD19" s="3">
        <f t="shared" si="4"/>
        <v>-2.2000000000000002</v>
      </c>
      <c r="AL19" s="3">
        <f t="shared" si="5"/>
        <v>-2.2000000000000002</v>
      </c>
    </row>
    <row r="20" spans="2:38">
      <c r="B20" t="str">
        <f t="shared" si="0"/>
        <v>1Q 2010</v>
      </c>
      <c r="C20" s="5">
        <f t="shared" si="7"/>
        <v>40238</v>
      </c>
      <c r="D20" s="3">
        <v>-2.1</v>
      </c>
      <c r="E20" s="3">
        <f t="shared" si="1"/>
        <v>-2.1</v>
      </c>
      <c r="H20" s="119">
        <v>150638.73070703287</v>
      </c>
      <c r="I20" s="119">
        <v>156786.85508949499</v>
      </c>
      <c r="J20" s="2">
        <f t="shared" si="8"/>
        <v>1.1054975241685696</v>
      </c>
      <c r="K20" s="2">
        <f t="shared" si="12"/>
        <v>3.7682142299271675</v>
      </c>
      <c r="L20" s="2">
        <f t="shared" si="13"/>
        <v>3.8861067037327075</v>
      </c>
      <c r="M20" s="2">
        <f t="shared" si="14"/>
        <v>2.0323368153908064</v>
      </c>
      <c r="N20" s="3">
        <f t="shared" si="9"/>
        <v>0.10000000000000009</v>
      </c>
      <c r="O20" s="2">
        <f t="shared" si="6"/>
        <v>1.0054975241685695</v>
      </c>
      <c r="P20" s="2">
        <f t="shared" si="11"/>
        <v>1.0791221460521654</v>
      </c>
      <c r="Q20" s="2">
        <f t="shared" ref="Q20:Q71" si="15">AVERAGE(O9:O20)</f>
        <v>1.1574262458013984</v>
      </c>
      <c r="R20" s="119">
        <f t="shared" si="10"/>
        <v>160034.35648252635</v>
      </c>
      <c r="S20" s="2"/>
      <c r="AB20" s="119">
        <f t="shared" si="2"/>
        <v>160034.35648252635</v>
      </c>
      <c r="AC20" s="119">
        <f t="shared" si="3"/>
        <v>156786.85508949499</v>
      </c>
      <c r="AD20" s="3">
        <f t="shared" si="4"/>
        <v>-2.1</v>
      </c>
      <c r="AL20" s="3">
        <f t="shared" si="5"/>
        <v>-2.1</v>
      </c>
    </row>
    <row r="21" spans="2:38">
      <c r="B21" t="str">
        <f t="shared" si="0"/>
        <v>2Q 2010</v>
      </c>
      <c r="C21" s="5">
        <f t="shared" si="7"/>
        <v>40330</v>
      </c>
      <c r="D21" s="3">
        <v>-2.25</v>
      </c>
      <c r="E21" s="3">
        <f t="shared" si="1"/>
        <v>-2.25</v>
      </c>
      <c r="H21" s="119">
        <v>156125.06135842041</v>
      </c>
      <c r="I21" s="119">
        <v>159292.780737311</v>
      </c>
      <c r="J21" s="2">
        <f t="shared" si="8"/>
        <v>1.5983008565262793</v>
      </c>
      <c r="K21" s="2">
        <f t="shared" si="12"/>
        <v>4.3605679188701174</v>
      </c>
      <c r="L21" s="2">
        <f t="shared" si="13"/>
        <v>4.6203000264338527</v>
      </c>
      <c r="M21" s="2">
        <f t="shared" si="14"/>
        <v>2.9943903421860938</v>
      </c>
      <c r="N21" s="3">
        <f t="shared" si="9"/>
        <v>-0.14999999999999991</v>
      </c>
      <c r="O21" s="2">
        <f t="shared" si="6"/>
        <v>1.7483008565262792</v>
      </c>
      <c r="P21" s="2">
        <f t="shared" si="11"/>
        <v>1.2357908907773898</v>
      </c>
      <c r="Q21" s="2">
        <f t="shared" si="15"/>
        <v>1.1821827253801571</v>
      </c>
      <c r="R21" s="119">
        <f t="shared" si="10"/>
        <v>162832.23850764669</v>
      </c>
      <c r="S21" s="2"/>
      <c r="AB21" s="119">
        <f t="shared" si="2"/>
        <v>162832.23850764669</v>
      </c>
      <c r="AC21" s="119">
        <f t="shared" si="3"/>
        <v>159292.780737311</v>
      </c>
      <c r="AD21" s="3">
        <f t="shared" si="4"/>
        <v>-2.25</v>
      </c>
      <c r="AL21" s="3">
        <f t="shared" si="5"/>
        <v>-2.25</v>
      </c>
    </row>
    <row r="22" spans="2:38">
      <c r="B22" t="str">
        <f t="shared" si="0"/>
        <v>3Q 2010</v>
      </c>
      <c r="C22" s="5">
        <f t="shared" si="7"/>
        <v>40422</v>
      </c>
      <c r="D22" s="3">
        <v>-2</v>
      </c>
      <c r="E22" s="3">
        <f t="shared" si="1"/>
        <v>-2</v>
      </c>
      <c r="H22" s="119">
        <v>160528.71920342252</v>
      </c>
      <c r="I22" s="119">
        <v>160276.16256676399</v>
      </c>
      <c r="J22" s="2">
        <f t="shared" si="8"/>
        <v>0.61734237101094891</v>
      </c>
      <c r="K22" s="2">
        <f t="shared" si="12"/>
        <v>4.2018323414905581</v>
      </c>
      <c r="L22" s="2">
        <f t="shared" si="13"/>
        <v>4.0466509422519863</v>
      </c>
      <c r="M22" s="2">
        <f t="shared" si="14"/>
        <v>3.8820880849058028</v>
      </c>
      <c r="N22" s="3">
        <f t="shared" si="9"/>
        <v>0.25</v>
      </c>
      <c r="O22" s="2">
        <f t="shared" si="6"/>
        <v>0.36734237101094891</v>
      </c>
      <c r="P22" s="2">
        <f t="shared" si="11"/>
        <v>1.1099721021899684</v>
      </c>
      <c r="Q22" s="2">
        <f t="shared" si="15"/>
        <v>1.1178116178820849</v>
      </c>
      <c r="R22" s="119">
        <f t="shared" si="10"/>
        <v>163430.39031335089</v>
      </c>
      <c r="S22" s="2"/>
      <c r="AB22" s="119">
        <f t="shared" si="2"/>
        <v>163430.39031335089</v>
      </c>
      <c r="AC22" s="119">
        <f t="shared" si="3"/>
        <v>160276.16256676399</v>
      </c>
      <c r="AD22" s="3">
        <f t="shared" si="4"/>
        <v>-2</v>
      </c>
      <c r="AL22" s="3">
        <f t="shared" si="5"/>
        <v>-2</v>
      </c>
    </row>
    <row r="23" spans="2:38">
      <c r="B23" t="str">
        <f t="shared" si="0"/>
        <v>4Q 2010</v>
      </c>
      <c r="C23" s="5">
        <f t="shared" si="7"/>
        <v>40513</v>
      </c>
      <c r="D23" s="3">
        <v>-1.4</v>
      </c>
      <c r="E23" s="3">
        <f t="shared" si="1"/>
        <v>-1.4</v>
      </c>
      <c r="H23" s="119">
        <v>172858.48873112421</v>
      </c>
      <c r="I23" s="119">
        <v>163795.20160642901</v>
      </c>
      <c r="J23" s="2">
        <f t="shared" si="8"/>
        <v>2.1956097421531098</v>
      </c>
      <c r="K23" s="2">
        <f t="shared" si="12"/>
        <v>5.6248965580475385</v>
      </c>
      <c r="L23" s="2">
        <f t="shared" si="13"/>
        <v>5.3393677832981581</v>
      </c>
      <c r="M23" s="2">
        <f t="shared" si="14"/>
        <v>4.4946589707092244</v>
      </c>
      <c r="N23" s="3">
        <f t="shared" si="9"/>
        <v>0.60000000000000009</v>
      </c>
      <c r="O23" s="2">
        <f t="shared" si="6"/>
        <v>1.5956097421531097</v>
      </c>
      <c r="P23" s="2">
        <f t="shared" si="11"/>
        <v>1.1791876234647267</v>
      </c>
      <c r="Q23" s="2">
        <f t="shared" si="15"/>
        <v>1.1769618861487563</v>
      </c>
      <c r="R23" s="119">
        <f t="shared" si="10"/>
        <v>166038.10154282957</v>
      </c>
      <c r="S23" s="2"/>
      <c r="AB23" s="119">
        <f t="shared" si="2"/>
        <v>166038.10154282957</v>
      </c>
      <c r="AC23" s="119">
        <f t="shared" si="3"/>
        <v>163795.20160642901</v>
      </c>
      <c r="AD23" s="3">
        <f t="shared" si="4"/>
        <v>-1.4</v>
      </c>
      <c r="AL23" s="3">
        <f t="shared" si="5"/>
        <v>-1.4</v>
      </c>
    </row>
    <row r="24" spans="2:38">
      <c r="B24" t="str">
        <f t="shared" si="0"/>
        <v>1Q 2011</v>
      </c>
      <c r="C24" s="5">
        <f t="shared" si="7"/>
        <v>40603</v>
      </c>
      <c r="D24" s="3">
        <v>-0.3</v>
      </c>
      <c r="E24" s="3">
        <f t="shared" si="1"/>
        <v>-0.3</v>
      </c>
      <c r="H24" s="119">
        <v>160881.01658852643</v>
      </c>
      <c r="I24" s="119">
        <v>167143.46280577601</v>
      </c>
      <c r="J24" s="2">
        <f t="shared" si="8"/>
        <v>2.0441753888445788</v>
      </c>
      <c r="K24" s="2">
        <f t="shared" si="12"/>
        <v>6.6055331681787948</v>
      </c>
      <c r="L24" s="2">
        <f t="shared" si="13"/>
        <v>6.7992380401910708</v>
      </c>
      <c r="M24" s="2">
        <f t="shared" si="14"/>
        <v>5.1989056524971886</v>
      </c>
      <c r="N24" s="3">
        <f t="shared" si="9"/>
        <v>1.0999999999999999</v>
      </c>
      <c r="O24" s="2">
        <f t="shared" si="6"/>
        <v>0.94417538884457897</v>
      </c>
      <c r="P24" s="2">
        <f t="shared" si="11"/>
        <v>1.1638570896337292</v>
      </c>
      <c r="Q24" s="2">
        <f t="shared" si="15"/>
        <v>1.152914388786898</v>
      </c>
      <c r="R24" s="119">
        <f t="shared" si="10"/>
        <v>167605.79243370172</v>
      </c>
      <c r="S24" s="2"/>
      <c r="AB24" s="119">
        <f t="shared" si="2"/>
        <v>167605.79243370172</v>
      </c>
      <c r="AC24" s="119">
        <f t="shared" si="3"/>
        <v>167143.46280577601</v>
      </c>
      <c r="AD24" s="3">
        <f t="shared" si="4"/>
        <v>-0.3</v>
      </c>
      <c r="AL24" s="3">
        <f t="shared" si="5"/>
        <v>-0.3</v>
      </c>
    </row>
    <row r="25" spans="2:38">
      <c r="B25" t="str">
        <f t="shared" si="0"/>
        <v>2Q 2011</v>
      </c>
      <c r="C25" s="5">
        <f t="shared" si="7"/>
        <v>40695</v>
      </c>
      <c r="D25" s="3">
        <v>0.9</v>
      </c>
      <c r="E25" s="3">
        <f t="shared" si="1"/>
        <v>0.9</v>
      </c>
      <c r="H25" s="119">
        <v>166720.51390308054</v>
      </c>
      <c r="I25" s="119">
        <v>169797.967156709</v>
      </c>
      <c r="J25" s="2">
        <f t="shared" si="8"/>
        <v>1.5881592413922618</v>
      </c>
      <c r="K25" s="2">
        <f t="shared" si="12"/>
        <v>6.5948917275303671</v>
      </c>
      <c r="L25" s="2">
        <f t="shared" si="13"/>
        <v>6.7865161765002284</v>
      </c>
      <c r="M25" s="2">
        <f t="shared" si="14"/>
        <v>5.7335188069443035</v>
      </c>
      <c r="N25" s="3">
        <f t="shared" si="9"/>
        <v>1.2</v>
      </c>
      <c r="O25" s="2">
        <f t="shared" si="6"/>
        <v>0.38815924139226188</v>
      </c>
      <c r="P25" s="2">
        <f t="shared" si="11"/>
        <v>0.82382168585022475</v>
      </c>
      <c r="Q25" s="2">
        <f t="shared" si="15"/>
        <v>1.0137739852122818</v>
      </c>
      <c r="R25" s="119">
        <f t="shared" si="10"/>
        <v>168256.36980614185</v>
      </c>
      <c r="S25" s="2"/>
      <c r="AB25" s="119">
        <f t="shared" si="2"/>
        <v>168256.36980614185</v>
      </c>
      <c r="AC25" s="119">
        <f t="shared" si="3"/>
        <v>169797.967156709</v>
      </c>
      <c r="AD25" s="3">
        <f t="shared" si="4"/>
        <v>0.9</v>
      </c>
      <c r="AL25" s="3">
        <f t="shared" si="5"/>
        <v>0.9</v>
      </c>
    </row>
    <row r="26" spans="2:38">
      <c r="B26" t="str">
        <f t="shared" si="0"/>
        <v>3Q 2011</v>
      </c>
      <c r="C26" s="5">
        <f t="shared" si="7"/>
        <v>40787</v>
      </c>
      <c r="D26" s="3">
        <v>1.4</v>
      </c>
      <c r="E26" s="3">
        <f t="shared" si="1"/>
        <v>1.4</v>
      </c>
      <c r="H26" s="119">
        <v>173241.25894357188</v>
      </c>
      <c r="I26" s="119">
        <v>173054.773241605</v>
      </c>
      <c r="J26" s="2">
        <f t="shared" si="8"/>
        <v>1.9180477478215323</v>
      </c>
      <c r="K26" s="2">
        <f t="shared" si="12"/>
        <v>7.9728703696146965</v>
      </c>
      <c r="L26" s="2">
        <f t="shared" si="13"/>
        <v>7.9191684847619115</v>
      </c>
      <c r="M26" s="2">
        <f t="shared" si="14"/>
        <v>6.7014137932000182</v>
      </c>
      <c r="N26" s="3">
        <f t="shared" si="9"/>
        <v>0.49999999999999989</v>
      </c>
      <c r="O26" s="2">
        <f t="shared" si="6"/>
        <v>1.4180477478215323</v>
      </c>
      <c r="P26" s="2">
        <f t="shared" si="11"/>
        <v>1.0864980300528706</v>
      </c>
      <c r="Q26" s="2">
        <f t="shared" si="15"/>
        <v>1.1341013194880347</v>
      </c>
      <c r="R26" s="119">
        <f t="shared" si="10"/>
        <v>170642.32546874412</v>
      </c>
      <c r="S26" s="2"/>
      <c r="AB26" s="119">
        <f t="shared" si="2"/>
        <v>170642.32546874412</v>
      </c>
      <c r="AC26" s="119">
        <f t="shared" si="3"/>
        <v>173054.773241605</v>
      </c>
      <c r="AD26" s="3">
        <f t="shared" si="4"/>
        <v>1.4</v>
      </c>
      <c r="AL26" s="3">
        <f t="shared" si="5"/>
        <v>1.4</v>
      </c>
    </row>
    <row r="27" spans="2:38">
      <c r="B27" t="str">
        <f t="shared" si="0"/>
        <v>4Q 2011</v>
      </c>
      <c r="C27" s="5">
        <f t="shared" si="7"/>
        <v>40878</v>
      </c>
      <c r="D27" s="3">
        <v>1.2</v>
      </c>
      <c r="E27" s="3">
        <f t="shared" si="1"/>
        <v>1.2</v>
      </c>
      <c r="H27" s="119">
        <v>183785.21056482117</v>
      </c>
      <c r="I27" s="119">
        <v>174631.79679590999</v>
      </c>
      <c r="J27" s="2">
        <f t="shared" si="8"/>
        <v>0.91128578817256312</v>
      </c>
      <c r="K27" s="2">
        <f t="shared" si="12"/>
        <v>6.6159417877939006</v>
      </c>
      <c r="L27" s="2">
        <f t="shared" si="13"/>
        <v>6.3211948188978511</v>
      </c>
      <c r="M27" s="2">
        <f t="shared" si="14"/>
        <v>6.9478919817355518</v>
      </c>
      <c r="N27" s="3">
        <f t="shared" si="9"/>
        <v>-0.19999999999999996</v>
      </c>
      <c r="O27" s="2">
        <f t="shared" si="6"/>
        <v>1.1112857881725631</v>
      </c>
      <c r="P27" s="2">
        <f t="shared" si="11"/>
        <v>0.96541704155773411</v>
      </c>
      <c r="Q27" s="2">
        <f t="shared" si="15"/>
        <v>1.0649649715454101</v>
      </c>
      <c r="R27" s="119">
        <f t="shared" si="10"/>
        <v>172538.64938028544</v>
      </c>
      <c r="S27" s="2"/>
      <c r="AB27" s="119">
        <f t="shared" si="2"/>
        <v>172538.64938028544</v>
      </c>
      <c r="AC27" s="119">
        <f t="shared" si="3"/>
        <v>174631.79679590999</v>
      </c>
      <c r="AD27" s="3">
        <f t="shared" si="4"/>
        <v>1.2</v>
      </c>
      <c r="AL27" s="3">
        <f t="shared" si="5"/>
        <v>1.2</v>
      </c>
    </row>
    <row r="28" spans="2:38">
      <c r="B28" t="str">
        <f t="shared" si="0"/>
        <v>1Q 2012</v>
      </c>
      <c r="C28" s="5">
        <f t="shared" si="7"/>
        <v>40969</v>
      </c>
      <c r="D28" s="3">
        <v>1.2</v>
      </c>
      <c r="E28" s="3">
        <f t="shared" si="1"/>
        <v>1.2</v>
      </c>
      <c r="H28" s="119">
        <v>170757.05363804643</v>
      </c>
      <c r="I28" s="119">
        <v>176034.79867354201</v>
      </c>
      <c r="J28" s="2">
        <f t="shared" si="8"/>
        <v>0.80340573903141888</v>
      </c>
      <c r="K28" s="2">
        <f t="shared" si="12"/>
        <v>5.3195833797567786</v>
      </c>
      <c r="L28" s="2">
        <f t="shared" si="13"/>
        <v>6.138721185967654</v>
      </c>
      <c r="M28" s="2">
        <f t="shared" si="14"/>
        <v>6.7821658257498854</v>
      </c>
      <c r="N28" s="3">
        <f t="shared" si="9"/>
        <v>0</v>
      </c>
      <c r="O28" s="2">
        <f t="shared" si="6"/>
        <v>0.80340573903141888</v>
      </c>
      <c r="P28" s="2">
        <f t="shared" si="11"/>
        <v>0.93022462910444403</v>
      </c>
      <c r="Q28" s="2">
        <f t="shared" si="15"/>
        <v>1.0577346215967796</v>
      </c>
      <c r="R28" s="119">
        <f t="shared" si="10"/>
        <v>173924.83479145393</v>
      </c>
      <c r="S28" s="2"/>
      <c r="AB28" s="119">
        <f t="shared" si="2"/>
        <v>173924.83479145393</v>
      </c>
      <c r="AC28" s="119">
        <f t="shared" si="3"/>
        <v>176034.79867354201</v>
      </c>
      <c r="AD28" s="3">
        <f t="shared" si="4"/>
        <v>1.2</v>
      </c>
      <c r="AL28" s="3">
        <f t="shared" si="5"/>
        <v>1.2</v>
      </c>
    </row>
    <row r="29" spans="2:38">
      <c r="B29" t="str">
        <f t="shared" si="0"/>
        <v>2Q 2012</v>
      </c>
      <c r="C29" s="5">
        <f t="shared" si="7"/>
        <v>41061</v>
      </c>
      <c r="D29" s="3">
        <v>1</v>
      </c>
      <c r="E29" s="3">
        <f t="shared" si="1"/>
        <v>1</v>
      </c>
      <c r="H29" s="119">
        <v>174814.00900025069</v>
      </c>
      <c r="I29" s="119">
        <v>178367.22257574901</v>
      </c>
      <c r="J29" s="2">
        <f t="shared" si="8"/>
        <v>1.3249788790524804</v>
      </c>
      <c r="K29" s="2">
        <f t="shared" si="12"/>
        <v>5.0467361668301578</v>
      </c>
      <c r="L29" s="2">
        <f t="shared" si="13"/>
        <v>4.8545286405937702</v>
      </c>
      <c r="M29" s="2">
        <f t="shared" si="14"/>
        <v>6.2949323190602371</v>
      </c>
      <c r="N29" s="3">
        <f t="shared" si="9"/>
        <v>-0.19999999999999996</v>
      </c>
      <c r="O29" s="2">
        <f t="shared" si="6"/>
        <v>1.5249788790524803</v>
      </c>
      <c r="P29" s="2">
        <f t="shared" si="11"/>
        <v>1.2144295385194988</v>
      </c>
      <c r="Q29" s="2">
        <f t="shared" si="15"/>
        <v>1.0913473717157045</v>
      </c>
      <c r="R29" s="119">
        <f t="shared" si="10"/>
        <v>176577.15178745051</v>
      </c>
      <c r="S29" s="2"/>
      <c r="AB29" s="119">
        <f t="shared" si="2"/>
        <v>176577.15178745051</v>
      </c>
      <c r="AC29" s="119">
        <f t="shared" si="3"/>
        <v>178367.22257574901</v>
      </c>
      <c r="AD29" s="3">
        <f t="shared" si="4"/>
        <v>1</v>
      </c>
      <c r="AL29" s="3">
        <f t="shared" si="5"/>
        <v>1</v>
      </c>
    </row>
    <row r="30" spans="2:38">
      <c r="B30" t="str">
        <f t="shared" si="0"/>
        <v>3Q 2012</v>
      </c>
      <c r="C30" s="5">
        <f t="shared" si="7"/>
        <v>41153</v>
      </c>
      <c r="D30" s="3">
        <v>-0.5</v>
      </c>
      <c r="E30" s="3">
        <f t="shared" si="1"/>
        <v>-0.5</v>
      </c>
      <c r="H30" s="119">
        <v>177146.37564106783</v>
      </c>
      <c r="I30" s="119">
        <v>177357.30202962301</v>
      </c>
      <c r="J30" s="2">
        <f t="shared" si="8"/>
        <v>-0.56620298928358181</v>
      </c>
      <c r="K30" s="2">
        <f t="shared" si="12"/>
        <v>2.4862237009846382</v>
      </c>
      <c r="L30" s="2">
        <f t="shared" si="13"/>
        <v>2.2541493413921216</v>
      </c>
      <c r="M30" s="2">
        <f t="shared" si="14"/>
        <v>4.8688301092678188</v>
      </c>
      <c r="N30" s="3">
        <f t="shared" si="9"/>
        <v>-1.5</v>
      </c>
      <c r="O30" s="2">
        <f t="shared" si="6"/>
        <v>0.93379701071641819</v>
      </c>
      <c r="P30" s="2">
        <f t="shared" si="11"/>
        <v>1.0933668542432202</v>
      </c>
      <c r="Q30" s="2">
        <f t="shared" si="15"/>
        <v>1.0966123288286864</v>
      </c>
      <c r="R30" s="119">
        <f t="shared" si="10"/>
        <v>178226.0239524499</v>
      </c>
      <c r="S30" s="2"/>
      <c r="AB30" s="119">
        <f t="shared" si="2"/>
        <v>178226.0239524499</v>
      </c>
      <c r="AC30" s="119">
        <f t="shared" si="3"/>
        <v>177357.30202962301</v>
      </c>
      <c r="AD30" s="3">
        <f t="shared" si="4"/>
        <v>-0.5</v>
      </c>
      <c r="AL30" s="3">
        <f t="shared" si="5"/>
        <v>-0.5</v>
      </c>
    </row>
    <row r="31" spans="2:38">
      <c r="B31" t="str">
        <f t="shared" si="0"/>
        <v>4Q 2012</v>
      </c>
      <c r="C31" s="5">
        <f t="shared" si="7"/>
        <v>41244</v>
      </c>
      <c r="D31" s="3">
        <v>-0.7</v>
      </c>
      <c r="E31" s="3">
        <f t="shared" si="1"/>
        <v>-0.7</v>
      </c>
      <c r="H31" s="119">
        <v>188697.5617206351</v>
      </c>
      <c r="I31" s="119">
        <v>179655.676721086</v>
      </c>
      <c r="J31" s="2">
        <f t="shared" si="8"/>
        <v>1.2959007975206447</v>
      </c>
      <c r="K31" s="2">
        <f t="shared" si="12"/>
        <v>2.876841455767277</v>
      </c>
      <c r="L31" s="2">
        <f t="shared" si="13"/>
        <v>2.6728762019081671</v>
      </c>
      <c r="M31" s="2">
        <f t="shared" si="14"/>
        <v>3.9126357671611487</v>
      </c>
      <c r="N31" s="3">
        <f t="shared" si="9"/>
        <v>-0.19999999999999996</v>
      </c>
      <c r="O31" s="2">
        <f t="shared" si="6"/>
        <v>1.4959007975206446</v>
      </c>
      <c r="P31" s="2">
        <f t="shared" si="11"/>
        <v>1.1895206065802406</v>
      </c>
      <c r="Q31" s="2">
        <f t="shared" si="15"/>
        <v>1.1113750905342337</v>
      </c>
      <c r="R31" s="119">
        <f t="shared" si="10"/>
        <v>180892.10846614392</v>
      </c>
      <c r="S31" s="2"/>
      <c r="AB31" s="119">
        <f t="shared" si="2"/>
        <v>180892.10846614392</v>
      </c>
      <c r="AC31" s="119">
        <f t="shared" si="3"/>
        <v>179655.676721086</v>
      </c>
      <c r="AD31" s="3">
        <f t="shared" si="4"/>
        <v>-0.7</v>
      </c>
      <c r="AL31" s="3">
        <f t="shared" si="5"/>
        <v>-0.7</v>
      </c>
    </row>
    <row r="32" spans="2:38">
      <c r="B32" t="str">
        <f t="shared" si="0"/>
        <v>1Q 2013</v>
      </c>
      <c r="C32" s="5">
        <f t="shared" si="7"/>
        <v>41334</v>
      </c>
      <c r="D32" s="3">
        <v>-0.4</v>
      </c>
      <c r="E32" s="3">
        <f t="shared" si="1"/>
        <v>-0.4</v>
      </c>
      <c r="H32" s="119">
        <v>174828.27770290343</v>
      </c>
      <c r="I32" s="119">
        <v>182324.03332942101</v>
      </c>
      <c r="J32" s="2">
        <f t="shared" si="8"/>
        <v>1.4852615052501932</v>
      </c>
      <c r="K32" s="2">
        <f t="shared" si="12"/>
        <v>3.5727223840227254</v>
      </c>
      <c r="L32" s="2">
        <f t="shared" si="13"/>
        <v>2.3842201409066064</v>
      </c>
      <c r="M32" s="2">
        <f t="shared" si="14"/>
        <v>3.021175672999135</v>
      </c>
      <c r="N32" s="3">
        <f t="shared" si="9"/>
        <v>0.29999999999999993</v>
      </c>
      <c r="O32" s="2">
        <f t="shared" si="6"/>
        <v>1.1852615052501934</v>
      </c>
      <c r="P32" s="2">
        <f t="shared" si="11"/>
        <v>1.2849845481349342</v>
      </c>
      <c r="Q32" s="2">
        <f t="shared" si="15"/>
        <v>1.1263554222910355</v>
      </c>
      <c r="R32" s="119">
        <f t="shared" si="10"/>
        <v>183036.15299382858</v>
      </c>
      <c r="S32" s="2"/>
      <c r="AB32" s="119">
        <f t="shared" si="2"/>
        <v>183036.15299382858</v>
      </c>
      <c r="AC32" s="119">
        <f t="shared" si="3"/>
        <v>182324.03332942101</v>
      </c>
      <c r="AD32" s="3">
        <f t="shared" si="4"/>
        <v>-0.4</v>
      </c>
      <c r="AL32" s="3">
        <f t="shared" si="5"/>
        <v>-0.4</v>
      </c>
    </row>
    <row r="33" spans="2:38">
      <c r="B33" t="str">
        <f t="shared" si="0"/>
        <v>2Q 2013</v>
      </c>
      <c r="C33" s="5">
        <f t="shared" si="7"/>
        <v>41426</v>
      </c>
      <c r="D33" s="3">
        <v>0.9</v>
      </c>
      <c r="E33" s="3">
        <f t="shared" si="1"/>
        <v>0.9</v>
      </c>
      <c r="H33" s="119">
        <v>184202.56475842366</v>
      </c>
      <c r="I33" s="119">
        <v>186845.04172496501</v>
      </c>
      <c r="J33" s="2">
        <f t="shared" si="8"/>
        <v>2.4796557606727987</v>
      </c>
      <c r="K33" s="2">
        <f t="shared" si="12"/>
        <v>4.7530140497734408</v>
      </c>
      <c r="L33" s="2">
        <f t="shared" si="13"/>
        <v>5.3705969057431275</v>
      </c>
      <c r="M33" s="2">
        <f t="shared" si="14"/>
        <v>3.1706982528496326</v>
      </c>
      <c r="N33" s="3">
        <f t="shared" si="9"/>
        <v>1.3</v>
      </c>
      <c r="O33" s="2">
        <f t="shared" si="6"/>
        <v>1.1796557606727986</v>
      </c>
      <c r="P33" s="2">
        <f t="shared" si="11"/>
        <v>1.1986537685400138</v>
      </c>
      <c r="Q33" s="2">
        <f t="shared" si="15"/>
        <v>1.0789683309699123</v>
      </c>
      <c r="R33" s="119">
        <f t="shared" si="10"/>
        <v>185195.34951673416</v>
      </c>
      <c r="S33" s="2"/>
      <c r="AB33" s="119">
        <f t="shared" si="2"/>
        <v>185195.34951673416</v>
      </c>
      <c r="AC33" s="119">
        <f t="shared" si="3"/>
        <v>186845.04172496501</v>
      </c>
      <c r="AD33" s="3">
        <f t="shared" si="4"/>
        <v>0.9</v>
      </c>
      <c r="AL33" s="3">
        <f t="shared" si="5"/>
        <v>0.9</v>
      </c>
    </row>
    <row r="34" spans="2:38">
      <c r="B34" t="str">
        <f t="shared" si="0"/>
        <v>3Q 2013</v>
      </c>
      <c r="C34" s="5">
        <f t="shared" si="7"/>
        <v>41518</v>
      </c>
      <c r="D34" s="3">
        <v>0.6</v>
      </c>
      <c r="E34" s="3">
        <f t="shared" si="1"/>
        <v>0.6</v>
      </c>
      <c r="H34" s="119">
        <v>188214.57198500438</v>
      </c>
      <c r="I34" s="119">
        <v>187903.71311347699</v>
      </c>
      <c r="J34" s="2">
        <f t="shared" si="8"/>
        <v>0.5666039509201255</v>
      </c>
      <c r="K34" s="2">
        <f t="shared" si="12"/>
        <v>5.9464205663731065</v>
      </c>
      <c r="L34" s="2">
        <f t="shared" si="13"/>
        <v>6.2480512535931325</v>
      </c>
      <c r="M34" s="2">
        <f t="shared" si="14"/>
        <v>4.1670512305854288</v>
      </c>
      <c r="N34" s="3">
        <f t="shared" si="9"/>
        <v>-0.30000000000000004</v>
      </c>
      <c r="O34" s="2">
        <f t="shared" si="6"/>
        <v>0.86660395092012554</v>
      </c>
      <c r="P34" s="2">
        <f t="shared" si="11"/>
        <v>1.1818555035909406</v>
      </c>
      <c r="Q34" s="2">
        <f t="shared" si="15"/>
        <v>1.1205734626290103</v>
      </c>
      <c r="R34" s="119">
        <f t="shared" si="10"/>
        <v>186800.25973256651</v>
      </c>
      <c r="S34" s="2"/>
      <c r="AB34" s="119">
        <f t="shared" si="2"/>
        <v>186800.25973256651</v>
      </c>
      <c r="AC34" s="119">
        <f t="shared" si="3"/>
        <v>187903.71311347699</v>
      </c>
      <c r="AD34" s="3">
        <f t="shared" si="4"/>
        <v>0.6</v>
      </c>
      <c r="AL34" s="3">
        <f t="shared" si="5"/>
        <v>0.6</v>
      </c>
    </row>
    <row r="35" spans="2:38">
      <c r="B35" t="str">
        <f t="shared" si="0"/>
        <v>4Q 2013</v>
      </c>
      <c r="C35" s="5">
        <f t="shared" si="7"/>
        <v>41609</v>
      </c>
      <c r="D35" s="3">
        <v>0.65</v>
      </c>
      <c r="E35" s="3">
        <f t="shared" si="1"/>
        <v>0.65</v>
      </c>
      <c r="H35" s="119">
        <v>200693.58555366847</v>
      </c>
      <c r="I35" s="119">
        <v>190866.21183213501</v>
      </c>
      <c r="J35" s="2">
        <f t="shared" si="8"/>
        <v>1.5766046713876989</v>
      </c>
      <c r="K35" s="2">
        <f t="shared" si="12"/>
        <v>6.2400116242657333</v>
      </c>
      <c r="L35" s="2">
        <f t="shared" si="13"/>
        <v>6.3572754855165385</v>
      </c>
      <c r="M35" s="2">
        <f t="shared" si="14"/>
        <v>5.1339935199566895</v>
      </c>
      <c r="N35" s="3">
        <f t="shared" si="9"/>
        <v>5.0000000000000044E-2</v>
      </c>
      <c r="O35" s="2">
        <f t="shared" si="6"/>
        <v>1.5266046713876988</v>
      </c>
      <c r="P35" s="2">
        <f t="shared" si="11"/>
        <v>1.1895314720577042</v>
      </c>
      <c r="Q35" s="2">
        <f t="shared" si="15"/>
        <v>1.1148230400652261</v>
      </c>
      <c r="R35" s="119">
        <f t="shared" si="10"/>
        <v>189651.96122380823</v>
      </c>
      <c r="S35" s="2"/>
      <c r="AB35" s="119">
        <f t="shared" si="2"/>
        <v>189651.96122380823</v>
      </c>
      <c r="AC35" s="119">
        <f t="shared" si="3"/>
        <v>190866.21183213501</v>
      </c>
      <c r="AD35" s="3">
        <f t="shared" si="4"/>
        <v>0.65</v>
      </c>
      <c r="AL35" s="3">
        <f t="shared" si="5"/>
        <v>0.65</v>
      </c>
    </row>
    <row r="36" spans="2:38">
      <c r="B36" t="str">
        <f t="shared" si="0"/>
        <v>1Q 2014</v>
      </c>
      <c r="C36" s="5">
        <f t="shared" si="7"/>
        <v>41699</v>
      </c>
      <c r="D36" s="3">
        <v>1.1000000000000001</v>
      </c>
      <c r="E36" s="3">
        <f t="shared" si="1"/>
        <v>1.1000000000000001</v>
      </c>
      <c r="H36" s="119">
        <v>186383.64610704369</v>
      </c>
      <c r="I36" s="119">
        <v>193325.35197543801</v>
      </c>
      <c r="J36" s="2">
        <f t="shared" si="8"/>
        <v>1.2884104104637402</v>
      </c>
      <c r="K36" s="2">
        <f t="shared" si="12"/>
        <v>6.0339377344400589</v>
      </c>
      <c r="L36" s="2">
        <f t="shared" si="13"/>
        <v>6.6095534177697601</v>
      </c>
      <c r="M36" s="2">
        <f t="shared" si="14"/>
        <v>6.1508024695796166</v>
      </c>
      <c r="N36" s="3">
        <f t="shared" si="9"/>
        <v>0.45000000000000007</v>
      </c>
      <c r="O36" s="2">
        <f t="shared" si="6"/>
        <v>0.8384104104637401</v>
      </c>
      <c r="P36" s="2">
        <f t="shared" si="11"/>
        <v>1.1028186983610908</v>
      </c>
      <c r="Q36" s="2">
        <f t="shared" si="15"/>
        <v>1.1060092918668232</v>
      </c>
      <c r="R36" s="119">
        <f t="shared" si="10"/>
        <v>191242.02301035728</v>
      </c>
      <c r="S36" s="2"/>
      <c r="AB36" s="119">
        <f t="shared" si="2"/>
        <v>191242.02301035728</v>
      </c>
      <c r="AC36" s="119">
        <f t="shared" si="3"/>
        <v>193325.35197543801</v>
      </c>
      <c r="AD36" s="3">
        <f t="shared" si="4"/>
        <v>1.1000000000000001</v>
      </c>
      <c r="AL36" s="3">
        <f t="shared" si="5"/>
        <v>1.1000000000000001</v>
      </c>
    </row>
    <row r="37" spans="2:38">
      <c r="B37" t="str">
        <f t="shared" si="0"/>
        <v>2Q 2014</v>
      </c>
      <c r="C37" s="5">
        <f t="shared" si="7"/>
        <v>41791</v>
      </c>
      <c r="D37" s="3">
        <v>0.85</v>
      </c>
      <c r="E37" s="3">
        <f t="shared" si="1"/>
        <v>0.85</v>
      </c>
      <c r="H37" s="119">
        <v>190501.53178172323</v>
      </c>
      <c r="I37" s="119">
        <v>194347.20341046801</v>
      </c>
      <c r="J37" s="2">
        <f t="shared" si="8"/>
        <v>0.52856566642114444</v>
      </c>
      <c r="K37" s="2">
        <f t="shared" si="12"/>
        <v>4.0151783618353392</v>
      </c>
      <c r="L37" s="2">
        <f t="shared" si="13"/>
        <v>3.419587035370796</v>
      </c>
      <c r="M37" s="2">
        <f t="shared" si="14"/>
        <v>5.6449136793529391</v>
      </c>
      <c r="N37" s="3">
        <f t="shared" si="9"/>
        <v>-0.25000000000000011</v>
      </c>
      <c r="O37" s="2">
        <f t="shared" si="6"/>
        <v>0.77856566642114455</v>
      </c>
      <c r="P37" s="2">
        <f t="shared" si="11"/>
        <v>1.0025461747981772</v>
      </c>
      <c r="Q37" s="2">
        <f t="shared" si="15"/>
        <v>1.13854316061923</v>
      </c>
      <c r="R37" s="119">
        <f t="shared" si="10"/>
        <v>192730.96774128513</v>
      </c>
      <c r="S37" s="2"/>
      <c r="AB37" s="119">
        <f t="shared" si="2"/>
        <v>192730.96774128513</v>
      </c>
      <c r="AC37" s="119">
        <f t="shared" si="3"/>
        <v>194347.20341046801</v>
      </c>
      <c r="AD37" s="3">
        <f t="shared" si="4"/>
        <v>0.85</v>
      </c>
      <c r="AL37" s="3">
        <f t="shared" si="5"/>
        <v>0.85</v>
      </c>
    </row>
    <row r="38" spans="2:38">
      <c r="B38" t="str">
        <f t="shared" si="0"/>
        <v>3Q 2014</v>
      </c>
      <c r="C38" s="5">
        <f t="shared" si="7"/>
        <v>41883</v>
      </c>
      <c r="D38" s="3">
        <v>1.3</v>
      </c>
      <c r="E38" s="3">
        <f t="shared" si="1"/>
        <v>1.3</v>
      </c>
      <c r="H38" s="119">
        <v>196459.90244704185</v>
      </c>
      <c r="I38" s="119">
        <v>195868.18951490099</v>
      </c>
      <c r="J38" s="2">
        <f t="shared" si="8"/>
        <v>0.78261280725537574</v>
      </c>
      <c r="K38" s="2">
        <f t="shared" si="12"/>
        <v>4.2385944745084316</v>
      </c>
      <c r="L38" s="2">
        <f t="shared" si="13"/>
        <v>4.380814075699945</v>
      </c>
      <c r="M38" s="2">
        <f t="shared" si="14"/>
        <v>5.1764458601026035</v>
      </c>
      <c r="N38" s="3">
        <f t="shared" si="9"/>
        <v>0.45000000000000007</v>
      </c>
      <c r="O38" s="2">
        <f t="shared" si="6"/>
        <v>0.33261280725537568</v>
      </c>
      <c r="P38" s="2">
        <f t="shared" si="11"/>
        <v>0.86904838888198976</v>
      </c>
      <c r="Q38" s="2">
        <f t="shared" si="15"/>
        <v>1.0480902489053836</v>
      </c>
      <c r="R38" s="119">
        <f t="shared" si="10"/>
        <v>193372.01562353989</v>
      </c>
      <c r="S38" s="2"/>
      <c r="AB38" s="119">
        <f t="shared" si="2"/>
        <v>193372.01562353989</v>
      </c>
      <c r="AC38" s="119">
        <f t="shared" si="3"/>
        <v>195868.18951490099</v>
      </c>
      <c r="AD38" s="3">
        <f t="shared" si="4"/>
        <v>1.3</v>
      </c>
      <c r="AL38" s="3">
        <f t="shared" si="5"/>
        <v>1.3</v>
      </c>
    </row>
    <row r="39" spans="2:38">
      <c r="B39" t="str">
        <f t="shared" si="0"/>
        <v>4Q 2014</v>
      </c>
      <c r="C39" s="5">
        <f t="shared" si="7"/>
        <v>41974</v>
      </c>
      <c r="D39" s="3">
        <v>1.2</v>
      </c>
      <c r="E39" s="3">
        <f t="shared" si="1"/>
        <v>1.2</v>
      </c>
      <c r="H39" s="119">
        <v>208243.9196641912</v>
      </c>
      <c r="I39" s="119">
        <v>198048.25509919299</v>
      </c>
      <c r="J39" s="2">
        <f t="shared" si="8"/>
        <v>1.1130268726592334</v>
      </c>
      <c r="K39" s="2">
        <f t="shared" si="12"/>
        <v>3.7628678214531135</v>
      </c>
      <c r="L39" s="2">
        <f t="shared" si="13"/>
        <v>3.7621202938265697</v>
      </c>
      <c r="M39" s="2">
        <f t="shared" si="14"/>
        <v>4.4990300011097446</v>
      </c>
      <c r="N39" s="3">
        <f t="shared" si="9"/>
        <v>-0.10000000000000009</v>
      </c>
      <c r="O39" s="2">
        <f t="shared" si="6"/>
        <v>1.2130268726592335</v>
      </c>
      <c r="P39" s="2">
        <f t="shared" si="11"/>
        <v>0.79065393919987348</v>
      </c>
      <c r="Q39" s="2">
        <f t="shared" si="15"/>
        <v>1.0565686726126062</v>
      </c>
      <c r="R39" s="119">
        <f t="shared" si="10"/>
        <v>195717.67013725624</v>
      </c>
      <c r="S39" s="2"/>
      <c r="AB39" s="119">
        <f t="shared" si="2"/>
        <v>195717.67013725624</v>
      </c>
      <c r="AC39" s="119">
        <f t="shared" si="3"/>
        <v>198048.25509919299</v>
      </c>
      <c r="AD39" s="3">
        <f t="shared" si="4"/>
        <v>1.2</v>
      </c>
      <c r="AL39" s="3">
        <f t="shared" si="5"/>
        <v>1.2</v>
      </c>
    </row>
    <row r="40" spans="2:38">
      <c r="B40" t="str">
        <f t="shared" si="0"/>
        <v>1Q 2015</v>
      </c>
      <c r="C40" s="5">
        <f t="shared" si="7"/>
        <v>42064</v>
      </c>
      <c r="D40" s="3">
        <v>0</v>
      </c>
      <c r="E40" s="3">
        <f t="shared" si="1"/>
        <v>0</v>
      </c>
      <c r="H40" s="119">
        <v>191648.85642616614</v>
      </c>
      <c r="I40" s="119">
        <v>198922.33527007201</v>
      </c>
      <c r="J40" s="2">
        <f t="shared" si="8"/>
        <v>0.44134706990537609</v>
      </c>
      <c r="K40" s="2">
        <f t="shared" si="12"/>
        <v>2.8951108778248198</v>
      </c>
      <c r="L40" s="2">
        <f t="shared" si="13"/>
        <v>2.8249314943106896</v>
      </c>
      <c r="M40" s="2">
        <f t="shared" si="14"/>
        <v>3.6023758770550245</v>
      </c>
      <c r="N40" s="3">
        <f t="shared" si="9"/>
        <v>-1.2</v>
      </c>
      <c r="O40" s="2">
        <f t="shared" si="6"/>
        <v>1.641347069905376</v>
      </c>
      <c r="P40" s="2">
        <f t="shared" si="11"/>
        <v>0.99138810406028255</v>
      </c>
      <c r="Q40" s="2">
        <f t="shared" si="15"/>
        <v>1.1263971168521025</v>
      </c>
      <c r="R40" s="119">
        <f t="shared" si="10"/>
        <v>198930.07638134115</v>
      </c>
      <c r="S40" s="2"/>
      <c r="AB40" s="119">
        <f t="shared" si="2"/>
        <v>198930.07638134115</v>
      </c>
      <c r="AC40" s="119">
        <f t="shared" si="3"/>
        <v>198922.33527007201</v>
      </c>
      <c r="AD40" s="3">
        <f t="shared" si="4"/>
        <v>0</v>
      </c>
      <c r="AL40" s="3">
        <f t="shared" si="5"/>
        <v>0</v>
      </c>
    </row>
    <row r="41" spans="2:38">
      <c r="B41" t="str">
        <f t="shared" si="0"/>
        <v>2Q 2015</v>
      </c>
      <c r="C41" s="5">
        <f t="shared" si="7"/>
        <v>42156</v>
      </c>
      <c r="D41" s="3">
        <v>0.2</v>
      </c>
      <c r="E41" s="3">
        <f t="shared" si="1"/>
        <v>0.2</v>
      </c>
      <c r="H41" s="119">
        <v>197012.81215086306</v>
      </c>
      <c r="I41" s="119">
        <v>200984.48000073899</v>
      </c>
      <c r="J41" s="2">
        <f t="shared" si="8"/>
        <v>1.0366582153116468</v>
      </c>
      <c r="K41" s="2">
        <f t="shared" si="12"/>
        <v>3.415164444765793</v>
      </c>
      <c r="L41" s="2">
        <f t="shared" si="13"/>
        <v>3.417967461070333</v>
      </c>
      <c r="M41" s="2">
        <f t="shared" si="14"/>
        <v>3.6004694720191992</v>
      </c>
      <c r="N41" s="3">
        <f t="shared" si="9"/>
        <v>0.2</v>
      </c>
      <c r="O41" s="2">
        <f t="shared" si="6"/>
        <v>0.83665821531164686</v>
      </c>
      <c r="P41" s="2">
        <f t="shared" si="11"/>
        <v>1.0059112412829079</v>
      </c>
      <c r="Q41" s="2">
        <f t="shared" si="15"/>
        <v>1.0690370615403664</v>
      </c>
      <c r="R41" s="119">
        <f t="shared" si="10"/>
        <v>200594.44120811138</v>
      </c>
      <c r="S41" s="2"/>
      <c r="AB41" s="119">
        <f t="shared" si="2"/>
        <v>200594.44120811138</v>
      </c>
      <c r="AC41" s="119">
        <f t="shared" si="3"/>
        <v>200984.48000073899</v>
      </c>
      <c r="AD41" s="3">
        <f t="shared" si="4"/>
        <v>0.2</v>
      </c>
      <c r="AL41" s="3">
        <f t="shared" si="5"/>
        <v>0.2</v>
      </c>
    </row>
    <row r="42" spans="2:38">
      <c r="B42" t="str">
        <f t="shared" si="0"/>
        <v>3Q 2015</v>
      </c>
      <c r="C42" s="5">
        <f t="shared" si="7"/>
        <v>42248</v>
      </c>
      <c r="D42" s="3">
        <v>1.2</v>
      </c>
      <c r="E42" s="3">
        <f t="shared" si="1"/>
        <v>1.2</v>
      </c>
      <c r="H42" s="119">
        <v>203478.72699048003</v>
      </c>
      <c r="I42" s="119">
        <v>202438.16079403899</v>
      </c>
      <c r="J42" s="2">
        <f t="shared" si="8"/>
        <v>0.72328012257199248</v>
      </c>
      <c r="K42" s="2">
        <f t="shared" si="12"/>
        <v>3.3542819257223755</v>
      </c>
      <c r="L42" s="2">
        <f t="shared" si="13"/>
        <v>3.5726499178783797</v>
      </c>
      <c r="M42" s="2">
        <f t="shared" si="14"/>
        <v>3.4036606313391928</v>
      </c>
      <c r="N42" s="3">
        <f t="shared" si="9"/>
        <v>1</v>
      </c>
      <c r="O42" s="2">
        <f t="shared" si="6"/>
        <v>-0.27671987742800752</v>
      </c>
      <c r="P42" s="2">
        <f t="shared" si="11"/>
        <v>0.8535780701120621</v>
      </c>
      <c r="Q42" s="2">
        <f t="shared" si="15"/>
        <v>0.96816065419499753</v>
      </c>
      <c r="R42" s="119">
        <f t="shared" si="10"/>
        <v>200039.35651627291</v>
      </c>
      <c r="S42" s="2"/>
      <c r="AB42" s="119">
        <f t="shared" si="2"/>
        <v>200039.35651627291</v>
      </c>
      <c r="AC42" s="119">
        <f t="shared" si="3"/>
        <v>202438.16079403899</v>
      </c>
      <c r="AD42" s="3">
        <f t="shared" si="4"/>
        <v>1.2</v>
      </c>
      <c r="AL42" s="3">
        <f t="shared" si="5"/>
        <v>1.2</v>
      </c>
    </row>
    <row r="43" spans="2:38">
      <c r="B43" t="str">
        <f t="shared" si="0"/>
        <v>4Q 2015</v>
      </c>
      <c r="C43" s="5">
        <f t="shared" si="7"/>
        <v>42339</v>
      </c>
      <c r="D43" s="3">
        <v>1</v>
      </c>
      <c r="E43" s="3">
        <f>D43</f>
        <v>1</v>
      </c>
      <c r="H43" s="119">
        <v>212551.60443249074</v>
      </c>
      <c r="I43" s="119">
        <v>202347.023935151</v>
      </c>
      <c r="J43" s="2">
        <f t="shared" si="8"/>
        <v>-4.5019604273491609E-2</v>
      </c>
      <c r="K43" s="2">
        <f t="shared" si="12"/>
        <v>2.1705663772725359</v>
      </c>
      <c r="L43" s="2">
        <f t="shared" si="13"/>
        <v>2.0685764920512497</v>
      </c>
      <c r="M43" s="2">
        <f t="shared" si="14"/>
        <v>2.9559013752752321</v>
      </c>
      <c r="N43" s="3">
        <f t="shared" si="9"/>
        <v>-0.19999999999999996</v>
      </c>
      <c r="O43" s="2">
        <f t="shared" si="6"/>
        <v>0.15498039572650835</v>
      </c>
      <c r="P43" s="2">
        <f t="shared" si="11"/>
        <v>0.58906645087888099</v>
      </c>
      <c r="Q43" s="2">
        <f t="shared" si="15"/>
        <v>0.85641728737881939</v>
      </c>
      <c r="R43" s="119">
        <f t="shared" si="10"/>
        <v>200349.37830261057</v>
      </c>
      <c r="S43" s="2"/>
      <c r="AB43" s="119">
        <f t="shared" si="2"/>
        <v>200349.37830261057</v>
      </c>
      <c r="AC43" s="119">
        <f t="shared" si="3"/>
        <v>202347.023935151</v>
      </c>
      <c r="AD43" s="3">
        <f t="shared" si="4"/>
        <v>1</v>
      </c>
      <c r="AL43" s="3">
        <f t="shared" si="5"/>
        <v>1</v>
      </c>
    </row>
    <row r="44" spans="2:38">
      <c r="B44" t="str">
        <f t="shared" si="0"/>
        <v>1Q 2016</v>
      </c>
      <c r="C44" s="5">
        <f t="shared" si="7"/>
        <v>42430</v>
      </c>
      <c r="D44" s="3">
        <v>0.2</v>
      </c>
      <c r="E44" s="3">
        <v>0.9</v>
      </c>
      <c r="F44" s="3">
        <v>0.9</v>
      </c>
      <c r="H44" s="119">
        <v>196202.73892704802</v>
      </c>
      <c r="I44" s="119">
        <v>203711.30141979799</v>
      </c>
      <c r="J44" s="2">
        <f t="shared" si="8"/>
        <v>0.67422661233911185</v>
      </c>
      <c r="K44" s="2">
        <f t="shared" si="12"/>
        <v>2.4074552227753259</v>
      </c>
      <c r="L44" s="2">
        <f t="shared" si="13"/>
        <v>2.3761594959666752</v>
      </c>
      <c r="M44" s="2">
        <f t="shared" si="14"/>
        <v>2.845720577980785</v>
      </c>
      <c r="N44" s="3">
        <f t="shared" si="9"/>
        <v>-9.9999999999999978E-2</v>
      </c>
      <c r="O44" s="2">
        <f t="shared" si="6"/>
        <v>0.77422661233911183</v>
      </c>
      <c r="P44" s="2">
        <f t="shared" si="11"/>
        <v>0.37228633648731491</v>
      </c>
      <c r="Q44" s="2">
        <f t="shared" si="15"/>
        <v>0.82216437963622935</v>
      </c>
      <c r="R44" s="119">
        <f t="shared" si="10"/>
        <v>201900.53650708531</v>
      </c>
      <c r="S44" s="2"/>
      <c r="AB44" s="119">
        <f t="shared" si="2"/>
        <v>201900.53650708531</v>
      </c>
      <c r="AC44" s="119">
        <f t="shared" si="3"/>
        <v>203711.30141979799</v>
      </c>
      <c r="AD44" s="3">
        <f t="shared" si="4"/>
        <v>0.9</v>
      </c>
      <c r="AL44" s="3">
        <f t="shared" si="5"/>
        <v>0.9</v>
      </c>
    </row>
    <row r="45" spans="2:38">
      <c r="B45" t="str">
        <f t="shared" si="0"/>
        <v>2Q 2016</v>
      </c>
      <c r="C45" s="5">
        <f t="shared" si="7"/>
        <v>42522</v>
      </c>
      <c r="D45" s="3">
        <v>-0.55000000000000004</v>
      </c>
      <c r="E45" s="3">
        <v>0.7</v>
      </c>
      <c r="F45" s="3">
        <v>0.7</v>
      </c>
      <c r="H45" s="119">
        <v>201220.14452637167</v>
      </c>
      <c r="I45" s="119">
        <v>204840.830775209</v>
      </c>
      <c r="J45" s="2">
        <f t="shared" si="8"/>
        <v>0.55447554825805412</v>
      </c>
      <c r="K45" s="2">
        <f t="shared" si="12"/>
        <v>1.9187306275866973</v>
      </c>
      <c r="L45" s="2">
        <f t="shared" si="13"/>
        <v>2.13556282435421</v>
      </c>
      <c r="M45" s="2">
        <f t="shared" si="14"/>
        <v>2.5319634423097739</v>
      </c>
      <c r="N45" s="3">
        <f t="shared" si="9"/>
        <v>-0.20000000000000007</v>
      </c>
      <c r="O45" s="2">
        <f t="shared" si="6"/>
        <v>0.75447554825805418</v>
      </c>
      <c r="P45" s="2">
        <f t="shared" si="11"/>
        <v>0.35174066972391671</v>
      </c>
      <c r="Q45" s="2">
        <f t="shared" si="15"/>
        <v>0.78673269526833389</v>
      </c>
      <c r="R45" s="119">
        <f t="shared" si="10"/>
        <v>203423.82668683308</v>
      </c>
      <c r="S45" s="2"/>
      <c r="AB45" s="119">
        <f t="shared" si="2"/>
        <v>203423.82668683308</v>
      </c>
      <c r="AC45" s="119">
        <f t="shared" si="3"/>
        <v>204840.830775209</v>
      </c>
      <c r="AD45" s="3">
        <f t="shared" si="4"/>
        <v>0.7</v>
      </c>
      <c r="AL45" s="3">
        <f t="shared" si="5"/>
        <v>0.7</v>
      </c>
    </row>
    <row r="46" spans="2:38">
      <c r="B46" t="str">
        <f t="shared" si="0"/>
        <v>3Q 2016</v>
      </c>
      <c r="C46" s="5">
        <f t="shared" si="7"/>
        <v>42614</v>
      </c>
      <c r="D46" s="3">
        <v>-0.5</v>
      </c>
      <c r="E46" s="3">
        <v>0.5</v>
      </c>
      <c r="F46" s="3">
        <v>0.4</v>
      </c>
      <c r="H46" s="119">
        <v>206654.12178330595</v>
      </c>
      <c r="I46" s="119">
        <v>205731.717584375</v>
      </c>
      <c r="J46" s="2">
        <f t="shared" si="8"/>
        <v>0.43491661588876696</v>
      </c>
      <c r="K46" s="2">
        <f t="shared" si="12"/>
        <v>1.6269446320878558</v>
      </c>
      <c r="L46" s="2">
        <f t="shared" si="13"/>
        <v>1.560553695116468</v>
      </c>
      <c r="M46" s="2">
        <f t="shared" si="14"/>
        <v>2.0295618152903927</v>
      </c>
      <c r="N46" s="3">
        <f t="shared" si="9"/>
        <v>-0.19999999999999996</v>
      </c>
      <c r="O46" s="2">
        <f t="shared" si="6"/>
        <v>0.63491661588876691</v>
      </c>
      <c r="P46" s="2">
        <f t="shared" si="11"/>
        <v>0.57964979305311037</v>
      </c>
      <c r="Q46" s="2">
        <f t="shared" si="15"/>
        <v>0.76742541734905412</v>
      </c>
      <c r="R46" s="119">
        <f t="shared" si="10"/>
        <v>204715.39836314457</v>
      </c>
      <c r="S46" s="2"/>
      <c r="AB46" s="119">
        <f t="shared" si="2"/>
        <v>204715.39836314457</v>
      </c>
      <c r="AC46" s="119">
        <f t="shared" si="3"/>
        <v>205731.717584375</v>
      </c>
      <c r="AD46" s="3">
        <f t="shared" si="4"/>
        <v>0.5</v>
      </c>
      <c r="AL46" s="3">
        <f t="shared" si="5"/>
        <v>0.5</v>
      </c>
    </row>
    <row r="47" spans="2:38">
      <c r="B47" t="str">
        <f t="shared" si="0"/>
        <v>4Q 2016</v>
      </c>
      <c r="C47" s="5">
        <f t="shared" si="7"/>
        <v>42705</v>
      </c>
      <c r="D47" s="3">
        <v>-0.5</v>
      </c>
      <c r="E47" s="3">
        <v>0.4</v>
      </c>
      <c r="F47" s="3">
        <v>0.4</v>
      </c>
      <c r="H47" s="119">
        <v>217411.9947632743</v>
      </c>
      <c r="I47" s="119">
        <v>207205.15022061701</v>
      </c>
      <c r="J47" s="2">
        <f t="shared" si="8"/>
        <v>0.71619128714934277</v>
      </c>
      <c r="K47" s="2">
        <f t="shared" si="12"/>
        <v>2.4008884296825528</v>
      </c>
      <c r="L47" s="2">
        <f t="shared" si="13"/>
        <v>2.2866871994500855</v>
      </c>
      <c r="M47" s="2">
        <f t="shared" si="14"/>
        <v>2.0873825016279426</v>
      </c>
      <c r="N47" s="3">
        <f t="shared" si="9"/>
        <v>-9.9999999999999978E-2</v>
      </c>
      <c r="O47" s="2">
        <f t="shared" si="6"/>
        <v>0.81619128714934275</v>
      </c>
      <c r="P47" s="2">
        <f t="shared" si="11"/>
        <v>0.74495251590881895</v>
      </c>
      <c r="Q47" s="2">
        <f t="shared" si="15"/>
        <v>0.70822430199585773</v>
      </c>
      <c r="R47" s="119">
        <f t="shared" si="10"/>
        <v>206386.26760803763</v>
      </c>
      <c r="S47" s="2"/>
      <c r="AB47" s="119">
        <f t="shared" si="2"/>
        <v>206386.26760803763</v>
      </c>
      <c r="AC47" s="119">
        <f t="shared" si="3"/>
        <v>207205.15022061701</v>
      </c>
      <c r="AD47" s="3">
        <f t="shared" si="4"/>
        <v>0.4</v>
      </c>
      <c r="AL47" s="3">
        <f t="shared" si="5"/>
        <v>0.4</v>
      </c>
    </row>
    <row r="48" spans="2:38">
      <c r="B48" t="str">
        <f t="shared" si="0"/>
        <v>1Q 2017</v>
      </c>
      <c r="C48" s="5">
        <f t="shared" si="7"/>
        <v>42795</v>
      </c>
      <c r="D48" s="3">
        <v>-0.8</v>
      </c>
      <c r="E48" s="3">
        <v>0.2</v>
      </c>
      <c r="F48" s="3">
        <v>0.2</v>
      </c>
      <c r="H48" s="119">
        <v>198332.10187540646</v>
      </c>
      <c r="I48" s="119">
        <v>206742.441140699</v>
      </c>
      <c r="J48" s="2">
        <f t="shared" si="8"/>
        <v>-0.22330964236428485</v>
      </c>
      <c r="K48" s="2">
        <f t="shared" si="12"/>
        <v>1.4879585471080787</v>
      </c>
      <c r="L48" s="2">
        <f t="shared" si="13"/>
        <v>1.0852870658193012</v>
      </c>
      <c r="M48" s="2">
        <f t="shared" si="14"/>
        <v>1.776033806073869</v>
      </c>
      <c r="N48" s="3">
        <f t="shared" si="9"/>
        <v>-0.2</v>
      </c>
      <c r="O48" s="2">
        <f t="shared" si="6"/>
        <v>-2.3309642364284844E-2</v>
      </c>
      <c r="P48" s="2">
        <f t="shared" si="11"/>
        <v>0.54556845223296979</v>
      </c>
      <c r="Q48" s="2">
        <f t="shared" si="15"/>
        <v>0.63641429759352242</v>
      </c>
      <c r="R48" s="119">
        <f t="shared" si="10"/>
        <v>206338.15970716919</v>
      </c>
      <c r="S48" s="2"/>
      <c r="AB48" s="119">
        <f t="shared" si="2"/>
        <v>206338.15970716919</v>
      </c>
      <c r="AC48" s="119">
        <f t="shared" si="3"/>
        <v>206742.441140699</v>
      </c>
      <c r="AD48" s="3">
        <f t="shared" si="4"/>
        <v>0.2</v>
      </c>
      <c r="AL48" s="3">
        <f t="shared" si="5"/>
        <v>0.2</v>
      </c>
    </row>
    <row r="49" spans="2:38">
      <c r="B49" t="str">
        <f t="shared" si="0"/>
        <v>2Q 2017</v>
      </c>
      <c r="C49" s="5">
        <f t="shared" si="7"/>
        <v>42887</v>
      </c>
      <c r="D49" s="3">
        <v>-0.8</v>
      </c>
      <c r="E49" s="3">
        <v>0</v>
      </c>
      <c r="F49" s="3">
        <v>-0.1</v>
      </c>
      <c r="H49" s="119">
        <v>203793.31647513091</v>
      </c>
      <c r="I49" s="119">
        <v>207804.24328885201</v>
      </c>
      <c r="J49" s="2">
        <f t="shared" si="8"/>
        <v>0.51358692598120115</v>
      </c>
      <c r="K49" s="2">
        <f t="shared" si="12"/>
        <v>1.4466903411922942</v>
      </c>
      <c r="L49" s="2">
        <f t="shared" si="13"/>
        <v>1.2787844650524107</v>
      </c>
      <c r="M49" s="2">
        <f t="shared" si="14"/>
        <v>1.5659560731667597</v>
      </c>
      <c r="N49" s="3">
        <f t="shared" si="9"/>
        <v>-0.2</v>
      </c>
      <c r="O49" s="2">
        <f t="shared" si="6"/>
        <v>0.7135869259812011</v>
      </c>
      <c r="P49" s="2">
        <f t="shared" si="11"/>
        <v>0.53534629666375644</v>
      </c>
      <c r="Q49" s="2">
        <f t="shared" si="15"/>
        <v>0.63099940255686038</v>
      </c>
      <c r="R49" s="119">
        <f t="shared" si="10"/>
        <v>207810.56183814976</v>
      </c>
      <c r="S49" s="2"/>
      <c r="AB49" s="119">
        <f t="shared" si="2"/>
        <v>207810.56183814976</v>
      </c>
      <c r="AC49" s="119">
        <f t="shared" si="3"/>
        <v>207804.24328885201</v>
      </c>
      <c r="AD49" s="3">
        <f t="shared" si="4"/>
        <v>0</v>
      </c>
      <c r="AL49" s="3">
        <f t="shared" si="5"/>
        <v>0</v>
      </c>
    </row>
    <row r="50" spans="2:38">
      <c r="B50" t="str">
        <f t="shared" si="0"/>
        <v>3Q 2017</v>
      </c>
      <c r="C50" s="5">
        <f t="shared" si="7"/>
        <v>42979</v>
      </c>
      <c r="D50" s="3">
        <v>-1.3</v>
      </c>
      <c r="E50" s="3">
        <v>-0.3</v>
      </c>
      <c r="F50" s="3">
        <v>-0.3</v>
      </c>
      <c r="H50" s="119">
        <v>210152.66752430808</v>
      </c>
      <c r="I50" s="119">
        <v>208379.05521199899</v>
      </c>
      <c r="J50" s="2">
        <f t="shared" si="8"/>
        <v>0.27661221640597944</v>
      </c>
      <c r="K50" s="2">
        <f t="shared" si="12"/>
        <v>1.2867911952070443</v>
      </c>
      <c r="L50" s="2">
        <f t="shared" si="13"/>
        <v>1.6929474770750659</v>
      </c>
      <c r="M50" s="2">
        <f t="shared" si="14"/>
        <v>1.5994383265844618</v>
      </c>
      <c r="N50" s="3">
        <f t="shared" si="9"/>
        <v>-0.3</v>
      </c>
      <c r="O50" s="2">
        <f t="shared" si="6"/>
        <v>0.57661221640597948</v>
      </c>
      <c r="P50" s="2">
        <f t="shared" si="11"/>
        <v>0.52077019679305958</v>
      </c>
      <c r="Q50" s="2">
        <f t="shared" si="15"/>
        <v>0.65133268665274402</v>
      </c>
      <c r="R50" s="119">
        <f t="shared" si="10"/>
        <v>209008.82292469041</v>
      </c>
      <c r="S50" s="2"/>
      <c r="AB50" s="119">
        <f t="shared" si="2"/>
        <v>209008.82292469041</v>
      </c>
      <c r="AC50" s="119">
        <f t="shared" si="3"/>
        <v>208379.05521199899</v>
      </c>
      <c r="AD50" s="3">
        <f t="shared" si="4"/>
        <v>-0.3</v>
      </c>
      <c r="AL50" s="3">
        <f t="shared" si="5"/>
        <v>-0.3</v>
      </c>
    </row>
    <row r="51" spans="2:38">
      <c r="B51" t="str">
        <f t="shared" si="0"/>
        <v>4Q 2017</v>
      </c>
      <c r="C51" s="5">
        <f t="shared" si="7"/>
        <v>43070</v>
      </c>
      <c r="D51" s="3">
        <v>-1</v>
      </c>
      <c r="E51" s="3">
        <v>-0.6</v>
      </c>
      <c r="F51" s="3">
        <v>-0.6</v>
      </c>
      <c r="H51" s="119">
        <v>220377.91412515455</v>
      </c>
      <c r="I51" s="119">
        <v>209730.26035845099</v>
      </c>
      <c r="J51" s="2">
        <f t="shared" si="8"/>
        <v>0.64843616124340997</v>
      </c>
      <c r="K51" s="2">
        <f t="shared" si="12"/>
        <v>1.2186522077976463</v>
      </c>
      <c r="L51" s="2">
        <f t="shared" si="13"/>
        <v>1.3641930681467898</v>
      </c>
      <c r="M51" s="2">
        <f t="shared" si="14"/>
        <v>1.3593608678874887</v>
      </c>
      <c r="N51" s="3">
        <f t="shared" si="9"/>
        <v>-0.3</v>
      </c>
      <c r="O51" s="2">
        <f t="shared" si="6"/>
        <v>0.94843616124341001</v>
      </c>
      <c r="P51" s="2">
        <f t="shared" si="11"/>
        <v>0.55383141531657643</v>
      </c>
      <c r="Q51" s="2">
        <f t="shared" si="15"/>
        <v>0.62928346070142538</v>
      </c>
      <c r="R51" s="119">
        <f t="shared" si="10"/>
        <v>210991.13818149737</v>
      </c>
      <c r="S51" s="2"/>
      <c r="AB51" s="119">
        <f t="shared" si="2"/>
        <v>210991.13818149737</v>
      </c>
      <c r="AC51" s="119">
        <f t="shared" si="3"/>
        <v>209730.26035845099</v>
      </c>
      <c r="AD51" s="3">
        <f t="shared" si="4"/>
        <v>-0.6</v>
      </c>
      <c r="AL51" s="3">
        <f t="shared" si="5"/>
        <v>-0.6</v>
      </c>
    </row>
    <row r="52" spans="2:38">
      <c r="B52" t="str">
        <f t="shared" si="0"/>
        <v>1Q 2018</v>
      </c>
      <c r="C52" s="5">
        <f t="shared" si="7"/>
        <v>43160</v>
      </c>
      <c r="D52" s="3">
        <v>-0.7</v>
      </c>
      <c r="E52" s="3">
        <v>-0.6</v>
      </c>
      <c r="F52" s="3">
        <v>-0.7</v>
      </c>
      <c r="H52" s="119">
        <v>201621.18558344225</v>
      </c>
      <c r="I52" s="119">
        <v>211310.205409988</v>
      </c>
      <c r="J52" s="2">
        <f t="shared" si="8"/>
        <v>0.75332240985956389</v>
      </c>
      <c r="K52" s="2">
        <f t="shared" si="12"/>
        <v>2.2093984399557343</v>
      </c>
      <c r="L52" s="2">
        <f t="shared" si="13"/>
        <v>1.6583718303464678</v>
      </c>
      <c r="M52" s="2">
        <f t="shared" si="14"/>
        <v>1.4966544353808047</v>
      </c>
      <c r="N52" s="3">
        <f t="shared" si="9"/>
        <v>0</v>
      </c>
      <c r="O52" s="2">
        <f t="shared" si="6"/>
        <v>0.75332240985956389</v>
      </c>
      <c r="P52" s="2">
        <f t="shared" si="11"/>
        <v>0.74798942837253857</v>
      </c>
      <c r="Q52" s="2">
        <f t="shared" si="15"/>
        <v>0.55528140569760776</v>
      </c>
      <c r="R52" s="119">
        <f t="shared" si="10"/>
        <v>212580.58170823636</v>
      </c>
      <c r="S52" s="2"/>
      <c r="AB52" s="119">
        <f t="shared" si="2"/>
        <v>212580.58170823636</v>
      </c>
      <c r="AC52" s="119">
        <f t="shared" si="3"/>
        <v>211310.205409988</v>
      </c>
      <c r="AD52" s="3">
        <f t="shared" si="4"/>
        <v>-0.6</v>
      </c>
      <c r="AL52" s="3">
        <f t="shared" si="5"/>
        <v>-0.6</v>
      </c>
    </row>
    <row r="53" spans="2:38">
      <c r="B53" t="str">
        <f t="shared" si="0"/>
        <v>2Q 2018</v>
      </c>
      <c r="C53" s="5">
        <f t="shared" si="7"/>
        <v>43252</v>
      </c>
      <c r="D53" s="3">
        <v>-0.9</v>
      </c>
      <c r="E53" s="3">
        <v>-0.6</v>
      </c>
      <c r="F53" s="3">
        <v>-0.7</v>
      </c>
      <c r="H53" s="119">
        <v>209419.42289203167</v>
      </c>
      <c r="I53" s="119">
        <v>212382.96280260899</v>
      </c>
      <c r="J53" s="2">
        <f t="shared" si="8"/>
        <v>0.50766946657385859</v>
      </c>
      <c r="K53" s="2">
        <f t="shared" si="12"/>
        <v>2.2033811443361628</v>
      </c>
      <c r="L53" s="2">
        <f t="shared" si="13"/>
        <v>2.7606923103326295</v>
      </c>
      <c r="M53" s="2">
        <f t="shared" si="14"/>
        <v>1.8615120802144531</v>
      </c>
      <c r="N53" s="3">
        <f t="shared" si="9"/>
        <v>0</v>
      </c>
      <c r="O53" s="2">
        <f t="shared" si="6"/>
        <v>0.50766946657385859</v>
      </c>
      <c r="P53" s="2">
        <f t="shared" si="11"/>
        <v>0.69651006352070299</v>
      </c>
      <c r="Q53" s="2">
        <f t="shared" si="15"/>
        <v>0.52786567663612538</v>
      </c>
      <c r="R53" s="119">
        <f t="shared" si="10"/>
        <v>213659.78841343417</v>
      </c>
      <c r="S53" s="2"/>
      <c r="AB53" s="119">
        <f t="shared" si="2"/>
        <v>213659.78841343417</v>
      </c>
      <c r="AC53" s="119">
        <f t="shared" si="3"/>
        <v>212382.96280260899</v>
      </c>
      <c r="AD53" s="3">
        <f t="shared" si="4"/>
        <v>-0.6</v>
      </c>
      <c r="AL53" s="3">
        <f t="shared" si="5"/>
        <v>-0.6</v>
      </c>
    </row>
    <row r="54" spans="2:38">
      <c r="B54" t="str">
        <f t="shared" si="0"/>
        <v>3Q 2018</v>
      </c>
      <c r="C54" s="5">
        <f t="shared" si="7"/>
        <v>43344</v>
      </c>
      <c r="D54" s="3">
        <v>-1.1000000000000001</v>
      </c>
      <c r="E54" s="3">
        <v>-0.5</v>
      </c>
      <c r="F54" s="3">
        <v>-0.5</v>
      </c>
      <c r="H54" s="119">
        <v>216259.81476000548</v>
      </c>
      <c r="I54" s="119">
        <v>214266.609914803</v>
      </c>
      <c r="J54" s="2">
        <f t="shared" si="8"/>
        <v>0.88691064826358001</v>
      </c>
      <c r="K54" s="2">
        <f t="shared" si="12"/>
        <v>2.8254061795290255</v>
      </c>
      <c r="L54" s="2">
        <f t="shared" si="13"/>
        <v>2.9060526842900885</v>
      </c>
      <c r="M54" s="2">
        <f t="shared" si="14"/>
        <v>2.1680693963074873</v>
      </c>
      <c r="N54" s="3">
        <f t="shared" si="9"/>
        <v>9.9999999999999978E-2</v>
      </c>
      <c r="O54" s="2">
        <f t="shared" si="6"/>
        <v>0.78691064826358004</v>
      </c>
      <c r="P54" s="2">
        <f t="shared" si="11"/>
        <v>0.74908467148510305</v>
      </c>
      <c r="Q54" s="2">
        <f t="shared" si="15"/>
        <v>0.61650155377709104</v>
      </c>
      <c r="R54" s="119">
        <f t="shared" si="10"/>
        <v>215341.1000395169</v>
      </c>
      <c r="S54" s="2"/>
      <c r="AB54" s="119">
        <f t="shared" si="2"/>
        <v>215341.1000395169</v>
      </c>
      <c r="AC54" s="119">
        <f t="shared" si="3"/>
        <v>214266.609914803</v>
      </c>
      <c r="AD54" s="3">
        <f t="shared" si="4"/>
        <v>-0.5</v>
      </c>
      <c r="AL54" s="3">
        <f t="shared" si="5"/>
        <v>-0.5</v>
      </c>
    </row>
    <row r="55" spans="2:38">
      <c r="B55" t="str">
        <f t="shared" si="0"/>
        <v>4Q 2018</v>
      </c>
      <c r="C55" s="5">
        <f t="shared" si="7"/>
        <v>43435</v>
      </c>
      <c r="D55" s="3">
        <v>-0.8</v>
      </c>
      <c r="E55" s="3">
        <v>-0.4</v>
      </c>
      <c r="F55" s="3">
        <v>-0.4</v>
      </c>
      <c r="H55" s="119">
        <v>226707.57676452061</v>
      </c>
      <c r="I55" s="119">
        <v>216048.2218726</v>
      </c>
      <c r="J55" s="2">
        <f t="shared" si="8"/>
        <v>0.83149304434573423</v>
      </c>
      <c r="K55" s="2">
        <f t="shared" si="12"/>
        <v>3.0124224817872971</v>
      </c>
      <c r="L55" s="2">
        <f t="shared" si="13"/>
        <v>2.872185565642198</v>
      </c>
      <c r="M55" s="2">
        <f t="shared" si="14"/>
        <v>2.5643242827770365</v>
      </c>
      <c r="N55" s="3">
        <f t="shared" si="9"/>
        <v>9.9999999999999978E-2</v>
      </c>
      <c r="O55" s="2">
        <f t="shared" si="6"/>
        <v>0.73149304434573426</v>
      </c>
      <c r="P55" s="2">
        <f t="shared" si="11"/>
        <v>0.69484889226068414</v>
      </c>
      <c r="Q55" s="2">
        <f t="shared" si="15"/>
        <v>0.66454427449535991</v>
      </c>
      <c r="R55" s="119">
        <f t="shared" si="10"/>
        <v>216916.30520792358</v>
      </c>
      <c r="S55" s="2"/>
      <c r="AB55" s="119">
        <f t="shared" si="2"/>
        <v>216916.30520792358</v>
      </c>
      <c r="AC55" s="119">
        <f t="shared" si="3"/>
        <v>216048.2218726</v>
      </c>
      <c r="AD55" s="3">
        <f t="shared" si="4"/>
        <v>-0.4</v>
      </c>
      <c r="AL55" s="3">
        <f t="shared" si="5"/>
        <v>-0.4</v>
      </c>
    </row>
    <row r="56" spans="2:38">
      <c r="B56" t="str">
        <f t="shared" si="0"/>
        <v>1Q 2019</v>
      </c>
      <c r="C56" s="5">
        <f t="shared" si="7"/>
        <v>43525</v>
      </c>
      <c r="D56" s="9" t="s">
        <v>186</v>
      </c>
      <c r="E56" s="3">
        <v>-0.2</v>
      </c>
      <c r="F56" s="3">
        <v>-0.2</v>
      </c>
      <c r="H56" s="119">
        <v>208704.45766422682</v>
      </c>
      <c r="I56" s="119">
        <v>217911.76010182401</v>
      </c>
      <c r="J56" s="2">
        <f t="shared" si="8"/>
        <v>0.86255661494077174</v>
      </c>
      <c r="K56" s="2">
        <f t="shared" si="12"/>
        <v>3.124105946055721</v>
      </c>
      <c r="L56" s="2">
        <f t="shared" si="13"/>
        <v>3.5131586297775925</v>
      </c>
      <c r="M56" s="2">
        <f t="shared" si="14"/>
        <v>3.0081148705614709</v>
      </c>
      <c r="N56" s="3">
        <f t="shared" si="9"/>
        <v>0.2</v>
      </c>
      <c r="O56" s="2">
        <f t="shared" si="6"/>
        <v>0.66255661494077178</v>
      </c>
      <c r="P56" s="2">
        <f t="shared" si="11"/>
        <v>0.67215744353098605</v>
      </c>
      <c r="Q56" s="2">
        <f t="shared" si="15"/>
        <v>0.65523844137883158</v>
      </c>
      <c r="R56" s="119">
        <f t="shared" si="10"/>
        <v>218353.49853696377</v>
      </c>
      <c r="S56" s="2"/>
      <c r="AB56" s="119">
        <f t="shared" si="2"/>
        <v>218353.49853696377</v>
      </c>
      <c r="AC56" s="119">
        <f t="shared" si="3"/>
        <v>217911.76010182401</v>
      </c>
      <c r="AD56" s="3">
        <f t="shared" si="4"/>
        <v>-0.2</v>
      </c>
      <c r="AL56" s="3">
        <f t="shared" si="5"/>
        <v>-0.2</v>
      </c>
    </row>
    <row r="57" spans="2:38">
      <c r="B57" t="str">
        <f t="shared" si="0"/>
        <v>2Q 2019</v>
      </c>
      <c r="C57" s="5">
        <f t="shared" si="7"/>
        <v>43617</v>
      </c>
      <c r="D57" s="9" t="s">
        <v>186</v>
      </c>
      <c r="E57" s="3">
        <v>0</v>
      </c>
      <c r="F57" s="3">
        <v>0</v>
      </c>
      <c r="H57" s="119">
        <v>215914.38481489618</v>
      </c>
      <c r="I57" s="119">
        <v>219682.856491627</v>
      </c>
      <c r="J57" s="2">
        <f t="shared" si="8"/>
        <v>0.81275851701414581</v>
      </c>
      <c r="K57" s="2">
        <f t="shared" si="12"/>
        <v>3.4371371378798585</v>
      </c>
      <c r="L57" s="2">
        <f t="shared" si="13"/>
        <v>3.1014133422634131</v>
      </c>
      <c r="M57" s="2">
        <f t="shared" si="14"/>
        <v>3.0912469656726671</v>
      </c>
      <c r="N57" s="3">
        <f t="shared" si="9"/>
        <v>0.2</v>
      </c>
      <c r="O57" s="2">
        <f t="shared" si="6"/>
        <v>0.61275851701414585</v>
      </c>
      <c r="P57" s="2">
        <f t="shared" si="11"/>
        <v>0.69842970614105804</v>
      </c>
      <c r="Q57" s="2">
        <f t="shared" si="15"/>
        <v>0.64342868877517245</v>
      </c>
      <c r="R57" s="119">
        <f t="shared" si="10"/>
        <v>219691.47819644737</v>
      </c>
      <c r="S57" s="2"/>
      <c r="AB57" s="119">
        <f t="shared" si="2"/>
        <v>219691.47819644737</v>
      </c>
      <c r="AC57" s="119">
        <f t="shared" si="3"/>
        <v>219682.856491627</v>
      </c>
      <c r="AD57" s="3">
        <f t="shared" si="4"/>
        <v>0</v>
      </c>
      <c r="AL57" s="3">
        <f t="shared" si="5"/>
        <v>0</v>
      </c>
    </row>
    <row r="58" spans="2:38">
      <c r="B58" t="str">
        <f t="shared" si="0"/>
        <v>3Q 2019</v>
      </c>
      <c r="C58" s="5">
        <f t="shared" si="7"/>
        <v>43709</v>
      </c>
      <c r="D58" s="9" t="s">
        <v>186</v>
      </c>
      <c r="E58" s="3">
        <v>0.2</v>
      </c>
      <c r="F58" s="3">
        <v>0.2</v>
      </c>
      <c r="H58" s="119">
        <v>223111.09145602456</v>
      </c>
      <c r="I58" s="119">
        <v>220729.90500110699</v>
      </c>
      <c r="J58" s="2">
        <f t="shared" si="8"/>
        <v>0.47661821509494473</v>
      </c>
      <c r="K58" s="2">
        <f t="shared" si="12"/>
        <v>3.016473303457758</v>
      </c>
      <c r="L58" s="2">
        <f t="shared" si="13"/>
        <v>3.1680766505891569</v>
      </c>
      <c r="M58" s="2">
        <f t="shared" si="14"/>
        <v>3.1567603133934909</v>
      </c>
      <c r="N58" s="3">
        <f t="shared" si="9"/>
        <v>0.2</v>
      </c>
      <c r="O58" s="2">
        <f t="shared" si="6"/>
        <v>0.27661821509494472</v>
      </c>
      <c r="P58" s="2">
        <f t="shared" si="11"/>
        <v>0.57085659784889908</v>
      </c>
      <c r="Q58" s="2">
        <f t="shared" si="15"/>
        <v>0.61357048870902064</v>
      </c>
      <c r="R58" s="119">
        <f t="shared" si="10"/>
        <v>220299.18484215008</v>
      </c>
      <c r="S58" s="2"/>
      <c r="AB58" s="119">
        <f t="shared" si="2"/>
        <v>220299.18484215008</v>
      </c>
      <c r="AC58" s="119">
        <f t="shared" si="3"/>
        <v>220729.90500110699</v>
      </c>
      <c r="AD58" s="3">
        <f t="shared" si="4"/>
        <v>0.2</v>
      </c>
      <c r="AL58" s="3">
        <f t="shared" si="5"/>
        <v>0.2</v>
      </c>
    </row>
    <row r="59" spans="2:38">
      <c r="B59" t="str">
        <f t="shared" si="0"/>
        <v>4Q 2019</v>
      </c>
      <c r="C59" s="5">
        <f t="shared" si="7"/>
        <v>43800</v>
      </c>
      <c r="D59" s="9" t="s">
        <v>186</v>
      </c>
      <c r="E59" s="3">
        <v>0.3</v>
      </c>
      <c r="F59" s="3">
        <v>0.3</v>
      </c>
      <c r="H59" s="119">
        <v>233494.06606485229</v>
      </c>
      <c r="I59" s="119">
        <v>222899.47840544101</v>
      </c>
      <c r="J59" s="2">
        <f t="shared" si="8"/>
        <v>0.98290868395160658</v>
      </c>
      <c r="K59" s="2">
        <f t="shared" si="12"/>
        <v>3.1711700626173638</v>
      </c>
      <c r="L59" s="2">
        <f t="shared" si="13"/>
        <v>2.9934991133449245</v>
      </c>
      <c r="M59" s="2">
        <f t="shared" si="14"/>
        <v>3.1868553924553282</v>
      </c>
      <c r="N59" s="3">
        <f t="shared" si="9"/>
        <v>9.9999999999999978E-2</v>
      </c>
      <c r="O59" s="2">
        <f t="shared" si="6"/>
        <v>0.8829086839516066</v>
      </c>
      <c r="P59" s="2">
        <f t="shared" si="11"/>
        <v>0.60871050775036728</v>
      </c>
      <c r="Q59" s="2">
        <f t="shared" si="15"/>
        <v>0.61913027177587598</v>
      </c>
      <c r="R59" s="119">
        <f t="shared" si="10"/>
        <v>222244.225475796</v>
      </c>
      <c r="S59" s="2"/>
      <c r="AB59" s="119">
        <f t="shared" si="2"/>
        <v>222244.225475796</v>
      </c>
      <c r="AC59" s="119">
        <f t="shared" si="3"/>
        <v>222899.47840544101</v>
      </c>
      <c r="AD59" s="3">
        <f t="shared" si="4"/>
        <v>0.3</v>
      </c>
      <c r="AL59" s="3">
        <f t="shared" si="5"/>
        <v>0.3</v>
      </c>
    </row>
    <row r="60" spans="2:38">
      <c r="B60" t="str">
        <f t="shared" si="0"/>
        <v>1Q 2020</v>
      </c>
      <c r="C60" s="5">
        <f t="shared" si="7"/>
        <v>43891</v>
      </c>
      <c r="D60" s="9" t="s">
        <v>186</v>
      </c>
      <c r="E60" s="3">
        <v>-0.4</v>
      </c>
      <c r="F60" s="3">
        <v>-0.3</v>
      </c>
      <c r="H60" s="119">
        <v>210057.93425137899</v>
      </c>
      <c r="I60" s="119">
        <v>218217.393021358</v>
      </c>
      <c r="J60" s="2">
        <f t="shared" si="8"/>
        <v>-2.1005367161813524</v>
      </c>
      <c r="K60" s="2">
        <f t="shared" si="12"/>
        <v>0.14025535812807277</v>
      </c>
      <c r="L60" s="2">
        <f t="shared" si="13"/>
        <v>0.64851350196349244</v>
      </c>
      <c r="M60" s="2">
        <f t="shared" si="14"/>
        <v>2.4952296235040166</v>
      </c>
      <c r="N60" s="3">
        <f t="shared" si="9"/>
        <v>-0.7</v>
      </c>
      <c r="O60" s="2">
        <f t="shared" si="6"/>
        <v>-1.4005367161813524</v>
      </c>
      <c r="P60" s="2">
        <f t="shared" si="11"/>
        <v>9.2937174969836167E-2</v>
      </c>
      <c r="Q60" s="2">
        <f t="shared" si="15"/>
        <v>0.50436134895778706</v>
      </c>
      <c r="R60" s="119">
        <f t="shared" si="10"/>
        <v>219131.6134984146</v>
      </c>
      <c r="S60" s="2"/>
      <c r="AB60" s="119">
        <f t="shared" si="2"/>
        <v>219131.6134984146</v>
      </c>
      <c r="AC60" s="119">
        <f t="shared" si="3"/>
        <v>218217.393021358</v>
      </c>
      <c r="AD60" s="3">
        <f t="shared" si="4"/>
        <v>-0.4</v>
      </c>
      <c r="AL60" s="3">
        <f t="shared" si="5"/>
        <v>-0.4</v>
      </c>
    </row>
    <row r="61" spans="2:38">
      <c r="B61" t="str">
        <f t="shared" si="0"/>
        <v>2Q 2020</v>
      </c>
      <c r="C61" s="5">
        <f t="shared" si="7"/>
        <v>43983</v>
      </c>
      <c r="D61" s="9" t="s">
        <v>186</v>
      </c>
      <c r="E61" s="3">
        <v>-3.9</v>
      </c>
      <c r="F61" s="3">
        <v>-3.7</v>
      </c>
      <c r="H61" s="119">
        <v>179621.45111220752</v>
      </c>
      <c r="I61" s="119">
        <v>183119.852335681</v>
      </c>
      <c r="J61" s="2">
        <f t="shared" si="8"/>
        <v>-16.08375033709703</v>
      </c>
      <c r="K61" s="2">
        <f t="shared" si="12"/>
        <v>-16.643540028504475</v>
      </c>
      <c r="L61" s="2">
        <f t="shared" si="13"/>
        <v>-16.808946626600473</v>
      </c>
      <c r="M61" s="2">
        <f t="shared" si="14"/>
        <v>-2.4552822859907479</v>
      </c>
      <c r="N61" s="3">
        <f t="shared" si="9"/>
        <v>-3.5</v>
      </c>
      <c r="O61" s="2">
        <f t="shared" si="6"/>
        <v>-12.58375033709703</v>
      </c>
      <c r="P61" s="2">
        <f t="shared" si="11"/>
        <v>-3.2061900385579576</v>
      </c>
      <c r="Q61" s="2">
        <f t="shared" si="15"/>
        <v>-0.60375008963206556</v>
      </c>
      <c r="R61" s="119">
        <f t="shared" si="10"/>
        <v>191556.63834612168</v>
      </c>
      <c r="S61" s="2"/>
      <c r="AB61" s="119">
        <f t="shared" si="2"/>
        <v>191556.63834612168</v>
      </c>
      <c r="AC61" s="119">
        <f t="shared" si="3"/>
        <v>183119.852335681</v>
      </c>
      <c r="AD61" s="3">
        <f t="shared" si="4"/>
        <v>-3.9</v>
      </c>
      <c r="AL61" s="3">
        <f t="shared" si="5"/>
        <v>-3.9</v>
      </c>
    </row>
    <row r="62" spans="2:38">
      <c r="B62" t="str">
        <f t="shared" si="0"/>
        <v>3Q 2020</v>
      </c>
      <c r="C62" s="5">
        <f t="shared" si="7"/>
        <v>44075</v>
      </c>
      <c r="D62" s="9" t="s">
        <v>186</v>
      </c>
      <c r="E62" s="3">
        <v>-6.2</v>
      </c>
      <c r="F62" s="3">
        <v>-5.9</v>
      </c>
      <c r="H62" s="119">
        <v>202591.41836004594</v>
      </c>
      <c r="I62" s="119">
        <v>200652.795058869</v>
      </c>
      <c r="J62" s="2">
        <f t="shared" si="8"/>
        <v>9.5745723358535457</v>
      </c>
      <c r="K62" s="2">
        <f t="shared" si="12"/>
        <v>-9.0957815354187375</v>
      </c>
      <c r="L62" s="2">
        <f t="shared" si="13"/>
        <v>-9.1970654448719245</v>
      </c>
      <c r="M62" s="2">
        <f t="shared" si="14"/>
        <v>-5.5661657140301344</v>
      </c>
      <c r="N62" s="3">
        <f t="shared" si="9"/>
        <v>-2.3000000000000003</v>
      </c>
      <c r="O62" s="2">
        <f t="shared" si="6"/>
        <v>11.874572335853546</v>
      </c>
      <c r="P62" s="2">
        <f t="shared" si="11"/>
        <v>-0.30670150836830734</v>
      </c>
      <c r="Q62" s="2">
        <f t="shared" si="15"/>
        <v>0.33774658698856497</v>
      </c>
      <c r="R62" s="119">
        <f t="shared" si="10"/>
        <v>214303.16993066124</v>
      </c>
      <c r="S62" s="2"/>
      <c r="AB62" s="119">
        <f t="shared" si="2"/>
        <v>214303.16993066124</v>
      </c>
      <c r="AC62" s="119">
        <f t="shared" si="3"/>
        <v>200652.795058869</v>
      </c>
      <c r="AD62" s="3">
        <f t="shared" si="4"/>
        <v>-6.2</v>
      </c>
      <c r="AL62" s="3">
        <f t="shared" si="5"/>
        <v>-6.2</v>
      </c>
    </row>
    <row r="63" spans="2:38">
      <c r="B63" t="str">
        <f t="shared" si="0"/>
        <v>4Q 2020</v>
      </c>
      <c r="C63" s="5">
        <f t="shared" si="7"/>
        <v>44166</v>
      </c>
      <c r="D63" s="9" t="s">
        <v>186</v>
      </c>
      <c r="E63" s="3">
        <v>-7.3</v>
      </c>
      <c r="F63" s="3">
        <v>-7.1</v>
      </c>
      <c r="H63" s="119">
        <v>225044.19627636753</v>
      </c>
      <c r="I63" s="119">
        <v>215324.959584094</v>
      </c>
      <c r="J63" s="2">
        <f t="shared" si="8"/>
        <v>7.3122153722904102</v>
      </c>
      <c r="K63" s="2">
        <f t="shared" si="12"/>
        <v>-3.3981770058561551</v>
      </c>
      <c r="L63" s="2">
        <f t="shared" si="13"/>
        <v>-3.6188798845696653</v>
      </c>
      <c r="M63" s="2">
        <f t="shared" si="14"/>
        <v>-7.2522990749230587</v>
      </c>
      <c r="N63" s="3">
        <f t="shared" si="9"/>
        <v>-1.0999999999999996</v>
      </c>
      <c r="O63" s="2">
        <f t="shared" si="6"/>
        <v>8.4122153722904098</v>
      </c>
      <c r="P63" s="2">
        <f t="shared" si="11"/>
        <v>1.5756251637163934</v>
      </c>
      <c r="Q63" s="2">
        <f t="shared" si="15"/>
        <v>0.95972818790914838</v>
      </c>
      <c r="R63" s="119">
        <f t="shared" si="10"/>
        <v>232330.81413487394</v>
      </c>
      <c r="S63" s="2"/>
      <c r="AB63" s="119">
        <f t="shared" si="2"/>
        <v>232330.81413487394</v>
      </c>
      <c r="AC63" s="119">
        <f t="shared" si="3"/>
        <v>215324.959584094</v>
      </c>
      <c r="AD63" s="3">
        <f t="shared" si="4"/>
        <v>-7.3</v>
      </c>
      <c r="AL63" s="3">
        <f t="shared" si="5"/>
        <v>-7.3</v>
      </c>
    </row>
    <row r="64" spans="2:38">
      <c r="B64" t="str">
        <f t="shared" si="0"/>
        <v>1Q 2021</v>
      </c>
      <c r="C64" s="5">
        <f t="shared" si="7"/>
        <v>44256</v>
      </c>
      <c r="D64" s="9" t="s">
        <v>186</v>
      </c>
      <c r="E64" s="3">
        <v>-7.1</v>
      </c>
      <c r="F64" s="3">
        <v>-7</v>
      </c>
      <c r="H64" s="119">
        <v>213149.13696322357</v>
      </c>
      <c r="I64" s="119">
        <v>223432.682100495</v>
      </c>
      <c r="J64" s="2">
        <f t="shared" si="8"/>
        <v>3.7653426393583516</v>
      </c>
      <c r="K64" s="2">
        <f t="shared" si="12"/>
        <v>2.3899511431825005</v>
      </c>
      <c r="L64" s="2">
        <f t="shared" si="13"/>
        <v>1.471595311484549</v>
      </c>
      <c r="M64" s="2">
        <f t="shared" si="14"/>
        <v>-7.0442851222215808</v>
      </c>
      <c r="N64" s="3">
        <f t="shared" si="9"/>
        <v>0.20000000000000018</v>
      </c>
      <c r="O64" s="2">
        <f t="shared" si="6"/>
        <v>3.5653426393583514</v>
      </c>
      <c r="P64" s="2">
        <f t="shared" si="11"/>
        <v>2.8170950026013193</v>
      </c>
      <c r="Q64" s="2">
        <f t="shared" si="15"/>
        <v>1.1940632070340473</v>
      </c>
      <c r="R64" s="119">
        <f t="shared" si="10"/>
        <v>240614.203715593</v>
      </c>
      <c r="S64" s="2"/>
      <c r="AB64" s="119">
        <f t="shared" si="2"/>
        <v>240614.203715593</v>
      </c>
      <c r="AC64" s="119">
        <f t="shared" si="3"/>
        <v>223432.682100495</v>
      </c>
      <c r="AD64" s="3">
        <f t="shared" si="4"/>
        <v>-7.1</v>
      </c>
      <c r="AL64" s="3">
        <f t="shared" si="5"/>
        <v>-7.1</v>
      </c>
    </row>
    <row r="65" spans="2:38">
      <c r="B65" t="str">
        <f t="shared" si="0"/>
        <v>2Q 2021</v>
      </c>
      <c r="C65" s="5">
        <f t="shared" si="7"/>
        <v>44348</v>
      </c>
      <c r="D65" s="9" t="s">
        <v>186</v>
      </c>
      <c r="E65" s="3">
        <v>-4.5</v>
      </c>
      <c r="F65" s="3">
        <v>-4.5</v>
      </c>
      <c r="H65" s="119">
        <v>213542.86151783494</v>
      </c>
      <c r="I65" s="119">
        <v>217211.49031269099</v>
      </c>
      <c r="J65" s="2">
        <f t="shared" si="8"/>
        <v>-2.7843696496494914</v>
      </c>
      <c r="K65" s="2">
        <f t="shared" si="12"/>
        <v>18.617117446401082</v>
      </c>
      <c r="L65" s="2">
        <f t="shared" si="13"/>
        <v>18.884943972775886</v>
      </c>
      <c r="M65" s="2">
        <f t="shared" si="14"/>
        <v>0.95039786566286466</v>
      </c>
      <c r="N65" s="3">
        <f t="shared" si="9"/>
        <v>2.5999999999999996</v>
      </c>
      <c r="O65" s="2">
        <f t="shared" si="6"/>
        <v>-5.3843696496494911</v>
      </c>
      <c r="P65" s="2">
        <f t="shared" si="11"/>
        <v>4.6169401744632044</v>
      </c>
      <c r="Q65" s="2">
        <f t="shared" si="15"/>
        <v>0.70305994734876809</v>
      </c>
      <c r="R65" s="119">
        <f t="shared" si="10"/>
        <v>227658.64555798483</v>
      </c>
      <c r="S65" s="2"/>
      <c r="AB65" s="119">
        <f t="shared" si="2"/>
        <v>227658.64555798483</v>
      </c>
      <c r="AC65" s="119">
        <f t="shared" si="3"/>
        <v>217211.49031269099</v>
      </c>
      <c r="AD65" s="3">
        <f t="shared" si="4"/>
        <v>-4.5</v>
      </c>
      <c r="AL65" s="3">
        <f t="shared" si="5"/>
        <v>-4.5</v>
      </c>
    </row>
    <row r="66" spans="2:38">
      <c r="B66" t="str">
        <f t="shared" si="0"/>
        <v>3Q 2021</v>
      </c>
      <c r="C66" s="5">
        <f t="shared" si="7"/>
        <v>44440</v>
      </c>
      <c r="D66" s="9" t="s">
        <v>186</v>
      </c>
      <c r="E66" s="3">
        <v>-2.7</v>
      </c>
      <c r="F66" s="3">
        <v>-2.5</v>
      </c>
      <c r="H66" s="119">
        <v>230098.80467170209</v>
      </c>
      <c r="I66" s="119">
        <v>227272.548954283</v>
      </c>
      <c r="J66" s="2">
        <f t="shared" si="8"/>
        <v>4.6319182411153292</v>
      </c>
      <c r="K66" s="2">
        <f t="shared" si="12"/>
        <v>13.266575174098165</v>
      </c>
      <c r="L66" s="2">
        <f t="shared" si="13"/>
        <v>13.57776481073347</v>
      </c>
      <c r="M66" s="2">
        <f t="shared" si="14"/>
        <v>6.7900841622150239</v>
      </c>
      <c r="N66" s="3">
        <f t="shared" si="9"/>
        <v>1.7999999999999998</v>
      </c>
      <c r="O66" s="2">
        <f t="shared" si="6"/>
        <v>2.8319182411153294</v>
      </c>
      <c r="P66" s="2">
        <f t="shared" si="11"/>
        <v>2.3562766507786499</v>
      </c>
      <c r="Q66" s="2">
        <f t="shared" si="15"/>
        <v>0.8734772467530808</v>
      </c>
      <c r="R66" s="119">
        <f t="shared" si="10"/>
        <v>234105.75226901748</v>
      </c>
      <c r="S66" s="2"/>
      <c r="AB66" s="119">
        <f t="shared" si="2"/>
        <v>234105.75226901748</v>
      </c>
      <c r="AC66" s="119">
        <f t="shared" si="3"/>
        <v>227272.548954283</v>
      </c>
      <c r="AD66" s="3">
        <f t="shared" si="4"/>
        <v>-2.7</v>
      </c>
      <c r="AL66" s="3">
        <f t="shared" si="5"/>
        <v>-2.7</v>
      </c>
    </row>
    <row r="67" spans="2:38">
      <c r="B67" t="str">
        <f t="shared" si="0"/>
        <v>4Q 2021</v>
      </c>
      <c r="C67" s="5">
        <f t="shared" si="7"/>
        <v>44531</v>
      </c>
      <c r="D67" s="9" t="s">
        <v>186</v>
      </c>
      <c r="E67" s="3">
        <v>-0.9</v>
      </c>
      <c r="F67" s="3">
        <v>-1.1000000000000001</v>
      </c>
      <c r="H67" s="119">
        <v>250561.19684723939</v>
      </c>
      <c r="I67" s="119">
        <v>239435.27863253001</v>
      </c>
      <c r="J67" s="2">
        <f t="shared" si="8"/>
        <v>5.3516052573043424</v>
      </c>
      <c r="K67" s="2">
        <f t="shared" si="12"/>
        <v>11.197178021073697</v>
      </c>
      <c r="L67" s="2">
        <f t="shared" si="13"/>
        <v>11.338661913118386</v>
      </c>
      <c r="M67" s="2">
        <f t="shared" si="14"/>
        <v>11.016193266977865</v>
      </c>
      <c r="N67" s="3">
        <f t="shared" si="9"/>
        <v>1.8000000000000003</v>
      </c>
      <c r="O67" s="2">
        <f t="shared" si="6"/>
        <v>3.5516052573043422</v>
      </c>
      <c r="P67" s="2">
        <f t="shared" si="11"/>
        <v>1.1411241220321329</v>
      </c>
      <c r="Q67" s="2">
        <f t="shared" si="15"/>
        <v>1.1084865978329645</v>
      </c>
      <c r="R67" s="119">
        <f t="shared" si="10"/>
        <v>242420.26447425576</v>
      </c>
      <c r="S67" s="2"/>
      <c r="AB67" s="119">
        <f t="shared" si="2"/>
        <v>242420.26447425576</v>
      </c>
      <c r="AC67" s="119">
        <f t="shared" si="3"/>
        <v>239435.27863253001</v>
      </c>
      <c r="AD67" s="3">
        <f t="shared" si="4"/>
        <v>-0.9</v>
      </c>
      <c r="AL67" s="3">
        <f t="shared" si="5"/>
        <v>-0.9</v>
      </c>
    </row>
    <row r="68" spans="2:38">
      <c r="B68" t="str">
        <f t="shared" si="0"/>
        <v>1Q 2022</v>
      </c>
      <c r="C68" s="5">
        <f t="shared" si="7"/>
        <v>44621</v>
      </c>
      <c r="D68" s="9" t="s">
        <v>186</v>
      </c>
      <c r="E68" s="3">
        <v>0</v>
      </c>
      <c r="F68" s="3">
        <v>-0.1</v>
      </c>
      <c r="H68" s="119">
        <v>229842.20976492862</v>
      </c>
      <c r="I68" s="119">
        <v>240804.667689639</v>
      </c>
      <c r="J68" s="2">
        <f t="shared" si="8"/>
        <v>0.57192451543895118</v>
      </c>
      <c r="K68" s="2">
        <f t="shared" si="12"/>
        <v>7.7750423196059018</v>
      </c>
      <c r="L68" s="2">
        <f t="shared" si="13"/>
        <v>7.8316398740968083</v>
      </c>
      <c r="M68" s="2">
        <f t="shared" si="14"/>
        <v>12.632628781606385</v>
      </c>
      <c r="N68" s="3">
        <f t="shared" si="9"/>
        <v>0.9</v>
      </c>
      <c r="O68" s="2">
        <f t="shared" si="6"/>
        <v>-0.32807548456104885</v>
      </c>
      <c r="P68" s="2">
        <f t="shared" si="11"/>
        <v>0.16776959105228292</v>
      </c>
      <c r="Q68" s="2">
        <f t="shared" si="15"/>
        <v>1.0259339228744795</v>
      </c>
      <c r="R68" s="119">
        <f t="shared" si="10"/>
        <v>241624.94301690767</v>
      </c>
      <c r="S68" s="2"/>
      <c r="AB68" s="119">
        <f t="shared" si="2"/>
        <v>241624.94301690767</v>
      </c>
      <c r="AC68" s="119">
        <f t="shared" si="3"/>
        <v>240804.667689639</v>
      </c>
      <c r="AD68" s="3">
        <f t="shared" si="4"/>
        <v>0</v>
      </c>
      <c r="AL68" s="3">
        <f t="shared" si="5"/>
        <v>0</v>
      </c>
    </row>
    <row r="69" spans="2:38">
      <c r="B69" t="str">
        <f t="shared" si="0"/>
        <v>2Q 2022</v>
      </c>
      <c r="C69" s="5">
        <f t="shared" si="7"/>
        <v>44713</v>
      </c>
      <c r="D69" s="9" t="s">
        <v>186</v>
      </c>
      <c r="E69" s="3">
        <v>1.5</v>
      </c>
      <c r="F69" s="3">
        <v>1.4</v>
      </c>
      <c r="H69" s="119">
        <v>239762.61379091357</v>
      </c>
      <c r="I69" s="119">
        <v>243553.91589260599</v>
      </c>
      <c r="J69" s="2">
        <f t="shared" si="8"/>
        <v>1.1416922393341622</v>
      </c>
      <c r="K69" s="2">
        <f t="shared" si="12"/>
        <v>12.127547001308841</v>
      </c>
      <c r="L69" s="2">
        <f t="shared" si="13"/>
        <v>12.278449434793572</v>
      </c>
      <c r="M69" s="2">
        <f t="shared" si="14"/>
        <v>11.229557664328937</v>
      </c>
      <c r="N69" s="3">
        <f t="shared" si="9"/>
        <v>1.5</v>
      </c>
      <c r="O69" s="2">
        <f t="shared" si="6"/>
        <v>-0.3583077606658378</v>
      </c>
      <c r="P69" s="2">
        <f t="shared" si="11"/>
        <v>1.4242850632981963</v>
      </c>
      <c r="Q69" s="2">
        <f t="shared" si="15"/>
        <v>0.94501173306781439</v>
      </c>
      <c r="R69" s="119">
        <f t="shared" si="10"/>
        <v>240759.18209437368</v>
      </c>
      <c r="S69" s="2"/>
      <c r="AB69" s="119">
        <f t="shared" si="2"/>
        <v>240759.18209437368</v>
      </c>
      <c r="AC69" s="119">
        <f t="shared" si="3"/>
        <v>243553.91589260599</v>
      </c>
      <c r="AD69" s="3">
        <f t="shared" si="4"/>
        <v>1.5</v>
      </c>
      <c r="AL69" s="3">
        <f t="shared" si="5"/>
        <v>1.5</v>
      </c>
    </row>
    <row r="70" spans="2:38">
      <c r="B70" t="str">
        <f t="shared" si="0"/>
        <v>3Q 2022</v>
      </c>
      <c r="C70" s="5">
        <f t="shared" si="7"/>
        <v>44805</v>
      </c>
      <c r="D70" s="9" t="s">
        <v>186</v>
      </c>
      <c r="E70" s="3">
        <v>2.6</v>
      </c>
      <c r="F70" s="3">
        <v>2.2999999999999998</v>
      </c>
      <c r="H70" s="119">
        <v>247968.19130919766</v>
      </c>
      <c r="I70" s="119">
        <v>244686.63896485601</v>
      </c>
      <c r="J70" s="2">
        <f t="shared" si="8"/>
        <v>0.4650810347674792</v>
      </c>
      <c r="K70" s="2">
        <f t="shared" si="12"/>
        <v>7.6622056164274994</v>
      </c>
      <c r="L70" s="2">
        <f t="shared" si="13"/>
        <v>7.7659623929776842</v>
      </c>
      <c r="M70" s="2">
        <f t="shared" si="14"/>
        <v>9.7863219694181396</v>
      </c>
      <c r="N70" s="3">
        <f t="shared" si="9"/>
        <v>1.1000000000000001</v>
      </c>
      <c r="O70" s="2">
        <f t="shared" si="6"/>
        <v>-0.63491896523252089</v>
      </c>
      <c r="P70" s="2">
        <f t="shared" si="11"/>
        <v>0.55757576171123369</v>
      </c>
      <c r="Q70" s="2">
        <f t="shared" si="15"/>
        <v>0.86905030137385886</v>
      </c>
      <c r="R70" s="119">
        <f t="shared" si="10"/>
        <v>239230.5563867178</v>
      </c>
      <c r="S70" s="2"/>
      <c r="AB70" s="119">
        <f t="shared" si="2"/>
        <v>239230.5563867178</v>
      </c>
      <c r="AC70" s="119">
        <f t="shared" si="3"/>
        <v>244686.63896485601</v>
      </c>
      <c r="AD70" s="3">
        <f t="shared" si="4"/>
        <v>2.6</v>
      </c>
      <c r="AL70" s="3">
        <f t="shared" si="5"/>
        <v>2.6</v>
      </c>
    </row>
    <row r="71" spans="2:38">
      <c r="B71" t="str">
        <f t="shared" si="0"/>
        <v>4Q 2022</v>
      </c>
      <c r="C71" s="5">
        <f t="shared" si="7"/>
        <v>44896</v>
      </c>
      <c r="D71" s="9" t="s">
        <v>186</v>
      </c>
      <c r="E71" s="3">
        <v>2.4</v>
      </c>
      <c r="F71" s="3">
        <v>2.5</v>
      </c>
      <c r="H71" s="119">
        <v>257792.05660305641</v>
      </c>
      <c r="I71" s="119">
        <v>246319.84892099601</v>
      </c>
      <c r="J71" s="2">
        <f t="shared" si="8"/>
        <v>0.66747001922510663</v>
      </c>
      <c r="K71" s="2">
        <f t="shared" si="12"/>
        <v>2.8753366370174689</v>
      </c>
      <c r="L71" s="2">
        <f t="shared" si="13"/>
        <v>2.8858657472910636</v>
      </c>
      <c r="M71" s="2">
        <f t="shared" si="14"/>
        <v>7.495775781405257</v>
      </c>
      <c r="N71" s="3">
        <f t="shared" si="9"/>
        <v>-0.20000000000000018</v>
      </c>
      <c r="O71" s="2">
        <f t="shared" si="6"/>
        <v>0.8674700192251068</v>
      </c>
      <c r="P71" s="2">
        <f t="shared" si="11"/>
        <v>-0.11345804780857516</v>
      </c>
      <c r="Q71" s="2">
        <f t="shared" si="15"/>
        <v>0.86776374597998363</v>
      </c>
      <c r="R71" s="119">
        <f t="shared" si="10"/>
        <v>241305.80974019802</v>
      </c>
      <c r="S71" s="2"/>
      <c r="AB71" s="119">
        <f>R71</f>
        <v>241305.80974019802</v>
      </c>
      <c r="AC71" s="119">
        <f>I71</f>
        <v>246319.84892099601</v>
      </c>
      <c r="AD71" s="3">
        <f>E71</f>
        <v>2.4</v>
      </c>
      <c r="AL71" s="3">
        <f>E71</f>
        <v>2.4</v>
      </c>
    </row>
    <row r="72" spans="2:38">
      <c r="B72" t="str">
        <f t="shared" ref="B72:B80" si="16">ROUNDUP(MONTH(C72)/3,0)&amp;"Q "&amp;YEAR(C72)</f>
        <v>1Q 2023</v>
      </c>
      <c r="C72" s="5">
        <f t="shared" si="7"/>
        <v>44986</v>
      </c>
      <c r="D72" s="9" t="s">
        <v>186</v>
      </c>
      <c r="E72" s="3">
        <v>2.2999999999999998</v>
      </c>
      <c r="F72" s="3">
        <v>2.2000000000000002</v>
      </c>
      <c r="H72" s="145">
        <f>H68*(1+V72/100)</f>
        <v>236737.47605787648</v>
      </c>
      <c r="I72" s="145">
        <f>I68*H72/H68</f>
        <v>248028.80772032816</v>
      </c>
      <c r="N72" s="3">
        <f t="shared" si="9"/>
        <v>-0.10000000000000009</v>
      </c>
      <c r="O72" s="2">
        <f>X72</f>
        <v>0.79379662533013695</v>
      </c>
      <c r="P72" s="2">
        <f t="shared" si="11"/>
        <v>0.16700997966422126</v>
      </c>
      <c r="Q72" s="2">
        <f t="shared" ref="Q72:Q80" si="17">AVERAGE(O61:O72)</f>
        <v>1.0506248577726078</v>
      </c>
      <c r="R72" s="119">
        <f t="shared" si="10"/>
        <v>243221.28711464128</v>
      </c>
      <c r="S72" s="2"/>
      <c r="T72" s="3">
        <f>O72+N72</f>
        <v>0.69379662533013686</v>
      </c>
      <c r="U72" s="3">
        <f>H72/H68*100-100</f>
        <v>3</v>
      </c>
      <c r="V72" s="174">
        <v>3</v>
      </c>
      <c r="W72" s="113">
        <f>I72/I71*100-100</f>
        <v>0.69379662533013686</v>
      </c>
      <c r="X72" s="113">
        <f>W72-N72</f>
        <v>0.79379662533013695</v>
      </c>
      <c r="Y72" s="3">
        <f t="shared" ref="Y72:Y79" si="18">AVERAGE(H69:H72)/AVERAGE(H65:H68)*100-100</f>
        <v>6.3000460337752315</v>
      </c>
      <c r="AA72" s="175">
        <v>0.5</v>
      </c>
      <c r="AB72" s="119">
        <f>AB71*(1+AA72/100)</f>
        <v>242512.33878889898</v>
      </c>
      <c r="AC72" s="119">
        <f>AC71*(1+AE72/100)</f>
        <v>247305.12831668</v>
      </c>
      <c r="AD72" s="3">
        <f>AC72/AB72*100-100</f>
        <v>1.9763074949984372</v>
      </c>
      <c r="AE72" s="3">
        <f>N72+AA72</f>
        <v>0.39999999999999991</v>
      </c>
      <c r="AG72" s="3">
        <f t="shared" ref="AG72:AG79" si="19">AVERAGE(AC69:AC72)/AVERAGE(AC65:AC68)*100-100</f>
        <v>6.1793083554105124</v>
      </c>
      <c r="AI72" s="3">
        <f t="shared" ref="AI72:AI79" si="20">T72</f>
        <v>0.69379662533013686</v>
      </c>
      <c r="AJ72" s="174">
        <v>1</v>
      </c>
      <c r="AK72" s="113">
        <f>AJ72-AI72</f>
        <v>0.30620337466986314</v>
      </c>
      <c r="AL72" s="3">
        <f>AK72+E72</f>
        <v>2.606203374669863</v>
      </c>
    </row>
    <row r="73" spans="2:38">
      <c r="B73" t="str">
        <f t="shared" si="16"/>
        <v>2Q 2023</v>
      </c>
      <c r="C73" s="5">
        <f t="shared" si="7"/>
        <v>45078</v>
      </c>
      <c r="D73" s="9" t="s">
        <v>186</v>
      </c>
      <c r="E73" s="3">
        <v>1.9</v>
      </c>
      <c r="F73" s="3">
        <v>1.6</v>
      </c>
      <c r="H73" s="145">
        <f t="shared" ref="H73:H80" si="21">H69*(1+V73/100)</f>
        <v>242879.52777019542</v>
      </c>
      <c r="I73" s="145">
        <f t="shared" ref="I73:I80" si="22">I69*H73/H69</f>
        <v>246720.11679920982</v>
      </c>
      <c r="N73" s="3">
        <f t="shared" si="9"/>
        <v>-0.39999999999999991</v>
      </c>
      <c r="O73" s="2">
        <f t="shared" ref="O73:O80" si="23">X73</f>
        <v>-0.12763666170342569</v>
      </c>
      <c r="P73" s="2">
        <f t="shared" si="11"/>
        <v>0.22467775440482429</v>
      </c>
      <c r="Q73" s="2">
        <f t="shared" si="17"/>
        <v>2.0886343307220749</v>
      </c>
      <c r="R73" s="119">
        <f t="shared" si="10"/>
        <v>242910.84758321606</v>
      </c>
      <c r="S73" s="2"/>
      <c r="T73" s="3">
        <f t="shared" ref="T73:T80" si="24">O73+N73</f>
        <v>-0.5276366617034256</v>
      </c>
      <c r="U73" s="3">
        <f t="shared" ref="U73:U80" si="25">H73/H69*100-100</f>
        <v>1.2999999999999829</v>
      </c>
      <c r="V73" s="174">
        <v>1.3</v>
      </c>
      <c r="W73" s="113">
        <f t="shared" ref="W73:W80" si="26">I73/I72*100-100</f>
        <v>-0.5276366617034256</v>
      </c>
      <c r="X73" s="113">
        <f t="shared" ref="X73:X80" si="27">W73-N73</f>
        <v>-0.12763666170342569</v>
      </c>
      <c r="Y73" s="3">
        <f t="shared" si="18"/>
        <v>3.6950148778556695</v>
      </c>
      <c r="AA73" s="175">
        <v>0.5</v>
      </c>
      <c r="AB73" s="119">
        <f t="shared" ref="AB73:AB80" si="28">AB72*(1+AA73/100)</f>
        <v>243724.90048284346</v>
      </c>
      <c r="AC73" s="119">
        <f t="shared" ref="AC73:AC80" si="29">AC72*(1+AE73/100)</f>
        <v>247552.43344499666</v>
      </c>
      <c r="AD73" s="3">
        <f t="shared" ref="AD73:AD80" si="30">AC73/AB73*100-100</f>
        <v>1.5704316442720909</v>
      </c>
      <c r="AE73" s="3">
        <f t="shared" ref="AE73:AE80" si="31">N73+AA73</f>
        <v>0.10000000000000009</v>
      </c>
      <c r="AG73" s="3">
        <f t="shared" si="19"/>
        <v>3.6588021687883128</v>
      </c>
      <c r="AI73" s="3">
        <f t="shared" si="20"/>
        <v>-0.5276366617034256</v>
      </c>
      <c r="AJ73" s="174">
        <v>0.2</v>
      </c>
      <c r="AK73" s="113">
        <f>AK72+AJ73-AI73</f>
        <v>1.0338400363732887</v>
      </c>
      <c r="AL73" s="3">
        <f t="shared" ref="AL73:AL80" si="32">AK73+E73</f>
        <v>2.9338400363732884</v>
      </c>
    </row>
    <row r="74" spans="2:38" ht="12.75" thickBot="1">
      <c r="B74" t="str">
        <f t="shared" si="16"/>
        <v>3Q 2023</v>
      </c>
      <c r="C74" s="5">
        <f t="shared" ref="C74:C80" si="33">EDATE(C73,3)</f>
        <v>45170</v>
      </c>
      <c r="D74" s="9" t="s">
        <v>186</v>
      </c>
      <c r="E74" s="3">
        <v>1.2</v>
      </c>
      <c r="F74" s="3">
        <v>0.7</v>
      </c>
      <c r="H74" s="145">
        <f t="shared" si="21"/>
        <v>248960.06407443446</v>
      </c>
      <c r="I74" s="145">
        <f t="shared" si="22"/>
        <v>245665.38552071544</v>
      </c>
      <c r="N74" s="3">
        <f t="shared" ref="N74:N80" si="34">E74-E73</f>
        <v>-0.7</v>
      </c>
      <c r="O74" s="2">
        <f t="shared" si="23"/>
        <v>0.27249887355040125</v>
      </c>
      <c r="P74" s="2">
        <f t="shared" si="11"/>
        <v>0.45153221410055483</v>
      </c>
      <c r="Q74" s="2">
        <f t="shared" si="17"/>
        <v>1.1217948755301459</v>
      </c>
      <c r="R74" s="119">
        <f t="shared" ref="R74:R80" si="35">R73*(1+O74/100)</f>
        <v>243572.77690661207</v>
      </c>
      <c r="S74" s="2"/>
      <c r="T74" s="3">
        <f t="shared" si="24"/>
        <v>-0.4275011264495987</v>
      </c>
      <c r="U74" s="3">
        <f t="shared" si="25"/>
        <v>0.40000000000000568</v>
      </c>
      <c r="V74" s="174">
        <v>0.4</v>
      </c>
      <c r="W74" s="113">
        <f t="shared" si="26"/>
        <v>-0.4275011264495987</v>
      </c>
      <c r="X74" s="113">
        <f t="shared" si="27"/>
        <v>0.27249887355040125</v>
      </c>
      <c r="Y74" s="3">
        <f t="shared" si="18"/>
        <v>1.8835108368944589</v>
      </c>
      <c r="AA74" s="175">
        <v>0.5</v>
      </c>
      <c r="AB74" s="119">
        <f t="shared" si="28"/>
        <v>244943.52498525765</v>
      </c>
      <c r="AC74" s="119">
        <f t="shared" si="29"/>
        <v>247057.32857810665</v>
      </c>
      <c r="AD74" s="3">
        <f t="shared" si="30"/>
        <v>0.86297590147614756</v>
      </c>
      <c r="AE74" s="3">
        <f t="shared" si="31"/>
        <v>-0.19999999999999996</v>
      </c>
      <c r="AG74" s="3">
        <f t="shared" si="19"/>
        <v>2.0397145897193667</v>
      </c>
      <c r="AI74" s="3">
        <f t="shared" si="20"/>
        <v>-0.4275011264495987</v>
      </c>
      <c r="AJ74" s="174">
        <v>-0.5</v>
      </c>
      <c r="AK74" s="113">
        <f t="shared" ref="AK74:AK80" si="36">AK73+AJ74-AI74</f>
        <v>0.9613411628228874</v>
      </c>
      <c r="AL74" s="3">
        <f t="shared" si="32"/>
        <v>2.1613411628228874</v>
      </c>
    </row>
    <row r="75" spans="2:38" ht="12.75" thickBot="1">
      <c r="B75" t="str">
        <f t="shared" si="16"/>
        <v>4Q 2023</v>
      </c>
      <c r="C75" s="5">
        <f t="shared" si="33"/>
        <v>45261</v>
      </c>
      <c r="D75" s="9" t="s">
        <v>186</v>
      </c>
      <c r="E75" s="3">
        <v>0.3</v>
      </c>
      <c r="F75" s="3">
        <v>-0.1</v>
      </c>
      <c r="H75" s="145">
        <f t="shared" si="21"/>
        <v>255729.72015023197</v>
      </c>
      <c r="I75" s="145">
        <f t="shared" si="22"/>
        <v>244349.29012962803</v>
      </c>
      <c r="N75" s="3">
        <f t="shared" si="34"/>
        <v>-0.89999999999999991</v>
      </c>
      <c r="O75" s="2">
        <f t="shared" si="23"/>
        <v>0.36427316640567531</v>
      </c>
      <c r="P75" s="2">
        <f t="shared" si="11"/>
        <v>0.32573300089569696</v>
      </c>
      <c r="Q75" s="2">
        <f t="shared" si="17"/>
        <v>0.45113302503975145</v>
      </c>
      <c r="R75" s="119">
        <f t="shared" si="35"/>
        <v>244460.04717355204</v>
      </c>
      <c r="S75" s="2"/>
      <c r="T75" s="3">
        <f t="shared" si="24"/>
        <v>-0.5357268335943246</v>
      </c>
      <c r="U75" s="3">
        <f t="shared" si="25"/>
        <v>-0.79999999999999716</v>
      </c>
      <c r="V75" s="174">
        <v>-0.8</v>
      </c>
      <c r="W75" s="113">
        <f t="shared" si="26"/>
        <v>-0.5357268335943246</v>
      </c>
      <c r="X75" s="113">
        <f t="shared" si="27"/>
        <v>0.36427316640567531</v>
      </c>
      <c r="Y75" s="173">
        <f t="shared" si="18"/>
        <v>0.91675587389889301</v>
      </c>
      <c r="AA75" s="175">
        <v>0.5</v>
      </c>
      <c r="AB75" s="119">
        <f t="shared" si="28"/>
        <v>246168.24261018392</v>
      </c>
      <c r="AC75" s="119">
        <f t="shared" si="29"/>
        <v>246069.09926379423</v>
      </c>
      <c r="AD75" s="3">
        <f t="shared" si="30"/>
        <v>-4.027462898481815E-2</v>
      </c>
      <c r="AE75" s="3">
        <f t="shared" si="31"/>
        <v>-0.39999999999999991</v>
      </c>
      <c r="AG75" s="173">
        <f t="shared" si="19"/>
        <v>1.2937635870522826</v>
      </c>
      <c r="AI75" s="3">
        <f t="shared" si="20"/>
        <v>-0.5357268335943246</v>
      </c>
      <c r="AJ75" s="174">
        <v>-0.5</v>
      </c>
      <c r="AK75" s="113">
        <f t="shared" si="36"/>
        <v>0.997067996417212</v>
      </c>
      <c r="AL75" s="3">
        <f t="shared" si="32"/>
        <v>1.297067996417212</v>
      </c>
    </row>
    <row r="76" spans="2:38">
      <c r="B76" t="str">
        <f t="shared" si="16"/>
        <v>1Q 2024</v>
      </c>
      <c r="C76" s="5">
        <f t="shared" si="33"/>
        <v>45352</v>
      </c>
      <c r="D76" s="9" t="s">
        <v>186</v>
      </c>
      <c r="E76" s="3">
        <v>-0.5</v>
      </c>
      <c r="F76" s="3">
        <v>-0.5</v>
      </c>
      <c r="H76" s="145">
        <f t="shared" si="21"/>
        <v>234606.83877335559</v>
      </c>
      <c r="I76" s="145">
        <f t="shared" si="22"/>
        <v>245796.54845084518</v>
      </c>
      <c r="N76" s="3">
        <f t="shared" si="34"/>
        <v>-0.8</v>
      </c>
      <c r="O76" s="2">
        <f t="shared" si="23"/>
        <v>1.3922907819578143</v>
      </c>
      <c r="P76" s="2">
        <f t="shared" ref="P76:P80" si="37">AVERAGE(O73:O76)</f>
        <v>0.47535654005261629</v>
      </c>
      <c r="Q76" s="2">
        <f t="shared" si="17"/>
        <v>0.27004537025637348</v>
      </c>
      <c r="R76" s="119">
        <f t="shared" si="35"/>
        <v>247863.64187591913</v>
      </c>
      <c r="S76" s="2"/>
      <c r="T76" s="3">
        <f t="shared" si="24"/>
        <v>0.59229078195781426</v>
      </c>
      <c r="U76" s="3">
        <f t="shared" si="25"/>
        <v>-0.90000000000000568</v>
      </c>
      <c r="V76" s="174">
        <v>-0.9</v>
      </c>
      <c r="W76" s="113">
        <f t="shared" si="26"/>
        <v>0.59229078195781426</v>
      </c>
      <c r="X76" s="113">
        <f t="shared" si="27"/>
        <v>1.3922907819578143</v>
      </c>
      <c r="Y76" s="3">
        <f t="shared" si="18"/>
        <v>-8.5707413391702403E-3</v>
      </c>
      <c r="AA76" s="175">
        <v>0.5</v>
      </c>
      <c r="AB76" s="119">
        <f t="shared" si="28"/>
        <v>247399.0838232348</v>
      </c>
      <c r="AC76" s="119">
        <f t="shared" si="29"/>
        <v>245330.89196600285</v>
      </c>
      <c r="AD76" s="3">
        <f t="shared" si="30"/>
        <v>-0.83597393542073917</v>
      </c>
      <c r="AE76" s="3">
        <f t="shared" si="31"/>
        <v>-0.30000000000000004</v>
      </c>
      <c r="AG76" s="3">
        <f t="shared" si="19"/>
        <v>0.42207624387418718</v>
      </c>
      <c r="AI76" s="3">
        <f t="shared" si="20"/>
        <v>0.59229078195781426</v>
      </c>
      <c r="AJ76" s="174">
        <v>0.3</v>
      </c>
      <c r="AK76" s="113">
        <f t="shared" si="36"/>
        <v>0.70477721445939778</v>
      </c>
      <c r="AL76" s="3">
        <f t="shared" si="32"/>
        <v>0.20477721445939778</v>
      </c>
    </row>
    <row r="77" spans="2:38">
      <c r="B77" t="str">
        <f t="shared" si="16"/>
        <v>2Q 2024</v>
      </c>
      <c r="C77" s="5">
        <f t="shared" si="33"/>
        <v>45444</v>
      </c>
      <c r="D77" s="9" t="s">
        <v>186</v>
      </c>
      <c r="E77" s="3">
        <v>-1.1000000000000001</v>
      </c>
      <c r="F77" s="3">
        <v>-0.9</v>
      </c>
      <c r="H77" s="145">
        <f t="shared" si="21"/>
        <v>243851.04588127619</v>
      </c>
      <c r="I77" s="145">
        <f t="shared" si="22"/>
        <v>247706.99726640666</v>
      </c>
      <c r="N77" s="3">
        <f t="shared" si="34"/>
        <v>-0.60000000000000009</v>
      </c>
      <c r="O77" s="2">
        <f t="shared" si="23"/>
        <v>1.3772480238645586</v>
      </c>
      <c r="P77" s="2">
        <f t="shared" si="37"/>
        <v>0.85157771144461236</v>
      </c>
      <c r="Q77" s="2">
        <f t="shared" si="17"/>
        <v>0.83351350971587779</v>
      </c>
      <c r="R77" s="119">
        <f t="shared" si="35"/>
        <v>251277.33898553398</v>
      </c>
      <c r="S77" s="2"/>
      <c r="T77" s="3">
        <f t="shared" si="24"/>
        <v>0.77724802386455849</v>
      </c>
      <c r="U77" s="3">
        <f t="shared" si="25"/>
        <v>0.40000000000000568</v>
      </c>
      <c r="V77" s="174">
        <v>0.4</v>
      </c>
      <c r="W77" s="113">
        <f t="shared" si="26"/>
        <v>0.77724802386455849</v>
      </c>
      <c r="X77" s="113">
        <f t="shared" si="27"/>
        <v>1.3772480238645586</v>
      </c>
      <c r="Y77" s="3">
        <f t="shared" si="18"/>
        <v>-0.22626693046646551</v>
      </c>
      <c r="AA77" s="175">
        <v>0.5</v>
      </c>
      <c r="AB77" s="119">
        <f t="shared" si="28"/>
        <v>248636.07924235094</v>
      </c>
      <c r="AC77" s="119">
        <f t="shared" si="29"/>
        <v>245085.56107403684</v>
      </c>
      <c r="AD77" s="3">
        <f t="shared" si="30"/>
        <v>-1.427997971627164</v>
      </c>
      <c r="AE77" s="3">
        <f t="shared" si="31"/>
        <v>-0.10000000000000009</v>
      </c>
      <c r="AG77" s="3">
        <f t="shared" si="19"/>
        <v>-0.23544511704407967</v>
      </c>
      <c r="AI77" s="3">
        <f t="shared" si="20"/>
        <v>0.77724802386455849</v>
      </c>
      <c r="AJ77" s="174">
        <v>0.5</v>
      </c>
      <c r="AK77" s="113">
        <f t="shared" si="36"/>
        <v>0.42752919059483929</v>
      </c>
      <c r="AL77" s="3">
        <f t="shared" si="32"/>
        <v>-0.6724708094051608</v>
      </c>
    </row>
    <row r="78" spans="2:38" ht="12.75" thickBot="1">
      <c r="B78" t="str">
        <f t="shared" si="16"/>
        <v>3Q 2024</v>
      </c>
      <c r="C78" s="5">
        <f t="shared" si="33"/>
        <v>45536</v>
      </c>
      <c r="D78" s="9" t="s">
        <v>186</v>
      </c>
      <c r="E78" s="3">
        <v>-1.3</v>
      </c>
      <c r="F78" s="3">
        <v>-1.1000000000000001</v>
      </c>
      <c r="H78" s="145">
        <f t="shared" si="21"/>
        <v>252943.4250996254</v>
      </c>
      <c r="I78" s="145">
        <f t="shared" si="22"/>
        <v>249596.03168904688</v>
      </c>
      <c r="N78" s="3">
        <f t="shared" si="34"/>
        <v>-0.19999999999999996</v>
      </c>
      <c r="O78" s="2">
        <f t="shared" si="23"/>
        <v>0.96260842183984319</v>
      </c>
      <c r="P78" s="2">
        <f t="shared" si="37"/>
        <v>1.0241050985169728</v>
      </c>
      <c r="Q78" s="2">
        <f t="shared" si="17"/>
        <v>0.6777376914429204</v>
      </c>
      <c r="R78" s="119">
        <f t="shared" si="35"/>
        <v>253696.15581278378</v>
      </c>
      <c r="S78" s="2"/>
      <c r="T78" s="3">
        <f t="shared" si="24"/>
        <v>0.76260842183984323</v>
      </c>
      <c r="U78" s="3">
        <f t="shared" si="25"/>
        <v>1.5999999999999943</v>
      </c>
      <c r="V78" s="174">
        <v>1.6</v>
      </c>
      <c r="W78" s="113">
        <f t="shared" si="26"/>
        <v>0.76260842183984323</v>
      </c>
      <c r="X78" s="113">
        <f t="shared" si="27"/>
        <v>0.96260842183984319</v>
      </c>
      <c r="Y78" s="3">
        <f t="shared" si="18"/>
        <v>7.7243435545312877E-2</v>
      </c>
      <c r="AA78" s="175">
        <v>0.5</v>
      </c>
      <c r="AB78" s="119">
        <f t="shared" si="28"/>
        <v>249879.25963856268</v>
      </c>
      <c r="AC78" s="119">
        <f t="shared" si="29"/>
        <v>245820.81775725892</v>
      </c>
      <c r="AD78" s="3">
        <f t="shared" si="30"/>
        <v>-1.6241611597433376</v>
      </c>
      <c r="AE78" s="3">
        <f t="shared" si="31"/>
        <v>0.30000000000000004</v>
      </c>
      <c r="AG78" s="3">
        <f t="shared" si="19"/>
        <v>-0.59989483916757536</v>
      </c>
      <c r="AI78" s="3">
        <f t="shared" si="20"/>
        <v>0.76260842183984323</v>
      </c>
      <c r="AJ78" s="174">
        <v>0.5</v>
      </c>
      <c r="AK78" s="113">
        <f t="shared" si="36"/>
        <v>0.16492076875499606</v>
      </c>
      <c r="AL78" s="3">
        <f t="shared" si="32"/>
        <v>-1.135079231245004</v>
      </c>
    </row>
    <row r="79" spans="2:38" ht="12.75" thickBot="1">
      <c r="B79" t="str">
        <f t="shared" si="16"/>
        <v>4Q 2024</v>
      </c>
      <c r="C79" s="5">
        <f t="shared" si="33"/>
        <v>45627</v>
      </c>
      <c r="D79" s="9" t="s">
        <v>186</v>
      </c>
      <c r="E79" s="3">
        <v>-1.3</v>
      </c>
      <c r="F79" s="3">
        <v>-1.4</v>
      </c>
      <c r="H79" s="145">
        <f t="shared" si="21"/>
        <v>263401.61175473896</v>
      </c>
      <c r="I79" s="145">
        <f t="shared" si="22"/>
        <v>251679.76883351689</v>
      </c>
      <c r="N79" s="3">
        <f t="shared" si="34"/>
        <v>0</v>
      </c>
      <c r="O79" s="2">
        <f t="shared" si="23"/>
        <v>0.83484385964356989</v>
      </c>
      <c r="P79" s="2">
        <f t="shared" si="37"/>
        <v>1.1417477718264466</v>
      </c>
      <c r="Q79" s="2">
        <f t="shared" si="17"/>
        <v>0.45134090830452278</v>
      </c>
      <c r="R79" s="119">
        <f t="shared" si="35"/>
        <v>255814.12259173856</v>
      </c>
      <c r="S79" s="2"/>
      <c r="T79" s="3">
        <f t="shared" si="24"/>
        <v>0.83484385964356989</v>
      </c>
      <c r="U79" s="3">
        <f t="shared" si="25"/>
        <v>3</v>
      </c>
      <c r="V79" s="174">
        <v>3</v>
      </c>
      <c r="W79" s="113">
        <f t="shared" si="26"/>
        <v>0.83484385964356989</v>
      </c>
      <c r="X79" s="113">
        <f t="shared" si="27"/>
        <v>0.83484385964356989</v>
      </c>
      <c r="Y79" s="173">
        <f t="shared" si="18"/>
        <v>1.0663477671450892</v>
      </c>
      <c r="AA79" s="175">
        <v>0.5</v>
      </c>
      <c r="AB79" s="119">
        <f t="shared" si="28"/>
        <v>251128.65593675547</v>
      </c>
      <c r="AC79" s="119">
        <f t="shared" si="29"/>
        <v>247049.92184604518</v>
      </c>
      <c r="AD79" s="3">
        <f t="shared" si="30"/>
        <v>-1.6241611597433518</v>
      </c>
      <c r="AE79" s="3">
        <f t="shared" si="31"/>
        <v>0.5</v>
      </c>
      <c r="AG79" s="173">
        <f t="shared" si="19"/>
        <v>-0.47539201137442433</v>
      </c>
      <c r="AI79" s="3">
        <f t="shared" si="20"/>
        <v>0.83484385964356989</v>
      </c>
      <c r="AJ79" s="174">
        <v>0.83484385964356989</v>
      </c>
      <c r="AK79" s="113">
        <f t="shared" si="36"/>
        <v>0.16492076875499606</v>
      </c>
      <c r="AL79" s="3">
        <f t="shared" si="32"/>
        <v>-1.135079231245004</v>
      </c>
    </row>
    <row r="80" spans="2:38">
      <c r="B80" t="str">
        <f t="shared" si="16"/>
        <v>1Q 2025</v>
      </c>
      <c r="C80" s="5">
        <f t="shared" si="33"/>
        <v>45717</v>
      </c>
      <c r="D80" s="9" t="s">
        <v>186</v>
      </c>
      <c r="E80" s="3">
        <v>-1.2</v>
      </c>
      <c r="H80" s="145">
        <f t="shared" si="21"/>
        <v>242583.47129164968</v>
      </c>
      <c r="I80" s="145">
        <f t="shared" si="22"/>
        <v>254153.63109817391</v>
      </c>
      <c r="N80" s="3">
        <f t="shared" si="34"/>
        <v>0.10000000000000009</v>
      </c>
      <c r="O80" s="2">
        <f t="shared" si="23"/>
        <v>0.8829404548974451</v>
      </c>
      <c r="P80" s="2">
        <f t="shared" si="37"/>
        <v>1.014410190061354</v>
      </c>
      <c r="Q80" s="2">
        <f t="shared" si="17"/>
        <v>0.55225890325939719</v>
      </c>
      <c r="R80" s="119">
        <f t="shared" si="35"/>
        <v>258072.80896944198</v>
      </c>
      <c r="S80" s="2"/>
      <c r="T80" s="3">
        <f t="shared" si="24"/>
        <v>0.98294045489744519</v>
      </c>
      <c r="U80" s="3">
        <f t="shared" si="25"/>
        <v>3.4000000000000057</v>
      </c>
      <c r="V80" s="174">
        <v>3.4</v>
      </c>
      <c r="W80" s="113">
        <f t="shared" si="26"/>
        <v>0.98294045489744519</v>
      </c>
      <c r="X80" s="113">
        <f t="shared" si="27"/>
        <v>0.8829404548974451</v>
      </c>
      <c r="Y80" s="3">
        <f>AVERAGE(H77:H80)/AVERAGE(H73:H76)*100-100</f>
        <v>2.0977299482336065</v>
      </c>
      <c r="AA80" s="175">
        <v>0.5</v>
      </c>
      <c r="AB80" s="119">
        <f t="shared" si="28"/>
        <v>252384.29921643922</v>
      </c>
      <c r="AC80" s="119">
        <f t="shared" si="29"/>
        <v>248532.22137712146</v>
      </c>
      <c r="AD80" s="3">
        <f t="shared" si="30"/>
        <v>-1.5262747529371126</v>
      </c>
      <c r="AE80" s="3">
        <f t="shared" si="31"/>
        <v>0.60000000000000009</v>
      </c>
      <c r="AG80" s="3">
        <f>AVERAGE(AC77:AC80)/AVERAGE(AC73:AC76)*100-100</f>
        <v>4.8556193281299898E-2</v>
      </c>
      <c r="AI80" s="3">
        <f>T80</f>
        <v>0.98294045489744519</v>
      </c>
      <c r="AJ80" s="174">
        <v>0.98294045489744519</v>
      </c>
      <c r="AK80" s="113">
        <f t="shared" si="36"/>
        <v>0.16492076875499606</v>
      </c>
      <c r="AL80" s="3">
        <f t="shared" si="32"/>
        <v>-1.0350792312450039</v>
      </c>
    </row>
  </sheetData>
  <hyperlinks>
    <hyperlink ref="A1" r:id="rId1" xr:uid="{FB620935-281D-48C8-AB5A-15000A6B7926}"/>
    <hyperlink ref="A2" r:id="rId2" xr:uid="{60294FC1-8301-4AAA-98A4-639514A1286E}"/>
    <hyperlink ref="B3" r:id="rId3" xr:uid="{090F354E-1601-4D45-8E8F-5EE894925BC1}"/>
  </hyperlinks>
  <pageMargins left="0.7" right="0.7" top="0.75" bottom="0.75" header="0.3" footer="0.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9BE6-81D9-4DF4-8031-D3C45DF82F29}">
  <sheetPr>
    <tabColor rgb="FFFFFF99"/>
  </sheetPr>
  <dimension ref="A1:N282"/>
  <sheetViews>
    <sheetView showGridLines="0" workbookViewId="0">
      <pane xSplit="2" ySplit="6" topLeftCell="C282" activePane="bottomRight" state="frozen"/>
      <selection pane="topRight" activeCell="C1" sqref="C1"/>
      <selection pane="bottomLeft" activeCell="A6" sqref="A6"/>
      <selection pane="bottomRight" activeCell="Q310" sqref="Q310"/>
    </sheetView>
  </sheetViews>
  <sheetFormatPr defaultRowHeight="12"/>
  <cols>
    <col min="2" max="24" width="12" customWidth="1"/>
  </cols>
  <sheetData>
    <row r="1" spans="1:14">
      <c r="A1" s="144" t="s">
        <v>257</v>
      </c>
    </row>
    <row r="2" spans="1:14">
      <c r="A2" s="144" t="s">
        <v>260</v>
      </c>
    </row>
    <row r="5" spans="1:14" ht="12.75" thickBot="1">
      <c r="C5" s="112" t="s">
        <v>78</v>
      </c>
      <c r="D5" s="112"/>
      <c r="E5" s="112"/>
      <c r="G5" s="112" t="s">
        <v>80</v>
      </c>
      <c r="H5" s="112"/>
      <c r="J5" s="112" t="s">
        <v>76</v>
      </c>
      <c r="K5" s="112"/>
      <c r="M5" s="112" t="s">
        <v>261</v>
      </c>
      <c r="N5" s="112"/>
    </row>
    <row r="6" spans="1:14" ht="12.75" thickTop="1">
      <c r="C6" s="9" t="s">
        <v>258</v>
      </c>
      <c r="D6" s="9" t="s">
        <v>259</v>
      </c>
      <c r="E6" s="9" t="s">
        <v>171</v>
      </c>
      <c r="F6" s="9"/>
      <c r="G6" s="9" t="s">
        <v>258</v>
      </c>
      <c r="H6" s="9" t="s">
        <v>259</v>
      </c>
      <c r="I6" s="9"/>
      <c r="J6" s="9" t="s">
        <v>258</v>
      </c>
      <c r="K6" s="9" t="s">
        <v>259</v>
      </c>
      <c r="L6" s="9"/>
      <c r="M6" s="9" t="s">
        <v>258</v>
      </c>
      <c r="N6" s="9" t="s">
        <v>259</v>
      </c>
    </row>
    <row r="7" spans="1:14">
      <c r="B7" s="5">
        <v>36892</v>
      </c>
      <c r="C7" s="2">
        <v>14.312759045544135</v>
      </c>
      <c r="D7" s="2">
        <v>18.687329457919137</v>
      </c>
      <c r="E7" s="2">
        <f>D7-C7</f>
        <v>4.374570412375002</v>
      </c>
      <c r="G7" s="2">
        <v>16.622299999999999</v>
      </c>
      <c r="H7" s="2">
        <v>20.717600000000001</v>
      </c>
      <c r="J7" s="2">
        <f>K7-1</f>
        <v>15.750000000000068</v>
      </c>
      <c r="K7" s="2">
        <v>16.750000000000068</v>
      </c>
      <c r="M7" s="2">
        <f>C7-J7</f>
        <v>-1.4372409544559321</v>
      </c>
      <c r="N7" s="2">
        <f t="shared" ref="N7:N70" si="0">D7-K7</f>
        <v>1.9373294579190699</v>
      </c>
    </row>
    <row r="8" spans="1:14">
      <c r="B8" s="5">
        <f>EDATE(B7,1)</f>
        <v>36923</v>
      </c>
      <c r="C8" s="2">
        <v>16.063877955621486</v>
      </c>
      <c r="D8" s="2">
        <v>18.499135318075961</v>
      </c>
      <c r="E8" s="2">
        <f t="shared" ref="E8:E71" si="1">D8-C8</f>
        <v>2.4352573624544753</v>
      </c>
      <c r="G8" s="2">
        <v>17.434200000000001</v>
      </c>
      <c r="H8" s="2">
        <v>19.5518</v>
      </c>
      <c r="J8" s="2">
        <f t="shared" ref="J8:J71" si="2">K8-1</f>
        <v>15.700000000000067</v>
      </c>
      <c r="K8" s="2">
        <v>16.700000000000067</v>
      </c>
      <c r="M8" s="2">
        <f t="shared" ref="M8:M71" si="3">C8-J8</f>
        <v>0.36387795562141889</v>
      </c>
      <c r="N8" s="2">
        <f t="shared" si="0"/>
        <v>1.7991353180758942</v>
      </c>
    </row>
    <row r="9" spans="1:14">
      <c r="B9" s="5">
        <f t="shared" ref="B9:B72" si="4">EDATE(B8,1)</f>
        <v>36951</v>
      </c>
      <c r="C9" s="2">
        <v>16.533088053703832</v>
      </c>
      <c r="D9" s="2">
        <v>18.421550255092995</v>
      </c>
      <c r="E9" s="2">
        <f t="shared" si="1"/>
        <v>1.8884622013891637</v>
      </c>
      <c r="G9" s="2">
        <v>15.8119</v>
      </c>
      <c r="H9" s="2">
        <v>19.123999999999999</v>
      </c>
      <c r="J9" s="2">
        <f t="shared" si="2"/>
        <v>15.650000000000066</v>
      </c>
      <c r="K9" s="2">
        <v>16.650000000000066</v>
      </c>
      <c r="M9" s="2">
        <f t="shared" si="3"/>
        <v>0.88308805370376575</v>
      </c>
      <c r="N9" s="2">
        <f t="shared" si="0"/>
        <v>1.7715502550929294</v>
      </c>
    </row>
    <row r="10" spans="1:14">
      <c r="B10" s="5">
        <f t="shared" si="4"/>
        <v>36982</v>
      </c>
      <c r="C10" s="2">
        <v>13.660945380728021</v>
      </c>
      <c r="D10" s="2">
        <v>16.786089570012372</v>
      </c>
      <c r="E10" s="2">
        <f t="shared" si="1"/>
        <v>3.1251441892843506</v>
      </c>
      <c r="G10" s="2">
        <v>14.5151</v>
      </c>
      <c r="H10" s="2">
        <v>17.569900000000001</v>
      </c>
      <c r="J10" s="2">
        <f t="shared" si="2"/>
        <v>15.600000000000065</v>
      </c>
      <c r="K10" s="2">
        <v>16.600000000000065</v>
      </c>
      <c r="M10" s="2">
        <f t="shared" si="3"/>
        <v>-1.9390546192720439</v>
      </c>
      <c r="N10" s="2">
        <f t="shared" si="0"/>
        <v>0.18608957001230664</v>
      </c>
    </row>
    <row r="11" spans="1:14">
      <c r="B11" s="5">
        <f t="shared" si="4"/>
        <v>37012</v>
      </c>
      <c r="C11" s="2">
        <v>14.746726290673054</v>
      </c>
      <c r="D11" s="2">
        <v>18.154694983254601</v>
      </c>
      <c r="E11" s="2">
        <f t="shared" si="1"/>
        <v>3.4079686925815462</v>
      </c>
      <c r="G11" s="2">
        <v>14.0358</v>
      </c>
      <c r="H11" s="2">
        <v>17.767499999999998</v>
      </c>
      <c r="J11" s="2">
        <f t="shared" si="2"/>
        <v>15.550000000000065</v>
      </c>
      <c r="K11" s="2">
        <v>16.550000000000065</v>
      </c>
      <c r="M11" s="2">
        <f t="shared" si="3"/>
        <v>-0.80327370932701037</v>
      </c>
      <c r="N11" s="2">
        <f t="shared" si="0"/>
        <v>1.6046949832545359</v>
      </c>
    </row>
    <row r="12" spans="1:14">
      <c r="B12" s="5">
        <f t="shared" si="4"/>
        <v>37043</v>
      </c>
      <c r="C12" s="2">
        <v>15.042536415788449</v>
      </c>
      <c r="D12" s="2">
        <v>18.6602438739143</v>
      </c>
      <c r="E12" s="2">
        <f t="shared" si="1"/>
        <v>3.6177074581258513</v>
      </c>
      <c r="G12" s="2">
        <v>15.3123</v>
      </c>
      <c r="H12" s="2">
        <v>18.6557</v>
      </c>
      <c r="J12" s="2">
        <f t="shared" si="2"/>
        <v>15.500000000000064</v>
      </c>
      <c r="K12" s="2">
        <v>16.500000000000064</v>
      </c>
      <c r="M12" s="2">
        <f t="shared" si="3"/>
        <v>-0.45746358421161482</v>
      </c>
      <c r="N12" s="2">
        <f t="shared" si="0"/>
        <v>2.1602438739142364</v>
      </c>
    </row>
    <row r="13" spans="1:14">
      <c r="B13" s="5">
        <f t="shared" si="4"/>
        <v>37073</v>
      </c>
      <c r="C13" s="2">
        <v>15.153516389506047</v>
      </c>
      <c r="D13" s="2">
        <v>16.747941442284176</v>
      </c>
      <c r="E13" s="2">
        <f t="shared" si="1"/>
        <v>1.5944250527781296</v>
      </c>
      <c r="G13" s="2">
        <v>15.1838</v>
      </c>
      <c r="H13" s="2">
        <v>17.209299999999999</v>
      </c>
      <c r="J13" s="2">
        <f t="shared" si="2"/>
        <v>15.450000000000063</v>
      </c>
      <c r="K13" s="2">
        <v>16.450000000000063</v>
      </c>
      <c r="M13" s="2">
        <f t="shared" si="3"/>
        <v>-0.2964836104940165</v>
      </c>
      <c r="N13" s="2">
        <f t="shared" si="0"/>
        <v>0.29794144228411312</v>
      </c>
    </row>
    <row r="14" spans="1:14">
      <c r="B14" s="5">
        <f t="shared" si="4"/>
        <v>37104</v>
      </c>
      <c r="C14" s="2">
        <v>14.822664953179562</v>
      </c>
      <c r="D14" s="2">
        <v>17.636116336308323</v>
      </c>
      <c r="E14" s="2">
        <f t="shared" si="1"/>
        <v>2.8134513831287613</v>
      </c>
      <c r="G14" s="2">
        <v>14.913500000000001</v>
      </c>
      <c r="H14" s="2">
        <v>17.7606</v>
      </c>
      <c r="J14" s="2">
        <f t="shared" si="2"/>
        <v>15.400000000000063</v>
      </c>
      <c r="K14" s="2">
        <v>16.400000000000063</v>
      </c>
      <c r="M14" s="2">
        <f t="shared" si="3"/>
        <v>-0.57733504682050096</v>
      </c>
      <c r="N14" s="2">
        <f t="shared" si="0"/>
        <v>1.2361163363082603</v>
      </c>
    </row>
    <row r="15" spans="1:14">
      <c r="B15" s="5">
        <f t="shared" si="4"/>
        <v>37135</v>
      </c>
      <c r="C15" s="2">
        <v>14.78073943812041</v>
      </c>
      <c r="D15" s="2">
        <v>17.869078200700343</v>
      </c>
      <c r="E15" s="2">
        <f t="shared" si="1"/>
        <v>3.0883387625799337</v>
      </c>
      <c r="G15" s="2">
        <v>14.0741</v>
      </c>
      <c r="H15" s="2">
        <v>17.668399999999998</v>
      </c>
      <c r="J15" s="2">
        <f t="shared" si="2"/>
        <v>15.350000000000062</v>
      </c>
      <c r="K15" s="2">
        <v>16.350000000000062</v>
      </c>
      <c r="M15" s="2">
        <f t="shared" si="3"/>
        <v>-0.56926056187965202</v>
      </c>
      <c r="N15" s="2">
        <f t="shared" si="0"/>
        <v>1.5190782007002817</v>
      </c>
    </row>
    <row r="16" spans="1:14">
      <c r="B16" s="5">
        <f t="shared" si="4"/>
        <v>37165</v>
      </c>
      <c r="C16" s="2">
        <v>15.133030551390961</v>
      </c>
      <c r="D16" s="2">
        <v>17.821700678067433</v>
      </c>
      <c r="E16" s="2">
        <f t="shared" si="1"/>
        <v>2.6886701266764721</v>
      </c>
      <c r="G16" s="2">
        <v>14.524900000000001</v>
      </c>
      <c r="H16" s="2">
        <v>16.770299999999999</v>
      </c>
      <c r="J16" s="2">
        <f t="shared" si="2"/>
        <v>15.300000000000061</v>
      </c>
      <c r="K16" s="2">
        <v>16.300000000000061</v>
      </c>
      <c r="M16" s="2">
        <f t="shared" si="3"/>
        <v>-0.16696944860910001</v>
      </c>
      <c r="N16" s="2">
        <f t="shared" si="0"/>
        <v>1.5217006780673721</v>
      </c>
    </row>
    <row r="17" spans="2:14">
      <c r="B17" s="5">
        <f t="shared" si="4"/>
        <v>37196</v>
      </c>
      <c r="C17" s="2">
        <v>14.751924872029365</v>
      </c>
      <c r="D17" s="2">
        <v>18.204483140397283</v>
      </c>
      <c r="E17" s="2">
        <f t="shared" si="1"/>
        <v>3.4525582683679179</v>
      </c>
      <c r="G17" s="2">
        <v>13.6822</v>
      </c>
      <c r="H17" s="2">
        <v>16.377400000000002</v>
      </c>
      <c r="J17" s="2">
        <f t="shared" si="2"/>
        <v>15.25000000000006</v>
      </c>
      <c r="K17" s="2">
        <v>16.25000000000006</v>
      </c>
      <c r="M17" s="2">
        <f t="shared" si="3"/>
        <v>-0.49807512797069542</v>
      </c>
      <c r="N17" s="2">
        <f t="shared" si="0"/>
        <v>1.9544831403972225</v>
      </c>
    </row>
    <row r="18" spans="2:14">
      <c r="B18" s="5">
        <f t="shared" si="4"/>
        <v>37226</v>
      </c>
      <c r="C18" s="2">
        <v>14.654132058677598</v>
      </c>
      <c r="D18" s="2">
        <v>18.040103885334482</v>
      </c>
      <c r="E18" s="2">
        <f t="shared" si="1"/>
        <v>3.385971826656883</v>
      </c>
      <c r="G18" s="2">
        <v>13.6084</v>
      </c>
      <c r="H18" s="2">
        <v>16.470500000000001</v>
      </c>
      <c r="J18" s="2">
        <f t="shared" si="2"/>
        <v>15.20000000000006</v>
      </c>
      <c r="K18" s="2">
        <v>16.20000000000006</v>
      </c>
      <c r="M18" s="2">
        <f t="shared" si="3"/>
        <v>-0.54586794132246119</v>
      </c>
      <c r="N18" s="2">
        <f t="shared" si="0"/>
        <v>1.8401038853344218</v>
      </c>
    </row>
    <row r="19" spans="2:14">
      <c r="B19" s="5">
        <f t="shared" si="4"/>
        <v>37257</v>
      </c>
      <c r="C19" s="2">
        <v>15.64356505600005</v>
      </c>
      <c r="D19" s="2">
        <v>18.249018623024334</v>
      </c>
      <c r="E19" s="2">
        <f t="shared" si="1"/>
        <v>2.6054535670242842</v>
      </c>
      <c r="G19" s="2">
        <v>17.9099</v>
      </c>
      <c r="H19" s="2">
        <v>20.263300000000001</v>
      </c>
      <c r="J19" s="2">
        <f t="shared" si="2"/>
        <v>15.150000000000059</v>
      </c>
      <c r="K19" s="2">
        <v>16.150000000000059</v>
      </c>
      <c r="M19" s="2">
        <f t="shared" si="3"/>
        <v>0.49356505599999068</v>
      </c>
      <c r="N19" s="2">
        <f t="shared" si="0"/>
        <v>2.0990186230242749</v>
      </c>
    </row>
    <row r="20" spans="2:14">
      <c r="B20" s="5">
        <f t="shared" si="4"/>
        <v>37288</v>
      </c>
      <c r="C20" s="2">
        <v>14.807467132039481</v>
      </c>
      <c r="D20" s="2">
        <v>17.887678852371121</v>
      </c>
      <c r="E20" s="2">
        <f t="shared" si="1"/>
        <v>3.0802117203316399</v>
      </c>
      <c r="G20" s="2">
        <v>16.188800000000001</v>
      </c>
      <c r="H20" s="2">
        <v>18.969100000000001</v>
      </c>
      <c r="J20" s="2">
        <f t="shared" si="2"/>
        <v>15.100000000000058</v>
      </c>
      <c r="K20" s="2">
        <v>16.100000000000058</v>
      </c>
      <c r="M20" s="2">
        <f t="shared" si="3"/>
        <v>-0.29253286796057765</v>
      </c>
      <c r="N20" s="2">
        <f t="shared" si="0"/>
        <v>1.7876788523710623</v>
      </c>
    </row>
    <row r="21" spans="2:14">
      <c r="B21" s="5">
        <f t="shared" si="4"/>
        <v>37316</v>
      </c>
      <c r="C21" s="2">
        <v>15.797331780822141</v>
      </c>
      <c r="D21" s="2">
        <v>16.875894847066398</v>
      </c>
      <c r="E21" s="2">
        <f t="shared" si="1"/>
        <v>1.0785630662442571</v>
      </c>
      <c r="G21" s="2">
        <v>15.1114</v>
      </c>
      <c r="H21" s="2">
        <v>17.558900000000001</v>
      </c>
      <c r="J21" s="2">
        <f t="shared" si="2"/>
        <v>15.050000000000058</v>
      </c>
      <c r="K21" s="2">
        <v>16.050000000000058</v>
      </c>
      <c r="M21" s="2">
        <f t="shared" si="3"/>
        <v>0.7473317808220834</v>
      </c>
      <c r="N21" s="2">
        <f t="shared" si="0"/>
        <v>0.82589484706634053</v>
      </c>
    </row>
    <row r="22" spans="2:14">
      <c r="B22" s="5">
        <f t="shared" si="4"/>
        <v>37347</v>
      </c>
      <c r="C22" s="2">
        <v>15.345116817895368</v>
      </c>
      <c r="D22" s="2">
        <v>17.306622303049867</v>
      </c>
      <c r="E22" s="2">
        <f t="shared" si="1"/>
        <v>1.9615054851544986</v>
      </c>
      <c r="G22" s="2">
        <v>16.077000000000002</v>
      </c>
      <c r="H22" s="2">
        <v>18.041699999999999</v>
      </c>
      <c r="J22" s="2">
        <f t="shared" si="2"/>
        <v>15.000000000000057</v>
      </c>
      <c r="K22" s="2">
        <v>16.000000000000057</v>
      </c>
      <c r="M22" s="2">
        <f t="shared" si="3"/>
        <v>0.34511681789531146</v>
      </c>
      <c r="N22" s="2">
        <f t="shared" si="0"/>
        <v>1.3066223030498101</v>
      </c>
    </row>
    <row r="23" spans="2:14">
      <c r="B23" s="5">
        <f t="shared" si="4"/>
        <v>37377</v>
      </c>
      <c r="C23" s="2">
        <v>15.60411157892457</v>
      </c>
      <c r="D23" s="2">
        <v>17.613496377662933</v>
      </c>
      <c r="E23" s="2">
        <f t="shared" si="1"/>
        <v>2.0093847987383633</v>
      </c>
      <c r="G23" s="2">
        <v>15.0221</v>
      </c>
      <c r="H23" s="2">
        <v>17.227900000000002</v>
      </c>
      <c r="J23" s="2">
        <f t="shared" si="2"/>
        <v>14.950000000000056</v>
      </c>
      <c r="K23" s="2">
        <v>15.950000000000056</v>
      </c>
      <c r="M23" s="2">
        <f t="shared" si="3"/>
        <v>0.65411157892451399</v>
      </c>
      <c r="N23" s="2">
        <f t="shared" si="0"/>
        <v>1.6634963776628773</v>
      </c>
    </row>
    <row r="24" spans="2:14">
      <c r="B24" s="5">
        <f t="shared" si="4"/>
        <v>37408</v>
      </c>
      <c r="C24" s="2">
        <v>15.672225609543416</v>
      </c>
      <c r="D24" s="2">
        <v>17.530037388924814</v>
      </c>
      <c r="E24" s="2">
        <f t="shared" si="1"/>
        <v>1.8578117793813984</v>
      </c>
      <c r="G24" s="2">
        <v>15.911</v>
      </c>
      <c r="H24" s="2">
        <v>17.554400000000001</v>
      </c>
      <c r="J24" s="2">
        <f t="shared" si="2"/>
        <v>14.900000000000055</v>
      </c>
      <c r="K24" s="2">
        <v>15.900000000000055</v>
      </c>
      <c r="M24" s="2">
        <f t="shared" si="3"/>
        <v>0.77222560954336039</v>
      </c>
      <c r="N24" s="2">
        <f t="shared" si="0"/>
        <v>1.6300373889247588</v>
      </c>
    </row>
    <row r="25" spans="2:14">
      <c r="B25" s="5">
        <f t="shared" si="4"/>
        <v>37438</v>
      </c>
      <c r="C25" s="2">
        <v>15.402281913758282</v>
      </c>
      <c r="D25" s="2">
        <v>17.70670794245726</v>
      </c>
      <c r="E25" s="2">
        <f t="shared" si="1"/>
        <v>2.3044260286989786</v>
      </c>
      <c r="G25" s="2">
        <v>15.4261</v>
      </c>
      <c r="H25" s="2">
        <v>18.120899999999999</v>
      </c>
      <c r="J25" s="2">
        <f t="shared" si="2"/>
        <v>14.850000000000055</v>
      </c>
      <c r="K25" s="2">
        <v>15.850000000000055</v>
      </c>
      <c r="M25" s="2">
        <f t="shared" si="3"/>
        <v>0.55228191375822711</v>
      </c>
      <c r="N25" s="2">
        <f t="shared" si="0"/>
        <v>1.8567079424572057</v>
      </c>
    </row>
    <row r="26" spans="2:14">
      <c r="B26" s="5">
        <f t="shared" si="4"/>
        <v>37469</v>
      </c>
      <c r="C26" s="2">
        <v>15.858629090155263</v>
      </c>
      <c r="D26" s="2">
        <v>18.060618257205864</v>
      </c>
      <c r="E26" s="2">
        <f t="shared" si="1"/>
        <v>2.2019891670506002</v>
      </c>
      <c r="G26" s="2">
        <v>15.9527</v>
      </c>
      <c r="H26" s="2">
        <v>18.155899999999999</v>
      </c>
      <c r="J26" s="2">
        <f t="shared" si="2"/>
        <v>14.800000000000054</v>
      </c>
      <c r="K26" s="2">
        <v>15.800000000000054</v>
      </c>
      <c r="M26" s="2">
        <f t="shared" si="3"/>
        <v>1.0586290901552093</v>
      </c>
      <c r="N26" s="2">
        <f t="shared" si="0"/>
        <v>2.2606182572058096</v>
      </c>
    </row>
    <row r="27" spans="2:14">
      <c r="B27" s="5">
        <f t="shared" si="4"/>
        <v>37500</v>
      </c>
      <c r="C27" s="2">
        <v>15.133994337887419</v>
      </c>
      <c r="D27" s="2">
        <v>17.536294106307839</v>
      </c>
      <c r="E27" s="2">
        <f t="shared" si="1"/>
        <v>2.4022997684204199</v>
      </c>
      <c r="G27" s="2">
        <v>14.4655</v>
      </c>
      <c r="H27" s="2">
        <v>17.325399999999998</v>
      </c>
      <c r="J27" s="2">
        <f t="shared" si="2"/>
        <v>14.750000000000053</v>
      </c>
      <c r="K27" s="2">
        <v>15.750000000000053</v>
      </c>
      <c r="M27" s="2">
        <f t="shared" si="3"/>
        <v>0.38399433788736559</v>
      </c>
      <c r="N27" s="2">
        <f t="shared" si="0"/>
        <v>1.7862941063077855</v>
      </c>
    </row>
    <row r="28" spans="2:14">
      <c r="B28" s="5">
        <f t="shared" si="4"/>
        <v>37530</v>
      </c>
      <c r="C28" s="2">
        <v>15.645168654920576</v>
      </c>
      <c r="D28" s="2">
        <v>17.096929294737489</v>
      </c>
      <c r="E28" s="2">
        <f t="shared" si="1"/>
        <v>1.4517606398169125</v>
      </c>
      <c r="G28" s="2">
        <v>14.9726</v>
      </c>
      <c r="H28" s="2">
        <v>16.058499999999999</v>
      </c>
      <c r="J28" s="2">
        <f t="shared" si="2"/>
        <v>14.700000000000053</v>
      </c>
      <c r="K28" s="2">
        <v>15.700000000000053</v>
      </c>
      <c r="M28" s="2">
        <f t="shared" si="3"/>
        <v>0.94516865492052382</v>
      </c>
      <c r="N28" s="2">
        <f t="shared" si="0"/>
        <v>1.3969292947374363</v>
      </c>
    </row>
    <row r="29" spans="2:14">
      <c r="B29" s="5">
        <f t="shared" si="4"/>
        <v>37561</v>
      </c>
      <c r="C29" s="2">
        <v>16.277898847944311</v>
      </c>
      <c r="D29" s="2">
        <v>16.958327382626781</v>
      </c>
      <c r="E29" s="2">
        <f t="shared" si="1"/>
        <v>0.68042853468246989</v>
      </c>
      <c r="G29" s="2">
        <v>15.189299999999999</v>
      </c>
      <c r="H29" s="2">
        <v>15.220499999999999</v>
      </c>
      <c r="J29" s="2">
        <f t="shared" si="2"/>
        <v>14.650000000000052</v>
      </c>
      <c r="K29" s="2">
        <v>15.650000000000052</v>
      </c>
      <c r="M29" s="2">
        <f t="shared" si="3"/>
        <v>1.6278988479442589</v>
      </c>
      <c r="N29" s="2">
        <f t="shared" si="0"/>
        <v>1.3083273826267288</v>
      </c>
    </row>
    <row r="30" spans="2:14">
      <c r="B30" s="5">
        <f t="shared" si="4"/>
        <v>37591</v>
      </c>
      <c r="C30" s="2">
        <v>16.481933346354548</v>
      </c>
      <c r="D30" s="2">
        <v>17.13057559514937</v>
      </c>
      <c r="E30" s="2">
        <f t="shared" si="1"/>
        <v>0.6486422487948218</v>
      </c>
      <c r="G30" s="2">
        <v>15.422499999999999</v>
      </c>
      <c r="H30" s="2">
        <v>15.5837</v>
      </c>
      <c r="J30" s="2">
        <f t="shared" si="2"/>
        <v>14.600000000000051</v>
      </c>
      <c r="K30" s="2">
        <v>15.600000000000051</v>
      </c>
      <c r="M30" s="2">
        <f t="shared" si="3"/>
        <v>1.8819333463544972</v>
      </c>
      <c r="N30" s="2">
        <f t="shared" si="0"/>
        <v>1.530575595149319</v>
      </c>
    </row>
    <row r="31" spans="2:14">
      <c r="B31" s="5">
        <f t="shared" si="4"/>
        <v>37622</v>
      </c>
      <c r="C31" s="2">
        <v>14.020482032846274</v>
      </c>
      <c r="D31" s="2">
        <v>16.149217504647218</v>
      </c>
      <c r="E31" s="2">
        <f t="shared" si="1"/>
        <v>2.1287354718009439</v>
      </c>
      <c r="G31" s="2">
        <v>16.2715</v>
      </c>
      <c r="H31" s="2">
        <v>18.178000000000001</v>
      </c>
      <c r="J31" s="2">
        <f t="shared" si="2"/>
        <v>14.55000000000005</v>
      </c>
      <c r="K31" s="2">
        <v>15.55000000000005</v>
      </c>
      <c r="M31" s="2">
        <f t="shared" si="3"/>
        <v>-0.52951796715377597</v>
      </c>
      <c r="N31" s="2">
        <f t="shared" si="0"/>
        <v>0.59921750464716794</v>
      </c>
    </row>
    <row r="32" spans="2:14">
      <c r="B32" s="5">
        <f t="shared" si="4"/>
        <v>37653</v>
      </c>
      <c r="C32" s="2">
        <v>14.463121211999352</v>
      </c>
      <c r="D32" s="2">
        <v>16.490148089960989</v>
      </c>
      <c r="E32" s="2">
        <f t="shared" si="1"/>
        <v>2.0270268779616369</v>
      </c>
      <c r="G32" s="2">
        <v>15.8384</v>
      </c>
      <c r="H32" s="2">
        <v>17.5943</v>
      </c>
      <c r="J32" s="2">
        <f t="shared" si="2"/>
        <v>14.50000000000005</v>
      </c>
      <c r="K32" s="2">
        <v>15.50000000000005</v>
      </c>
      <c r="M32" s="2">
        <f t="shared" si="3"/>
        <v>-3.6878788000697327E-2</v>
      </c>
      <c r="N32" s="2">
        <f t="shared" si="0"/>
        <v>0.99014808996093961</v>
      </c>
    </row>
    <row r="33" spans="2:14">
      <c r="B33" s="5">
        <f t="shared" si="4"/>
        <v>37681</v>
      </c>
      <c r="C33" s="2">
        <v>13.710254501985414</v>
      </c>
      <c r="D33" s="2">
        <v>16.96763552237039</v>
      </c>
      <c r="E33" s="2">
        <f t="shared" si="1"/>
        <v>3.257381020384976</v>
      </c>
      <c r="G33" s="2">
        <v>13.105700000000001</v>
      </c>
      <c r="H33" s="2">
        <v>17.603899999999999</v>
      </c>
      <c r="J33" s="2">
        <f t="shared" si="2"/>
        <v>14.450000000000049</v>
      </c>
      <c r="K33" s="2">
        <v>15.450000000000049</v>
      </c>
      <c r="M33" s="2">
        <f t="shared" si="3"/>
        <v>-0.73974549801463496</v>
      </c>
      <c r="N33" s="2">
        <f t="shared" si="0"/>
        <v>1.5176355223703411</v>
      </c>
    </row>
    <row r="34" spans="2:14">
      <c r="B34" s="5">
        <f t="shared" si="4"/>
        <v>37712</v>
      </c>
      <c r="C34" s="2">
        <v>14.384872464035109</v>
      </c>
      <c r="D34" s="2">
        <v>17.008350107615943</v>
      </c>
      <c r="E34" s="2">
        <f t="shared" si="1"/>
        <v>2.6234776435808342</v>
      </c>
      <c r="G34" s="2">
        <v>15.0059</v>
      </c>
      <c r="H34" s="2">
        <v>17.6891</v>
      </c>
      <c r="J34" s="2">
        <f t="shared" si="2"/>
        <v>14.400000000000048</v>
      </c>
      <c r="K34" s="2">
        <v>15.400000000000048</v>
      </c>
      <c r="M34" s="2">
        <f t="shared" si="3"/>
        <v>-1.5127535964939653E-2</v>
      </c>
      <c r="N34" s="2">
        <f t="shared" si="0"/>
        <v>1.6083501076158946</v>
      </c>
    </row>
    <row r="35" spans="2:14">
      <c r="B35" s="5">
        <f t="shared" si="4"/>
        <v>37742</v>
      </c>
      <c r="C35" s="2">
        <v>13.24399185823115</v>
      </c>
      <c r="D35" s="2">
        <v>16.713755984738288</v>
      </c>
      <c r="E35" s="2">
        <f t="shared" si="1"/>
        <v>3.4697641265071386</v>
      </c>
      <c r="G35" s="2">
        <v>12.8161</v>
      </c>
      <c r="H35" s="2">
        <v>16.3307</v>
      </c>
      <c r="J35" s="2">
        <f t="shared" si="2"/>
        <v>14.350000000000048</v>
      </c>
      <c r="K35" s="2">
        <v>15.350000000000048</v>
      </c>
      <c r="M35" s="2">
        <f t="shared" si="3"/>
        <v>-1.1060081417688981</v>
      </c>
      <c r="N35" s="2">
        <f t="shared" si="0"/>
        <v>1.3637559847382406</v>
      </c>
    </row>
    <row r="36" spans="2:14">
      <c r="B36" s="5">
        <f t="shared" si="4"/>
        <v>37773</v>
      </c>
      <c r="C36" s="2">
        <v>13.964697167809753</v>
      </c>
      <c r="D36" s="2">
        <v>16.533232142159974</v>
      </c>
      <c r="E36" s="2">
        <f t="shared" si="1"/>
        <v>2.5685349743502215</v>
      </c>
      <c r="G36" s="2">
        <v>14.1051</v>
      </c>
      <c r="H36" s="2">
        <v>16.588899999999999</v>
      </c>
      <c r="J36" s="2">
        <f t="shared" si="2"/>
        <v>14.300000000000047</v>
      </c>
      <c r="K36" s="2">
        <v>15.300000000000047</v>
      </c>
      <c r="M36" s="2">
        <f t="shared" si="3"/>
        <v>-0.335302832190294</v>
      </c>
      <c r="N36" s="2">
        <f t="shared" si="0"/>
        <v>1.2332321421599275</v>
      </c>
    </row>
    <row r="37" spans="2:14">
      <c r="B37" s="5">
        <f t="shared" si="4"/>
        <v>37803</v>
      </c>
      <c r="C37" s="2">
        <v>14.502353839767176</v>
      </c>
      <c r="D37" s="2">
        <v>17.293639870386084</v>
      </c>
      <c r="E37" s="2">
        <f t="shared" si="1"/>
        <v>2.7912860306189078</v>
      </c>
      <c r="G37" s="2">
        <v>14.5143</v>
      </c>
      <c r="H37" s="2">
        <v>17.680199999999999</v>
      </c>
      <c r="J37" s="2">
        <f t="shared" si="2"/>
        <v>14.250000000000046</v>
      </c>
      <c r="K37" s="2">
        <v>15.250000000000046</v>
      </c>
      <c r="M37" s="2">
        <f t="shared" si="3"/>
        <v>0.25235383976712988</v>
      </c>
      <c r="N37" s="2">
        <f t="shared" si="0"/>
        <v>2.0436398703860377</v>
      </c>
    </row>
    <row r="38" spans="2:14">
      <c r="B38" s="5">
        <f t="shared" si="4"/>
        <v>37834</v>
      </c>
      <c r="C38" s="2">
        <v>14.274146618198222</v>
      </c>
      <c r="D38" s="2">
        <v>16.544770578520474</v>
      </c>
      <c r="E38" s="2">
        <f t="shared" si="1"/>
        <v>2.2706239603222524</v>
      </c>
      <c r="G38" s="2">
        <v>14.3781</v>
      </c>
      <c r="H38" s="2">
        <v>16.5945</v>
      </c>
      <c r="J38" s="2">
        <f t="shared" si="2"/>
        <v>14.200000000000045</v>
      </c>
      <c r="K38" s="2">
        <v>15.200000000000045</v>
      </c>
      <c r="M38" s="2">
        <f t="shared" si="3"/>
        <v>7.4146618198176029E-2</v>
      </c>
      <c r="N38" s="2">
        <f t="shared" si="0"/>
        <v>1.3447705785204285</v>
      </c>
    </row>
    <row r="39" spans="2:14">
      <c r="B39" s="5">
        <f t="shared" si="4"/>
        <v>37865</v>
      </c>
      <c r="C39" s="2">
        <v>14.77791776819099</v>
      </c>
      <c r="D39" s="2">
        <v>16.488647875843348</v>
      </c>
      <c r="E39" s="2">
        <f t="shared" si="1"/>
        <v>1.710730107652358</v>
      </c>
      <c r="G39" s="2">
        <v>14.2348</v>
      </c>
      <c r="H39" s="2">
        <v>16.247699999999998</v>
      </c>
      <c r="J39" s="2">
        <f t="shared" si="2"/>
        <v>14.150000000000045</v>
      </c>
      <c r="K39" s="2">
        <v>15.150000000000045</v>
      </c>
      <c r="M39" s="2">
        <f t="shared" si="3"/>
        <v>0.62791776819094558</v>
      </c>
      <c r="N39" s="2">
        <f t="shared" si="0"/>
        <v>1.3386478758433036</v>
      </c>
    </row>
    <row r="40" spans="2:14">
      <c r="B40" s="5">
        <f t="shared" si="4"/>
        <v>37895</v>
      </c>
      <c r="C40" s="2">
        <v>14.299706014723801</v>
      </c>
      <c r="D40" s="2">
        <v>16.299918308497848</v>
      </c>
      <c r="E40" s="2">
        <f t="shared" si="1"/>
        <v>2.0002122937740463</v>
      </c>
      <c r="G40" s="2">
        <v>13.5222</v>
      </c>
      <c r="H40" s="2">
        <v>15.3238</v>
      </c>
      <c r="J40" s="2">
        <f t="shared" si="2"/>
        <v>14.100000000000044</v>
      </c>
      <c r="K40" s="2">
        <v>15.100000000000044</v>
      </c>
      <c r="M40" s="2">
        <f t="shared" si="3"/>
        <v>0.19970601472375726</v>
      </c>
      <c r="N40" s="2">
        <f t="shared" si="0"/>
        <v>1.1999183084978036</v>
      </c>
    </row>
    <row r="41" spans="2:14">
      <c r="B41" s="5">
        <f t="shared" si="4"/>
        <v>37926</v>
      </c>
      <c r="C41" s="2">
        <v>13.700744390962155</v>
      </c>
      <c r="D41" s="2">
        <v>15.726225321638795</v>
      </c>
      <c r="E41" s="2">
        <f t="shared" si="1"/>
        <v>2.0254809306766397</v>
      </c>
      <c r="G41" s="2">
        <v>12.635199999999999</v>
      </c>
      <c r="H41" s="2">
        <v>14.0501</v>
      </c>
      <c r="J41" s="2">
        <f t="shared" si="2"/>
        <v>14.050000000000043</v>
      </c>
      <c r="K41" s="2">
        <v>15.050000000000043</v>
      </c>
      <c r="M41" s="2">
        <f t="shared" si="3"/>
        <v>-0.34925560903788799</v>
      </c>
      <c r="N41" s="2">
        <f t="shared" si="0"/>
        <v>0.67622532163875171</v>
      </c>
    </row>
    <row r="42" spans="2:14">
      <c r="B42" s="5">
        <f t="shared" si="4"/>
        <v>37956</v>
      </c>
      <c r="C42" s="2">
        <v>13.519693574719904</v>
      </c>
      <c r="D42" s="2">
        <v>15.868062878578321</v>
      </c>
      <c r="E42" s="2">
        <f t="shared" si="1"/>
        <v>2.3483693038584175</v>
      </c>
      <c r="G42" s="2">
        <v>12.558299999999999</v>
      </c>
      <c r="H42" s="2">
        <v>14.3863</v>
      </c>
      <c r="J42" s="2">
        <f t="shared" si="2"/>
        <v>14.000000000000043</v>
      </c>
      <c r="K42" s="2">
        <v>15.000000000000043</v>
      </c>
      <c r="M42" s="2">
        <f t="shared" si="3"/>
        <v>-0.48030642528013878</v>
      </c>
      <c r="N42" s="2">
        <f t="shared" si="0"/>
        <v>0.86806287857827868</v>
      </c>
    </row>
    <row r="43" spans="2:14">
      <c r="B43" s="5">
        <f t="shared" si="4"/>
        <v>37987</v>
      </c>
      <c r="C43" s="2">
        <v>15.119947071833852</v>
      </c>
      <c r="D43" s="2">
        <v>16.112364367722527</v>
      </c>
      <c r="E43" s="2">
        <f t="shared" si="1"/>
        <v>0.992417295888675</v>
      </c>
      <c r="G43" s="2">
        <v>17.256399999999999</v>
      </c>
      <c r="H43" s="2">
        <v>18.142299999999999</v>
      </c>
      <c r="J43" s="2">
        <f t="shared" si="2"/>
        <v>13.950000000000042</v>
      </c>
      <c r="K43" s="2">
        <v>14.950000000000042</v>
      </c>
      <c r="M43" s="2">
        <f t="shared" si="3"/>
        <v>1.1699470718338105</v>
      </c>
      <c r="N43" s="2">
        <f t="shared" si="0"/>
        <v>1.1623643677224855</v>
      </c>
    </row>
    <row r="44" spans="2:14">
      <c r="B44" s="5">
        <f t="shared" si="4"/>
        <v>38018</v>
      </c>
      <c r="C44" s="2">
        <v>14.395475934811039</v>
      </c>
      <c r="D44" s="2">
        <v>16.064363282972479</v>
      </c>
      <c r="E44" s="2">
        <f t="shared" si="1"/>
        <v>1.6688873481614408</v>
      </c>
      <c r="G44" s="2">
        <v>15.753399999999999</v>
      </c>
      <c r="H44" s="2">
        <v>17.167000000000002</v>
      </c>
      <c r="J44" s="2">
        <f t="shared" si="2"/>
        <v>13.900000000000041</v>
      </c>
      <c r="K44" s="2">
        <v>14.900000000000041</v>
      </c>
      <c r="M44" s="2">
        <f t="shared" si="3"/>
        <v>0.49547593481099739</v>
      </c>
      <c r="N44" s="2">
        <f t="shared" si="0"/>
        <v>1.1643632829724382</v>
      </c>
    </row>
    <row r="45" spans="2:14">
      <c r="B45" s="5">
        <f t="shared" si="4"/>
        <v>38047</v>
      </c>
      <c r="C45" s="2">
        <v>13.998884510361142</v>
      </c>
      <c r="D45" s="2">
        <v>15.418376644948232</v>
      </c>
      <c r="E45" s="2">
        <f t="shared" si="1"/>
        <v>1.4194921345870899</v>
      </c>
      <c r="G45" s="2">
        <v>13.5227</v>
      </c>
      <c r="H45" s="2">
        <v>16.0489</v>
      </c>
      <c r="J45" s="2">
        <f t="shared" si="2"/>
        <v>13.850000000000041</v>
      </c>
      <c r="K45" s="2">
        <v>14.850000000000041</v>
      </c>
      <c r="M45" s="2">
        <f t="shared" si="3"/>
        <v>0.14888451036110162</v>
      </c>
      <c r="N45" s="2">
        <f t="shared" si="0"/>
        <v>0.56837664494819151</v>
      </c>
    </row>
    <row r="46" spans="2:14">
      <c r="B46" s="5">
        <f t="shared" si="4"/>
        <v>38078</v>
      </c>
      <c r="C46" s="2">
        <v>14.201329065277243</v>
      </c>
      <c r="D46" s="2">
        <v>16.011173193597411</v>
      </c>
      <c r="E46" s="2">
        <f t="shared" si="1"/>
        <v>1.8098441283201687</v>
      </c>
      <c r="G46" s="2">
        <v>14.680999999999999</v>
      </c>
      <c r="H46" s="2">
        <v>16.574999999999999</v>
      </c>
      <c r="J46" s="2">
        <f t="shared" si="2"/>
        <v>13.80000000000004</v>
      </c>
      <c r="K46" s="2">
        <v>14.80000000000004</v>
      </c>
      <c r="M46" s="2">
        <f t="shared" si="3"/>
        <v>0.4013290652772028</v>
      </c>
      <c r="N46" s="2">
        <f t="shared" si="0"/>
        <v>1.2111731935973715</v>
      </c>
    </row>
    <row r="47" spans="2:14">
      <c r="B47" s="5">
        <f t="shared" si="4"/>
        <v>38108</v>
      </c>
      <c r="C47" s="2">
        <v>14.075573716166993</v>
      </c>
      <c r="D47" s="2">
        <v>15.2210454379513</v>
      </c>
      <c r="E47" s="2">
        <f t="shared" si="1"/>
        <v>1.1454717217843076</v>
      </c>
      <c r="G47" s="2">
        <v>13.833</v>
      </c>
      <c r="H47" s="2">
        <v>14.8504</v>
      </c>
      <c r="J47" s="2">
        <f t="shared" si="2"/>
        <v>13.750000000000039</v>
      </c>
      <c r="K47" s="2">
        <v>14.750000000000039</v>
      </c>
      <c r="M47" s="2">
        <f t="shared" si="3"/>
        <v>0.32557371616695363</v>
      </c>
      <c r="N47" s="2">
        <f t="shared" si="0"/>
        <v>0.47104543795126119</v>
      </c>
    </row>
    <row r="48" spans="2:14">
      <c r="B48" s="5">
        <f t="shared" si="4"/>
        <v>38139</v>
      </c>
      <c r="C48" s="2">
        <v>14.03697096595673</v>
      </c>
      <c r="D48" s="2">
        <v>15.59111951357653</v>
      </c>
      <c r="E48" s="2">
        <f t="shared" si="1"/>
        <v>1.5541485476197998</v>
      </c>
      <c r="G48" s="2">
        <v>14.073600000000001</v>
      </c>
      <c r="H48" s="2">
        <v>15.669</v>
      </c>
      <c r="J48" s="2">
        <f t="shared" si="2"/>
        <v>13.700000000000038</v>
      </c>
      <c r="K48" s="2">
        <v>14.700000000000038</v>
      </c>
      <c r="M48" s="2">
        <f t="shared" si="3"/>
        <v>0.33697096595669151</v>
      </c>
      <c r="N48" s="2">
        <f t="shared" si="0"/>
        <v>0.89111951357649133</v>
      </c>
    </row>
    <row r="49" spans="2:14">
      <c r="B49" s="5">
        <f t="shared" si="4"/>
        <v>38169</v>
      </c>
      <c r="C49" s="2">
        <v>12.85738482005187</v>
      </c>
      <c r="D49" s="2">
        <v>14.83270689867671</v>
      </c>
      <c r="E49" s="2">
        <f t="shared" si="1"/>
        <v>1.9753220786248402</v>
      </c>
      <c r="G49" s="2">
        <v>12.9087</v>
      </c>
      <c r="H49" s="2">
        <v>15.202500000000001</v>
      </c>
      <c r="J49" s="2">
        <f t="shared" si="2"/>
        <v>13.650000000000038</v>
      </c>
      <c r="K49" s="2">
        <v>14.650000000000038</v>
      </c>
      <c r="M49" s="2">
        <f t="shared" si="3"/>
        <v>-0.79261517994816799</v>
      </c>
      <c r="N49" s="2">
        <f t="shared" si="0"/>
        <v>0.18270689867667222</v>
      </c>
    </row>
    <row r="50" spans="2:14">
      <c r="B50" s="5">
        <f t="shared" si="4"/>
        <v>38200</v>
      </c>
      <c r="C50" s="2">
        <v>12.975249894174629</v>
      </c>
      <c r="D50" s="2">
        <v>14.684477044866076</v>
      </c>
      <c r="E50" s="2">
        <f t="shared" si="1"/>
        <v>1.7092271506914472</v>
      </c>
      <c r="G50" s="2">
        <v>13.056900000000001</v>
      </c>
      <c r="H50" s="2">
        <v>14.696400000000001</v>
      </c>
      <c r="J50" s="2">
        <f t="shared" si="2"/>
        <v>13.600000000000037</v>
      </c>
      <c r="K50" s="2">
        <v>14.600000000000037</v>
      </c>
      <c r="M50" s="2">
        <f t="shared" si="3"/>
        <v>-0.62475010582540769</v>
      </c>
      <c r="N50" s="2">
        <f t="shared" si="0"/>
        <v>8.4477044866039463E-2</v>
      </c>
    </row>
    <row r="51" spans="2:14">
      <c r="B51" s="5">
        <f t="shared" si="4"/>
        <v>38231</v>
      </c>
      <c r="C51" s="2">
        <v>12.675037341630011</v>
      </c>
      <c r="D51" s="2">
        <v>14.727593704766722</v>
      </c>
      <c r="E51" s="2">
        <f t="shared" si="1"/>
        <v>2.052556363136711</v>
      </c>
      <c r="G51" s="2">
        <v>12.2851</v>
      </c>
      <c r="H51" s="2">
        <v>14.4285</v>
      </c>
      <c r="J51" s="2">
        <f t="shared" si="2"/>
        <v>13.550000000000036</v>
      </c>
      <c r="K51" s="2">
        <v>14.550000000000036</v>
      </c>
      <c r="M51" s="2">
        <f t="shared" si="3"/>
        <v>-0.87496265837002518</v>
      </c>
      <c r="N51" s="2">
        <f t="shared" si="0"/>
        <v>0.17759370476668579</v>
      </c>
    </row>
    <row r="52" spans="2:14">
      <c r="B52" s="5">
        <f t="shared" si="4"/>
        <v>38261</v>
      </c>
      <c r="C52" s="2">
        <v>13.223768908007116</v>
      </c>
      <c r="D52" s="2">
        <v>14.940362281051179</v>
      </c>
      <c r="E52" s="2">
        <f t="shared" si="1"/>
        <v>1.7165933730440628</v>
      </c>
      <c r="G52" s="2">
        <v>12.285600000000001</v>
      </c>
      <c r="H52" s="2">
        <v>13.9985</v>
      </c>
      <c r="J52" s="2">
        <f t="shared" si="2"/>
        <v>13.500000000000036</v>
      </c>
      <c r="K52" s="2">
        <v>14.500000000000036</v>
      </c>
      <c r="M52" s="2">
        <f t="shared" si="3"/>
        <v>-0.27623109199291918</v>
      </c>
      <c r="N52" s="2">
        <f t="shared" si="0"/>
        <v>0.44036228105114361</v>
      </c>
    </row>
    <row r="53" spans="2:14">
      <c r="B53" s="5">
        <f t="shared" si="4"/>
        <v>38292</v>
      </c>
      <c r="C53" s="2">
        <v>12.968587412068446</v>
      </c>
      <c r="D53" s="2">
        <v>15.424492313361544</v>
      </c>
      <c r="E53" s="2">
        <f t="shared" si="1"/>
        <v>2.4559049012930974</v>
      </c>
      <c r="G53" s="2">
        <v>11.8368</v>
      </c>
      <c r="H53" s="2">
        <v>13.7408</v>
      </c>
      <c r="J53" s="2">
        <f t="shared" si="2"/>
        <v>13.450000000000035</v>
      </c>
      <c r="K53" s="2">
        <v>14.450000000000035</v>
      </c>
      <c r="M53" s="2">
        <f t="shared" si="3"/>
        <v>-0.48141258793158848</v>
      </c>
      <c r="N53" s="2">
        <f t="shared" si="0"/>
        <v>0.97449231336150888</v>
      </c>
    </row>
    <row r="54" spans="2:14">
      <c r="B54" s="5">
        <f t="shared" si="4"/>
        <v>38322</v>
      </c>
      <c r="C54" s="2">
        <v>12.900055869835656</v>
      </c>
      <c r="D54" s="2">
        <v>14.262658556822252</v>
      </c>
      <c r="E54" s="2">
        <f t="shared" si="1"/>
        <v>1.3626026869865964</v>
      </c>
      <c r="G54" s="2">
        <v>11.953900000000001</v>
      </c>
      <c r="H54" s="2">
        <v>12.8536</v>
      </c>
      <c r="J54" s="2">
        <f t="shared" si="2"/>
        <v>13.400000000000034</v>
      </c>
      <c r="K54" s="2">
        <v>14.400000000000034</v>
      </c>
      <c r="M54" s="2">
        <f t="shared" si="3"/>
        <v>-0.49994413016437811</v>
      </c>
      <c r="N54" s="2">
        <f t="shared" si="0"/>
        <v>-0.13734144317778174</v>
      </c>
    </row>
    <row r="55" spans="2:14">
      <c r="B55" s="5">
        <f t="shared" si="4"/>
        <v>38353</v>
      </c>
      <c r="C55" s="2">
        <v>11.109605462422142</v>
      </c>
      <c r="D55" s="2">
        <v>14.172251798155559</v>
      </c>
      <c r="E55" s="2">
        <f t="shared" si="1"/>
        <v>3.062646335733417</v>
      </c>
      <c r="G55" s="2">
        <v>13.262600000000001</v>
      </c>
      <c r="H55" s="2">
        <v>16.249099999999999</v>
      </c>
      <c r="J55" s="2">
        <f t="shared" si="2"/>
        <v>13.350000000000033</v>
      </c>
      <c r="K55" s="2">
        <v>14.350000000000033</v>
      </c>
      <c r="M55" s="2">
        <f t="shared" si="3"/>
        <v>-2.2403945375778918</v>
      </c>
      <c r="N55" s="2">
        <f t="shared" si="0"/>
        <v>-0.17774820184447471</v>
      </c>
    </row>
    <row r="56" spans="2:14">
      <c r="B56" s="5">
        <f t="shared" si="4"/>
        <v>38384</v>
      </c>
      <c r="C56" s="2">
        <v>12.748017618579194</v>
      </c>
      <c r="D56" s="2">
        <v>14.767828447509421</v>
      </c>
      <c r="E56" s="2">
        <f t="shared" si="1"/>
        <v>2.0198108289302272</v>
      </c>
      <c r="G56" s="2">
        <v>14.0969</v>
      </c>
      <c r="H56" s="2">
        <v>15.9138</v>
      </c>
      <c r="J56" s="2">
        <f t="shared" si="2"/>
        <v>13.300000000000033</v>
      </c>
      <c r="K56" s="2">
        <v>14.300000000000033</v>
      </c>
      <c r="M56" s="2">
        <f t="shared" si="3"/>
        <v>-0.55198238142083866</v>
      </c>
      <c r="N56" s="2">
        <f t="shared" si="0"/>
        <v>0.46782844750938857</v>
      </c>
    </row>
    <row r="57" spans="2:14">
      <c r="B57" s="5">
        <f t="shared" si="4"/>
        <v>38412</v>
      </c>
      <c r="C57" s="2">
        <v>13.278687790743779</v>
      </c>
      <c r="D57" s="2">
        <v>14.491911882061451</v>
      </c>
      <c r="E57" s="2">
        <f t="shared" si="1"/>
        <v>1.2132240913176719</v>
      </c>
      <c r="G57" s="2">
        <v>12.9543</v>
      </c>
      <c r="H57" s="2">
        <v>15.102499999999999</v>
      </c>
      <c r="J57" s="2">
        <f t="shared" si="2"/>
        <v>13.250000000000032</v>
      </c>
      <c r="K57" s="2">
        <v>14.250000000000032</v>
      </c>
      <c r="M57" s="2">
        <f t="shared" si="3"/>
        <v>2.8687790743747499E-2</v>
      </c>
      <c r="N57" s="2">
        <f t="shared" si="0"/>
        <v>0.24191188206141945</v>
      </c>
    </row>
    <row r="58" spans="2:14">
      <c r="B58" s="5">
        <f t="shared" si="4"/>
        <v>38443</v>
      </c>
      <c r="C58" s="2">
        <v>11.697288783104645</v>
      </c>
      <c r="D58" s="2">
        <v>14.001725657694678</v>
      </c>
      <c r="E58" s="2">
        <f t="shared" si="1"/>
        <v>2.3044368745900332</v>
      </c>
      <c r="G58" s="2">
        <v>12.0205</v>
      </c>
      <c r="H58" s="2">
        <v>14.404500000000001</v>
      </c>
      <c r="J58" s="2">
        <f t="shared" si="2"/>
        <v>13.200000000000031</v>
      </c>
      <c r="K58" s="2">
        <v>14.200000000000031</v>
      </c>
      <c r="M58" s="2">
        <f t="shared" si="3"/>
        <v>-1.5027112168953867</v>
      </c>
      <c r="N58" s="2">
        <f t="shared" si="0"/>
        <v>-0.19827434230535346</v>
      </c>
    </row>
    <row r="59" spans="2:14">
      <c r="B59" s="5">
        <f t="shared" si="4"/>
        <v>38473</v>
      </c>
      <c r="C59" s="2">
        <v>12.594840230261587</v>
      </c>
      <c r="D59" s="2">
        <v>14.003319105370895</v>
      </c>
      <c r="E59" s="2">
        <f t="shared" si="1"/>
        <v>1.4084788751093082</v>
      </c>
      <c r="G59" s="2">
        <v>12.4907</v>
      </c>
      <c r="H59" s="2">
        <v>13.692500000000001</v>
      </c>
      <c r="J59" s="2">
        <f t="shared" si="2"/>
        <v>13.150000000000031</v>
      </c>
      <c r="K59" s="2">
        <v>14.150000000000031</v>
      </c>
      <c r="M59" s="2">
        <f t="shared" si="3"/>
        <v>-0.55515976973844339</v>
      </c>
      <c r="N59" s="2">
        <f t="shared" si="0"/>
        <v>-0.14668089462913514</v>
      </c>
    </row>
    <row r="60" spans="2:14">
      <c r="B60" s="5">
        <f t="shared" si="4"/>
        <v>38504</v>
      </c>
      <c r="C60" s="2">
        <v>11.610780496846401</v>
      </c>
      <c r="D60" s="2">
        <v>13.909006890086456</v>
      </c>
      <c r="E60" s="2">
        <f t="shared" si="1"/>
        <v>2.2982263932400553</v>
      </c>
      <c r="G60" s="2">
        <v>11.5427</v>
      </c>
      <c r="H60" s="2">
        <v>14.012</v>
      </c>
      <c r="J60" s="2">
        <f t="shared" si="2"/>
        <v>13.10000000000003</v>
      </c>
      <c r="K60" s="2">
        <v>14.10000000000003</v>
      </c>
      <c r="M60" s="2">
        <f t="shared" si="3"/>
        <v>-1.4892195031536293</v>
      </c>
      <c r="N60" s="2">
        <f t="shared" si="0"/>
        <v>-0.19099310991357399</v>
      </c>
    </row>
    <row r="61" spans="2:14">
      <c r="B61" s="5">
        <f t="shared" si="4"/>
        <v>38534</v>
      </c>
      <c r="C61" s="2">
        <v>11.941237809639949</v>
      </c>
      <c r="D61" s="2">
        <v>13.811094523822948</v>
      </c>
      <c r="E61" s="2">
        <f t="shared" si="1"/>
        <v>1.8698567141829994</v>
      </c>
      <c r="G61" s="2">
        <v>12.048400000000001</v>
      </c>
      <c r="H61" s="2">
        <v>14.1282</v>
      </c>
      <c r="J61" s="2">
        <f t="shared" si="2"/>
        <v>13.050000000000029</v>
      </c>
      <c r="K61" s="2">
        <v>14.050000000000029</v>
      </c>
      <c r="M61" s="2">
        <f t="shared" si="3"/>
        <v>-1.1087621903600802</v>
      </c>
      <c r="N61" s="2">
        <f t="shared" si="0"/>
        <v>-0.2389054761770808</v>
      </c>
    </row>
    <row r="62" spans="2:14">
      <c r="B62" s="5">
        <f t="shared" si="4"/>
        <v>38565</v>
      </c>
      <c r="C62" s="2">
        <v>11.663100445697317</v>
      </c>
      <c r="D62" s="2">
        <v>13.796183755308601</v>
      </c>
      <c r="E62" s="2">
        <f t="shared" si="1"/>
        <v>2.1330833096112833</v>
      </c>
      <c r="G62" s="2">
        <v>11.7188</v>
      </c>
      <c r="H62" s="2">
        <v>13.7525</v>
      </c>
      <c r="J62" s="2">
        <f t="shared" si="2"/>
        <v>13.000000000000028</v>
      </c>
      <c r="K62" s="2">
        <v>14.000000000000028</v>
      </c>
      <c r="M62" s="2">
        <f t="shared" si="3"/>
        <v>-1.3368995543027111</v>
      </c>
      <c r="N62" s="2">
        <f t="shared" si="0"/>
        <v>-0.20381624469142778</v>
      </c>
    </row>
    <row r="63" spans="2:14">
      <c r="B63" s="5">
        <f t="shared" si="4"/>
        <v>38596</v>
      </c>
      <c r="C63" s="2">
        <v>11.612040702870608</v>
      </c>
      <c r="D63" s="2">
        <v>13.720082446144025</v>
      </c>
      <c r="E63" s="2">
        <f t="shared" si="1"/>
        <v>2.1080417432734162</v>
      </c>
      <c r="G63" s="2">
        <v>11.333299999999999</v>
      </c>
      <c r="H63" s="2">
        <v>13.354699999999999</v>
      </c>
      <c r="J63" s="2">
        <f t="shared" si="2"/>
        <v>12.950000000000028</v>
      </c>
      <c r="K63" s="2">
        <v>13.950000000000028</v>
      </c>
      <c r="M63" s="2">
        <f t="shared" si="3"/>
        <v>-1.3379592971294194</v>
      </c>
      <c r="N63" s="2">
        <f t="shared" si="0"/>
        <v>-0.22991755385600321</v>
      </c>
    </row>
    <row r="64" spans="2:14">
      <c r="B64" s="5">
        <f t="shared" si="4"/>
        <v>38626</v>
      </c>
      <c r="C64" s="2">
        <v>10.951882870932133</v>
      </c>
      <c r="D64" s="2">
        <v>12.860964495997763</v>
      </c>
      <c r="E64" s="2">
        <f t="shared" si="1"/>
        <v>1.90908162506563</v>
      </c>
      <c r="G64" s="2">
        <v>9.8985000000000003</v>
      </c>
      <c r="H64" s="2">
        <v>12.0008</v>
      </c>
      <c r="J64" s="2">
        <f t="shared" si="2"/>
        <v>12.900000000000027</v>
      </c>
      <c r="K64" s="2">
        <v>13.900000000000027</v>
      </c>
      <c r="M64" s="2">
        <f t="shared" si="3"/>
        <v>-1.948117129067894</v>
      </c>
      <c r="N64" s="2">
        <f t="shared" si="0"/>
        <v>-1.0390355040022641</v>
      </c>
    </row>
    <row r="65" spans="2:14">
      <c r="B65" s="5">
        <f t="shared" si="4"/>
        <v>38657</v>
      </c>
      <c r="C65" s="2">
        <v>11.461055527760552</v>
      </c>
      <c r="D65" s="2">
        <v>13.732366467967855</v>
      </c>
      <c r="E65" s="2">
        <f t="shared" si="1"/>
        <v>2.2713109402073037</v>
      </c>
      <c r="G65" s="2">
        <v>10.2813</v>
      </c>
      <c r="H65" s="2">
        <v>12.0741</v>
      </c>
      <c r="J65" s="2">
        <f t="shared" si="2"/>
        <v>12.850000000000026</v>
      </c>
      <c r="K65" s="2">
        <v>13.850000000000026</v>
      </c>
      <c r="M65" s="2">
        <f t="shared" si="3"/>
        <v>-1.3889444722394746</v>
      </c>
      <c r="N65" s="2">
        <f t="shared" si="0"/>
        <v>-0.11763353203217086</v>
      </c>
    </row>
    <row r="66" spans="2:14">
      <c r="B66" s="5">
        <f t="shared" si="4"/>
        <v>38687</v>
      </c>
      <c r="C66" s="2">
        <v>11.15521263304198</v>
      </c>
      <c r="D66" s="2">
        <v>13.221946106229368</v>
      </c>
      <c r="E66" s="2">
        <f t="shared" si="1"/>
        <v>2.0667334731873872</v>
      </c>
      <c r="G66" s="2">
        <v>10.2722</v>
      </c>
      <c r="H66" s="2">
        <v>11.9345</v>
      </c>
      <c r="J66" s="2">
        <f t="shared" si="2"/>
        <v>12.800000000000026</v>
      </c>
      <c r="K66" s="2">
        <v>13.800000000000026</v>
      </c>
      <c r="M66" s="2">
        <f t="shared" si="3"/>
        <v>-1.6447873669580453</v>
      </c>
      <c r="N66" s="2">
        <f t="shared" si="0"/>
        <v>-0.57805389377065808</v>
      </c>
    </row>
    <row r="67" spans="2:14">
      <c r="B67" s="5">
        <f t="shared" si="4"/>
        <v>38718</v>
      </c>
      <c r="C67" s="2">
        <v>11.2549065090779</v>
      </c>
      <c r="D67" s="2">
        <v>13.678774926973686</v>
      </c>
      <c r="E67" s="2">
        <f t="shared" si="1"/>
        <v>2.4238684178957861</v>
      </c>
      <c r="G67" s="2">
        <v>13.3696</v>
      </c>
      <c r="H67" s="2">
        <v>15.8034</v>
      </c>
      <c r="J67" s="2">
        <f t="shared" si="2"/>
        <v>12.750000000000025</v>
      </c>
      <c r="K67" s="2">
        <v>13.750000000000025</v>
      </c>
      <c r="M67" s="2">
        <f t="shared" si="3"/>
        <v>-1.495093490922125</v>
      </c>
      <c r="N67" s="2">
        <f t="shared" si="0"/>
        <v>-7.1225073026338848E-2</v>
      </c>
    </row>
    <row r="68" spans="2:14">
      <c r="B68" s="5">
        <f t="shared" si="4"/>
        <v>38749</v>
      </c>
      <c r="C68" s="2">
        <v>11.798792150494213</v>
      </c>
      <c r="D68" s="2">
        <v>12.902952286551598</v>
      </c>
      <c r="E68" s="2">
        <f t="shared" si="1"/>
        <v>1.1041601360573843</v>
      </c>
      <c r="G68" s="2">
        <v>13.0792</v>
      </c>
      <c r="H68" s="2">
        <v>14.0221</v>
      </c>
      <c r="J68" s="2">
        <f t="shared" si="2"/>
        <v>12.700000000000024</v>
      </c>
      <c r="K68" s="2">
        <v>13.700000000000024</v>
      </c>
      <c r="M68" s="2">
        <f t="shared" si="3"/>
        <v>-0.9012078495058109</v>
      </c>
      <c r="N68" s="2">
        <f t="shared" si="0"/>
        <v>-0.79704771344842662</v>
      </c>
    </row>
    <row r="69" spans="2:14">
      <c r="B69" s="5">
        <f t="shared" si="4"/>
        <v>38777</v>
      </c>
      <c r="C69" s="2">
        <v>11.50304316791199</v>
      </c>
      <c r="D69" s="2">
        <v>11.6228168842475</v>
      </c>
      <c r="E69" s="2">
        <f t="shared" si="1"/>
        <v>0.11977371633551037</v>
      </c>
      <c r="G69" s="2">
        <v>11.367100000000001</v>
      </c>
      <c r="H69" s="2">
        <v>12.2545</v>
      </c>
      <c r="J69" s="2">
        <f t="shared" si="2"/>
        <v>12.650000000000023</v>
      </c>
      <c r="K69" s="2">
        <v>13.650000000000023</v>
      </c>
      <c r="M69" s="2">
        <f t="shared" si="3"/>
        <v>-1.1469568320880335</v>
      </c>
      <c r="N69" s="2">
        <f t="shared" si="0"/>
        <v>-2.0271831157525231</v>
      </c>
    </row>
    <row r="70" spans="2:14">
      <c r="B70" s="5">
        <f t="shared" si="4"/>
        <v>38808</v>
      </c>
      <c r="C70" s="2">
        <v>11.8797270228883</v>
      </c>
      <c r="D70" s="2">
        <v>12.448578455188326</v>
      </c>
      <c r="E70" s="2">
        <f t="shared" si="1"/>
        <v>0.56885143230002555</v>
      </c>
      <c r="G70" s="2">
        <v>12.064299999999999</v>
      </c>
      <c r="H70" s="2">
        <v>12.672599999999999</v>
      </c>
      <c r="J70" s="2">
        <f t="shared" si="2"/>
        <v>12.600000000000023</v>
      </c>
      <c r="K70" s="2">
        <v>13.600000000000023</v>
      </c>
      <c r="M70" s="2">
        <f t="shared" si="3"/>
        <v>-0.72027297711172267</v>
      </c>
      <c r="N70" s="2">
        <f t="shared" si="0"/>
        <v>-1.1514215448116971</v>
      </c>
    </row>
    <row r="71" spans="2:14">
      <c r="B71" s="5">
        <f t="shared" si="4"/>
        <v>38838</v>
      </c>
      <c r="C71" s="2">
        <v>11.889234577975143</v>
      </c>
      <c r="D71" s="2">
        <v>13.353255958101448</v>
      </c>
      <c r="E71" s="2">
        <f t="shared" si="1"/>
        <v>1.4640213801263045</v>
      </c>
      <c r="G71" s="2">
        <v>11.8688</v>
      </c>
      <c r="H71" s="2">
        <v>13.122999999999999</v>
      </c>
      <c r="J71" s="2">
        <f t="shared" si="2"/>
        <v>12.550000000000022</v>
      </c>
      <c r="K71" s="2">
        <v>13.550000000000022</v>
      </c>
      <c r="M71" s="2">
        <f t="shared" si="3"/>
        <v>-0.66076542202487865</v>
      </c>
      <c r="N71" s="2">
        <f t="shared" ref="N71:N134" si="5">D71-K71</f>
        <v>-0.1967440418985742</v>
      </c>
    </row>
    <row r="72" spans="2:14">
      <c r="B72" s="5">
        <f t="shared" si="4"/>
        <v>38869</v>
      </c>
      <c r="C72" s="2">
        <v>10.627177704200399</v>
      </c>
      <c r="D72" s="2">
        <v>12.324688782353613</v>
      </c>
      <c r="E72" s="2">
        <f t="shared" ref="E72:E135" si="6">D72-C72</f>
        <v>1.6975110781532141</v>
      </c>
      <c r="G72" s="2">
        <v>10.4773</v>
      </c>
      <c r="H72" s="2">
        <v>12.440899999999999</v>
      </c>
      <c r="J72" s="2">
        <f t="shared" ref="J72:J135" si="7">K72-1</f>
        <v>12.500000000000021</v>
      </c>
      <c r="K72" s="2">
        <v>13.500000000000021</v>
      </c>
      <c r="M72" s="2">
        <f t="shared" ref="M72:M135" si="8">C72-J72</f>
        <v>-1.8728222957996223</v>
      </c>
      <c r="N72" s="2">
        <f t="shared" si="5"/>
        <v>-1.1753112176464082</v>
      </c>
    </row>
    <row r="73" spans="2:14">
      <c r="B73" s="5">
        <f t="shared" ref="B73:B136" si="9">EDATE(B72,1)</f>
        <v>38899</v>
      </c>
      <c r="C73" s="2">
        <v>12.058462331434114</v>
      </c>
      <c r="D73" s="2">
        <v>12.665839819947458</v>
      </c>
      <c r="E73" s="2">
        <f t="shared" si="6"/>
        <v>0.60737748851334317</v>
      </c>
      <c r="G73" s="2">
        <v>12.299300000000001</v>
      </c>
      <c r="H73" s="2">
        <v>12.906700000000001</v>
      </c>
      <c r="J73" s="2">
        <f t="shared" si="7"/>
        <v>12.450000000000021</v>
      </c>
      <c r="K73" s="2">
        <v>13.450000000000021</v>
      </c>
      <c r="M73" s="2">
        <f t="shared" si="8"/>
        <v>-0.39153766856590622</v>
      </c>
      <c r="N73" s="2">
        <f t="shared" si="5"/>
        <v>-0.78416018005256305</v>
      </c>
    </row>
    <row r="74" spans="2:14">
      <c r="B74" s="5">
        <f t="shared" si="9"/>
        <v>38930</v>
      </c>
      <c r="C74" s="2">
        <v>13.069263934079745</v>
      </c>
      <c r="D74" s="2">
        <v>12.829413078675284</v>
      </c>
      <c r="E74" s="2">
        <f t="shared" si="6"/>
        <v>-0.23985085540446072</v>
      </c>
      <c r="G74" s="2">
        <v>13.043927969</v>
      </c>
      <c r="H74" s="2">
        <v>12.748789771</v>
      </c>
      <c r="J74" s="2">
        <f t="shared" si="7"/>
        <v>12.40000000000002</v>
      </c>
      <c r="K74" s="2">
        <v>13.40000000000002</v>
      </c>
      <c r="M74" s="2">
        <f t="shared" si="8"/>
        <v>0.66926393407972462</v>
      </c>
      <c r="N74" s="2">
        <f t="shared" si="5"/>
        <v>-0.5705869213247361</v>
      </c>
    </row>
    <row r="75" spans="2:14">
      <c r="B75" s="5">
        <f t="shared" si="9"/>
        <v>38961</v>
      </c>
      <c r="C75" s="2">
        <v>13.128415652905085</v>
      </c>
      <c r="D75" s="2">
        <v>13.042866556551564</v>
      </c>
      <c r="E75" s="2">
        <f t="shared" si="6"/>
        <v>-8.5549096353521037E-2</v>
      </c>
      <c r="G75" s="2">
        <v>12.914994537</v>
      </c>
      <c r="H75" s="2">
        <v>12.609323024</v>
      </c>
      <c r="J75" s="2">
        <f t="shared" si="7"/>
        <v>12.350000000000019</v>
      </c>
      <c r="K75" s="2">
        <v>13.350000000000019</v>
      </c>
      <c r="M75" s="2">
        <f t="shared" si="8"/>
        <v>0.77841565290506587</v>
      </c>
      <c r="N75" s="2">
        <f t="shared" si="5"/>
        <v>-0.30713344344845517</v>
      </c>
    </row>
    <row r="76" spans="2:14">
      <c r="B76" s="5">
        <f t="shared" si="9"/>
        <v>38991</v>
      </c>
      <c r="C76" s="2">
        <v>12.572226471675329</v>
      </c>
      <c r="D76" s="2">
        <v>13.179753919343737</v>
      </c>
      <c r="E76" s="2">
        <f t="shared" si="6"/>
        <v>0.60752744766840827</v>
      </c>
      <c r="G76" s="2">
        <v>11.355034134</v>
      </c>
      <c r="H76" s="2">
        <v>12.292611880999999</v>
      </c>
      <c r="J76" s="2">
        <f t="shared" si="7"/>
        <v>12.300000000000018</v>
      </c>
      <c r="K76" s="2">
        <v>13.300000000000018</v>
      </c>
      <c r="M76" s="2">
        <f t="shared" si="8"/>
        <v>0.27222647167531022</v>
      </c>
      <c r="N76" s="2">
        <f t="shared" si="5"/>
        <v>-0.12024608065628151</v>
      </c>
    </row>
    <row r="77" spans="2:14">
      <c r="B77" s="5">
        <f t="shared" si="9"/>
        <v>39022</v>
      </c>
      <c r="C77" s="2">
        <v>12.253680666641481</v>
      </c>
      <c r="D77" s="2">
        <v>12.851257031114743</v>
      </c>
      <c r="E77" s="2">
        <f t="shared" si="6"/>
        <v>0.59757636447326234</v>
      </c>
      <c r="G77" s="2">
        <v>10.996331574999999</v>
      </c>
      <c r="H77" s="2">
        <v>11.17991277</v>
      </c>
      <c r="J77" s="2">
        <f t="shared" si="7"/>
        <v>12.250000000000018</v>
      </c>
      <c r="K77" s="2">
        <v>13.250000000000018</v>
      </c>
      <c r="M77" s="2">
        <f t="shared" si="8"/>
        <v>3.6806666414630484E-3</v>
      </c>
      <c r="N77" s="2">
        <f t="shared" si="5"/>
        <v>-0.39874296888527461</v>
      </c>
    </row>
    <row r="78" spans="2:14">
      <c r="B78" s="5">
        <f t="shared" si="9"/>
        <v>39052</v>
      </c>
      <c r="C78" s="2">
        <v>12.77370393380775</v>
      </c>
      <c r="D78" s="2">
        <v>13.990395391359204</v>
      </c>
      <c r="E78" s="2">
        <f t="shared" si="6"/>
        <v>1.2166914575514536</v>
      </c>
      <c r="G78" s="2">
        <v>11.840258159999999</v>
      </c>
      <c r="H78" s="2">
        <v>12.740429020000001</v>
      </c>
      <c r="J78" s="2">
        <f t="shared" si="7"/>
        <v>12.200000000000017</v>
      </c>
      <c r="K78" s="2">
        <v>13.200000000000017</v>
      </c>
      <c r="M78" s="2">
        <f t="shared" si="8"/>
        <v>0.57370393380773343</v>
      </c>
      <c r="N78" s="2">
        <f t="shared" si="5"/>
        <v>0.79039539135918702</v>
      </c>
    </row>
    <row r="79" spans="2:14">
      <c r="B79" s="5">
        <f t="shared" si="9"/>
        <v>39083</v>
      </c>
      <c r="C79" s="2">
        <v>12.019380175735021</v>
      </c>
      <c r="D79" s="2">
        <v>12.123618282351631</v>
      </c>
      <c r="E79" s="2">
        <f t="shared" si="6"/>
        <v>0.10423810661660937</v>
      </c>
      <c r="G79" s="2">
        <v>14.279167506</v>
      </c>
      <c r="H79" s="2">
        <v>14.418047397</v>
      </c>
      <c r="J79" s="2">
        <f t="shared" si="7"/>
        <v>12.150000000000016</v>
      </c>
      <c r="K79" s="2">
        <v>13.150000000000016</v>
      </c>
      <c r="M79" s="2">
        <f t="shared" si="8"/>
        <v>-0.13061982426499519</v>
      </c>
      <c r="N79" s="2">
        <f t="shared" si="5"/>
        <v>-1.0263817176483858</v>
      </c>
    </row>
    <row r="80" spans="2:14">
      <c r="B80" s="5">
        <f t="shared" si="9"/>
        <v>39114</v>
      </c>
      <c r="C80" s="2">
        <v>11.629258274447331</v>
      </c>
      <c r="D80" s="2">
        <v>11.705748316669956</v>
      </c>
      <c r="E80" s="2">
        <f t="shared" si="6"/>
        <v>7.6490042222625121E-2</v>
      </c>
      <c r="G80" s="2">
        <v>12.856190578</v>
      </c>
      <c r="H80" s="2">
        <v>12.836924916999999</v>
      </c>
      <c r="J80" s="2">
        <f t="shared" si="7"/>
        <v>12.100000000000016</v>
      </c>
      <c r="K80" s="2">
        <v>13.100000000000016</v>
      </c>
      <c r="M80" s="2">
        <f t="shared" si="8"/>
        <v>-0.4707417255526849</v>
      </c>
      <c r="N80" s="2">
        <f t="shared" si="5"/>
        <v>-1.3942516833300598</v>
      </c>
    </row>
    <row r="81" spans="2:14">
      <c r="B81" s="5">
        <f t="shared" si="9"/>
        <v>39142</v>
      </c>
      <c r="C81" s="2">
        <v>12.030334793369256</v>
      </c>
      <c r="D81" s="2">
        <v>12.004439527077079</v>
      </c>
      <c r="E81" s="2">
        <f t="shared" si="6"/>
        <v>-2.5895266292177865E-2</v>
      </c>
      <c r="G81" s="2">
        <v>12.033288492000001</v>
      </c>
      <c r="H81" s="2">
        <v>12.608509241</v>
      </c>
      <c r="J81" s="2">
        <f t="shared" si="7"/>
        <v>12.050000000000015</v>
      </c>
      <c r="K81" s="2">
        <v>13.050000000000015</v>
      </c>
      <c r="M81" s="2">
        <f t="shared" si="8"/>
        <v>-1.9665206630758547E-2</v>
      </c>
      <c r="N81" s="2">
        <f t="shared" si="5"/>
        <v>-1.0455604729229364</v>
      </c>
    </row>
    <row r="82" spans="2:14">
      <c r="B82" s="5">
        <f t="shared" si="9"/>
        <v>39173</v>
      </c>
      <c r="C82" s="2">
        <v>10.679040561128696</v>
      </c>
      <c r="D82" s="2">
        <v>11.508281107581382</v>
      </c>
      <c r="E82" s="2">
        <f t="shared" si="6"/>
        <v>0.82924054645268619</v>
      </c>
      <c r="G82" s="2">
        <v>10.807868042999999</v>
      </c>
      <c r="H82" s="2">
        <v>11.606801318</v>
      </c>
      <c r="J82" s="2">
        <f t="shared" si="7"/>
        <v>12.000000000000014</v>
      </c>
      <c r="K82" s="2">
        <v>13.000000000000014</v>
      </c>
      <c r="M82" s="2">
        <f t="shared" si="8"/>
        <v>-1.3209594388713182</v>
      </c>
      <c r="N82" s="2">
        <f t="shared" si="5"/>
        <v>-1.491718892418632</v>
      </c>
    </row>
    <row r="83" spans="2:14">
      <c r="B83" s="5">
        <f t="shared" si="9"/>
        <v>39203</v>
      </c>
      <c r="C83" s="2">
        <v>11.701738170853012</v>
      </c>
      <c r="D83" s="2">
        <v>11.567949683677535</v>
      </c>
      <c r="E83" s="2">
        <f t="shared" si="6"/>
        <v>-0.13378848717547775</v>
      </c>
      <c r="G83" s="2">
        <v>11.701719416</v>
      </c>
      <c r="H83" s="2">
        <v>11.440624832999999</v>
      </c>
      <c r="J83" s="2">
        <f t="shared" si="7"/>
        <v>11.950000000000014</v>
      </c>
      <c r="K83" s="2">
        <v>12.950000000000014</v>
      </c>
      <c r="M83" s="2">
        <f t="shared" si="8"/>
        <v>-0.24826182914700112</v>
      </c>
      <c r="N83" s="2">
        <f t="shared" si="5"/>
        <v>-1.3820503163224789</v>
      </c>
    </row>
    <row r="84" spans="2:14">
      <c r="B84" s="5">
        <f t="shared" si="9"/>
        <v>39234</v>
      </c>
      <c r="C84" s="2">
        <v>11.3898497995459</v>
      </c>
      <c r="D84" s="2">
        <v>11.489956299644787</v>
      </c>
      <c r="E84" s="2">
        <f t="shared" si="6"/>
        <v>0.100106500098887</v>
      </c>
      <c r="G84" s="2">
        <v>11.198717800000001</v>
      </c>
      <c r="H84" s="2">
        <v>11.619609585999999</v>
      </c>
      <c r="J84" s="2">
        <f t="shared" si="7"/>
        <v>11.900000000000013</v>
      </c>
      <c r="K84" s="2">
        <v>12.900000000000013</v>
      </c>
      <c r="M84" s="2">
        <f t="shared" si="8"/>
        <v>-0.51015020045411319</v>
      </c>
      <c r="N84" s="2">
        <f t="shared" si="5"/>
        <v>-1.4100437003552262</v>
      </c>
    </row>
    <row r="85" spans="2:14">
      <c r="B85" s="5">
        <f t="shared" si="9"/>
        <v>39264</v>
      </c>
      <c r="C85" s="2">
        <v>10.942572641995055</v>
      </c>
      <c r="D85" s="2">
        <v>11.16726269997354</v>
      </c>
      <c r="E85" s="2">
        <f t="shared" si="6"/>
        <v>0.22469005797848496</v>
      </c>
      <c r="G85" s="2">
        <v>11.354062786</v>
      </c>
      <c r="H85" s="2">
        <v>11.363070973999999</v>
      </c>
      <c r="J85" s="2">
        <f t="shared" si="7"/>
        <v>11.850000000000012</v>
      </c>
      <c r="K85" s="2">
        <v>12.850000000000012</v>
      </c>
      <c r="M85" s="2">
        <f t="shared" si="8"/>
        <v>-0.90742735800495744</v>
      </c>
      <c r="N85" s="2">
        <f t="shared" si="5"/>
        <v>-1.6827373000264725</v>
      </c>
    </row>
    <row r="86" spans="2:14">
      <c r="B86" s="5">
        <f t="shared" si="9"/>
        <v>39295</v>
      </c>
      <c r="C86" s="2">
        <v>10.974671257941486</v>
      </c>
      <c r="D86" s="2">
        <v>11.557179962519477</v>
      </c>
      <c r="E86" s="2">
        <f t="shared" si="6"/>
        <v>0.58250870457799131</v>
      </c>
      <c r="G86" s="2">
        <v>10.861778335</v>
      </c>
      <c r="H86" s="2">
        <v>11.438485903</v>
      </c>
      <c r="J86" s="2">
        <f t="shared" si="7"/>
        <v>11.800000000000011</v>
      </c>
      <c r="K86" s="2">
        <v>12.800000000000011</v>
      </c>
      <c r="M86" s="2">
        <f t="shared" si="8"/>
        <v>-0.82532874205852558</v>
      </c>
      <c r="N86" s="2">
        <f t="shared" si="5"/>
        <v>-1.2428200374805343</v>
      </c>
    </row>
    <row r="87" spans="2:14">
      <c r="B87" s="5">
        <f t="shared" si="9"/>
        <v>39326</v>
      </c>
      <c r="C87" s="2">
        <v>11.129833829388277</v>
      </c>
      <c r="D87" s="2">
        <v>10.952132747868102</v>
      </c>
      <c r="E87" s="2">
        <f t="shared" si="6"/>
        <v>-0.1777010815201745</v>
      </c>
      <c r="G87" s="2">
        <v>10.870898873</v>
      </c>
      <c r="H87" s="2">
        <v>10.468289950000001</v>
      </c>
      <c r="J87" s="2">
        <f t="shared" si="7"/>
        <v>11.750000000000011</v>
      </c>
      <c r="K87" s="2">
        <v>12.750000000000011</v>
      </c>
      <c r="M87" s="2">
        <f t="shared" si="8"/>
        <v>-0.62016617061173385</v>
      </c>
      <c r="N87" s="2">
        <f t="shared" si="5"/>
        <v>-1.7978672521319083</v>
      </c>
    </row>
    <row r="88" spans="2:14">
      <c r="B88" s="5">
        <f t="shared" si="9"/>
        <v>39356</v>
      </c>
      <c r="C88" s="2">
        <v>11.423258002300598</v>
      </c>
      <c r="D88" s="2">
        <v>11.132310616992196</v>
      </c>
      <c r="E88" s="2">
        <f t="shared" si="6"/>
        <v>-0.29094738530840125</v>
      </c>
      <c r="G88" s="2">
        <v>10.211931533</v>
      </c>
      <c r="H88" s="2">
        <v>10.275408492</v>
      </c>
      <c r="J88" s="2">
        <f t="shared" si="7"/>
        <v>11.70000000000001</v>
      </c>
      <c r="K88" s="2">
        <v>12.70000000000001</v>
      </c>
      <c r="M88" s="2">
        <f t="shared" si="8"/>
        <v>-0.27674199769941232</v>
      </c>
      <c r="N88" s="2">
        <f t="shared" si="5"/>
        <v>-1.5676893830078136</v>
      </c>
    </row>
    <row r="89" spans="2:14">
      <c r="B89" s="5">
        <f t="shared" si="9"/>
        <v>39387</v>
      </c>
      <c r="C89" s="2">
        <v>10.682893484653196</v>
      </c>
      <c r="D89" s="2">
        <v>10.524033418785299</v>
      </c>
      <c r="E89" s="2">
        <f t="shared" si="6"/>
        <v>-0.15886006586789669</v>
      </c>
      <c r="G89" s="2">
        <v>9.4884299789999993</v>
      </c>
      <c r="H89" s="2">
        <v>8.9338283189999999</v>
      </c>
      <c r="J89" s="2">
        <f t="shared" si="7"/>
        <v>11.650000000000009</v>
      </c>
      <c r="K89" s="2">
        <v>12.650000000000009</v>
      </c>
      <c r="M89" s="2">
        <f t="shared" si="8"/>
        <v>-0.96710651534681347</v>
      </c>
      <c r="N89" s="2">
        <f t="shared" si="5"/>
        <v>-2.1259665812147102</v>
      </c>
    </row>
    <row r="90" spans="2:14">
      <c r="B90" s="5">
        <f t="shared" si="9"/>
        <v>39417</v>
      </c>
      <c r="C90" s="2">
        <v>10.817000301390657</v>
      </c>
      <c r="D90" s="2">
        <v>11.262058713597085</v>
      </c>
      <c r="E90" s="2">
        <f t="shared" si="6"/>
        <v>0.4450584122064285</v>
      </c>
      <c r="G90" s="2">
        <v>9.9234355339999993</v>
      </c>
      <c r="H90" s="2">
        <v>10.138057409</v>
      </c>
      <c r="J90" s="2">
        <f t="shared" si="7"/>
        <v>11.600000000000009</v>
      </c>
      <c r="K90" s="2">
        <v>12.600000000000009</v>
      </c>
      <c r="M90" s="2">
        <f t="shared" si="8"/>
        <v>-0.78299969860935192</v>
      </c>
      <c r="N90" s="2">
        <f t="shared" si="5"/>
        <v>-1.3379412864029234</v>
      </c>
    </row>
    <row r="91" spans="2:14">
      <c r="B91" s="5">
        <f t="shared" si="9"/>
        <v>39448</v>
      </c>
      <c r="C91" s="2">
        <v>11.027870474822384</v>
      </c>
      <c r="D91" s="2">
        <v>10.039469721923149</v>
      </c>
      <c r="E91" s="2">
        <f t="shared" si="6"/>
        <v>-0.9884007528992349</v>
      </c>
      <c r="G91" s="2">
        <v>13.297503735999999</v>
      </c>
      <c r="H91" s="2">
        <v>12.349240611999999</v>
      </c>
      <c r="J91" s="2">
        <f t="shared" si="7"/>
        <v>11.550000000000008</v>
      </c>
      <c r="K91" s="2">
        <v>12.550000000000008</v>
      </c>
      <c r="M91" s="2">
        <f t="shared" si="8"/>
        <v>-0.52212952517762368</v>
      </c>
      <c r="N91" s="2">
        <f t="shared" si="5"/>
        <v>-2.5105302780768586</v>
      </c>
    </row>
    <row r="92" spans="2:14">
      <c r="B92" s="5">
        <f t="shared" si="9"/>
        <v>39479</v>
      </c>
      <c r="C92" s="2">
        <v>11.039103755914169</v>
      </c>
      <c r="D92" s="2">
        <v>11.601576331808962</v>
      </c>
      <c r="E92" s="2">
        <f t="shared" si="6"/>
        <v>0.56247257589479283</v>
      </c>
      <c r="G92" s="2">
        <v>12.194552516</v>
      </c>
      <c r="H92" s="2">
        <v>12.67904298</v>
      </c>
      <c r="J92" s="2">
        <f t="shared" si="7"/>
        <v>11.500000000000007</v>
      </c>
      <c r="K92" s="2">
        <v>12.500000000000007</v>
      </c>
      <c r="M92" s="2">
        <f t="shared" si="8"/>
        <v>-0.46089624408583774</v>
      </c>
      <c r="N92" s="2">
        <f t="shared" si="5"/>
        <v>-0.89842366819104491</v>
      </c>
    </row>
    <row r="93" spans="2:14">
      <c r="B93" s="5">
        <f t="shared" si="9"/>
        <v>39508</v>
      </c>
      <c r="C93" s="2">
        <v>11.283602018837062</v>
      </c>
      <c r="D93" s="2">
        <v>11.569405477613305</v>
      </c>
      <c r="E93" s="2">
        <f t="shared" si="6"/>
        <v>0.28580345877624325</v>
      </c>
      <c r="G93" s="2">
        <v>11.338130338999999</v>
      </c>
      <c r="H93" s="2">
        <v>12.125739104999999</v>
      </c>
      <c r="J93" s="2">
        <f t="shared" si="7"/>
        <v>11.450000000000006</v>
      </c>
      <c r="K93" s="2">
        <v>12.450000000000006</v>
      </c>
      <c r="M93" s="2">
        <f t="shared" si="8"/>
        <v>-0.16639798116294457</v>
      </c>
      <c r="N93" s="2">
        <f t="shared" si="5"/>
        <v>-0.88059452238670133</v>
      </c>
    </row>
    <row r="94" spans="2:14">
      <c r="B94" s="5">
        <f t="shared" si="9"/>
        <v>39539</v>
      </c>
      <c r="C94" s="2">
        <v>10.958921524706627</v>
      </c>
      <c r="D94" s="2">
        <v>11.322324167027372</v>
      </c>
      <c r="E94" s="2">
        <f t="shared" si="6"/>
        <v>0.36340264232074482</v>
      </c>
      <c r="G94" s="2">
        <v>11.078985477</v>
      </c>
      <c r="H94" s="2">
        <v>11.354771572000001</v>
      </c>
      <c r="J94" s="2">
        <f t="shared" si="7"/>
        <v>11.400000000000006</v>
      </c>
      <c r="K94" s="2">
        <v>12.400000000000006</v>
      </c>
      <c r="M94" s="2">
        <f t="shared" si="8"/>
        <v>-0.44107847529337896</v>
      </c>
      <c r="N94" s="2">
        <f t="shared" si="5"/>
        <v>-1.0776758329726341</v>
      </c>
    </row>
    <row r="95" spans="2:14">
      <c r="B95" s="5">
        <f t="shared" si="9"/>
        <v>39569</v>
      </c>
      <c r="C95" s="2">
        <v>10.814345486850794</v>
      </c>
      <c r="D95" s="2">
        <v>11.768819133821678</v>
      </c>
      <c r="E95" s="2">
        <f t="shared" si="6"/>
        <v>0.9544736469708841</v>
      </c>
      <c r="G95" s="2">
        <v>10.812065609999999</v>
      </c>
      <c r="H95" s="2">
        <v>11.687970995000001</v>
      </c>
      <c r="J95" s="2">
        <f t="shared" si="7"/>
        <v>11.350000000000005</v>
      </c>
      <c r="K95" s="2">
        <v>12.350000000000005</v>
      </c>
      <c r="M95" s="2">
        <f t="shared" si="8"/>
        <v>-0.5356545131492112</v>
      </c>
      <c r="N95" s="2">
        <f t="shared" si="5"/>
        <v>-0.58118086617832709</v>
      </c>
    </row>
    <row r="96" spans="2:14">
      <c r="B96" s="5">
        <f t="shared" si="9"/>
        <v>39600</v>
      </c>
      <c r="C96" s="2">
        <v>11.631647318416398</v>
      </c>
      <c r="D96" s="2">
        <v>11.701763633095304</v>
      </c>
      <c r="E96" s="2">
        <f t="shared" si="6"/>
        <v>7.0116314678905667E-2</v>
      </c>
      <c r="G96" s="2">
        <v>11.413714559000001</v>
      </c>
      <c r="H96" s="2">
        <v>11.865313877</v>
      </c>
      <c r="J96" s="2">
        <f t="shared" si="7"/>
        <v>11.300000000000004</v>
      </c>
      <c r="K96" s="2">
        <v>12.300000000000004</v>
      </c>
      <c r="M96" s="2">
        <f t="shared" si="8"/>
        <v>0.33164731841639394</v>
      </c>
      <c r="N96" s="2">
        <f t="shared" si="5"/>
        <v>-0.59823636690470039</v>
      </c>
    </row>
    <row r="97" spans="2:14">
      <c r="B97" s="5">
        <f t="shared" si="9"/>
        <v>39630</v>
      </c>
      <c r="C97" s="2">
        <v>11.652037937371158</v>
      </c>
      <c r="D97" s="2">
        <v>11.749060201438462</v>
      </c>
      <c r="E97" s="2">
        <f t="shared" si="6"/>
        <v>9.7022264067303965E-2</v>
      </c>
      <c r="G97" s="2">
        <v>12.210172761999999</v>
      </c>
      <c r="H97" s="2">
        <v>11.889062114</v>
      </c>
      <c r="J97" s="2">
        <f t="shared" si="7"/>
        <v>11.250000000000004</v>
      </c>
      <c r="K97" s="2">
        <v>12.250000000000004</v>
      </c>
      <c r="M97" s="2">
        <f t="shared" si="8"/>
        <v>0.4020379373711549</v>
      </c>
      <c r="N97" s="2">
        <f t="shared" si="5"/>
        <v>-0.50093979856154114</v>
      </c>
    </row>
    <row r="98" spans="2:14">
      <c r="B98" s="5">
        <f t="shared" si="9"/>
        <v>39661</v>
      </c>
      <c r="C98" s="2">
        <v>11.654751434329977</v>
      </c>
      <c r="D98" s="2">
        <v>11.585992710370325</v>
      </c>
      <c r="E98" s="2">
        <f t="shared" si="6"/>
        <v>-6.8758723959652102E-2</v>
      </c>
      <c r="G98" s="2">
        <v>11.426192646000001</v>
      </c>
      <c r="H98" s="2">
        <v>11.409294063999999</v>
      </c>
      <c r="J98" s="2">
        <f t="shared" si="7"/>
        <v>11.200000000000003</v>
      </c>
      <c r="K98" s="2">
        <v>12.200000000000003</v>
      </c>
      <c r="M98" s="2">
        <f t="shared" si="8"/>
        <v>0.45475143432997456</v>
      </c>
      <c r="N98" s="2">
        <f t="shared" si="5"/>
        <v>-0.61400728962967754</v>
      </c>
    </row>
    <row r="99" spans="2:14">
      <c r="B99" s="5">
        <f t="shared" si="9"/>
        <v>39692</v>
      </c>
      <c r="C99" s="2">
        <v>11.394489602872012</v>
      </c>
      <c r="D99" s="2">
        <v>11.827939415723275</v>
      </c>
      <c r="E99" s="2">
        <f t="shared" si="6"/>
        <v>0.43344981285126316</v>
      </c>
      <c r="G99" s="2">
        <v>11.046756869999999</v>
      </c>
      <c r="H99" s="2">
        <v>11.259837809</v>
      </c>
      <c r="J99" s="2">
        <f t="shared" si="7"/>
        <v>11.150000000000002</v>
      </c>
      <c r="K99" s="2">
        <v>12.150000000000002</v>
      </c>
      <c r="M99" s="2">
        <f t="shared" si="8"/>
        <v>0.24448960287200983</v>
      </c>
      <c r="N99" s="2">
        <f t="shared" si="5"/>
        <v>-0.32206058427672701</v>
      </c>
    </row>
    <row r="100" spans="2:14">
      <c r="B100" s="5">
        <f t="shared" si="9"/>
        <v>39722</v>
      </c>
      <c r="C100" s="2">
        <v>11.439784340447996</v>
      </c>
      <c r="D100" s="2">
        <v>11.786733142684801</v>
      </c>
      <c r="E100" s="2">
        <f t="shared" si="6"/>
        <v>0.34694880223680435</v>
      </c>
      <c r="G100" s="2">
        <v>10.181542469</v>
      </c>
      <c r="H100" s="2">
        <v>10.911574538</v>
      </c>
      <c r="J100" s="2">
        <f t="shared" si="7"/>
        <v>11.100000000000001</v>
      </c>
      <c r="K100" s="2">
        <v>12.100000000000001</v>
      </c>
      <c r="M100" s="2">
        <f t="shared" si="8"/>
        <v>0.33978434044799499</v>
      </c>
      <c r="N100" s="2">
        <f t="shared" si="5"/>
        <v>-0.31326685731520065</v>
      </c>
    </row>
    <row r="101" spans="2:14">
      <c r="B101" s="5">
        <f t="shared" si="9"/>
        <v>39753</v>
      </c>
      <c r="C101" s="2">
        <v>12.123383508911182</v>
      </c>
      <c r="D101" s="2">
        <v>11.919723681014533</v>
      </c>
      <c r="E101" s="2">
        <f t="shared" si="6"/>
        <v>-0.20365982789664905</v>
      </c>
      <c r="G101" s="2">
        <v>10.911502881000001</v>
      </c>
      <c r="H101" s="2">
        <v>10.366967034</v>
      </c>
      <c r="J101" s="2">
        <f t="shared" si="7"/>
        <v>11.05</v>
      </c>
      <c r="K101" s="2">
        <v>12.05</v>
      </c>
      <c r="M101" s="2">
        <f t="shared" si="8"/>
        <v>1.0733835089111814</v>
      </c>
      <c r="N101" s="2">
        <f t="shared" si="5"/>
        <v>-0.13027631898546765</v>
      </c>
    </row>
    <row r="102" spans="2:14">
      <c r="B102" s="5">
        <f t="shared" si="9"/>
        <v>39783</v>
      </c>
      <c r="C102" s="2">
        <v>11.637880046985556</v>
      </c>
      <c r="D102" s="2">
        <v>11.842857402461798</v>
      </c>
      <c r="E102" s="2">
        <f t="shared" si="6"/>
        <v>0.20497735547624174</v>
      </c>
      <c r="G102" s="2">
        <v>10.773058146</v>
      </c>
      <c r="H102" s="2">
        <v>10.823905816</v>
      </c>
      <c r="J102" s="2">
        <f t="shared" si="7"/>
        <v>11</v>
      </c>
      <c r="K102" s="2">
        <v>12</v>
      </c>
      <c r="M102" s="2">
        <f t="shared" si="8"/>
        <v>0.63788004698555589</v>
      </c>
      <c r="N102" s="2">
        <f t="shared" si="5"/>
        <v>-0.15714259753820237</v>
      </c>
    </row>
    <row r="103" spans="2:14">
      <c r="B103" s="5">
        <f t="shared" si="9"/>
        <v>39814</v>
      </c>
      <c r="C103" s="2">
        <v>12.175148975950011</v>
      </c>
      <c r="D103" s="2">
        <v>12.632978830198837</v>
      </c>
      <c r="E103" s="2">
        <f t="shared" si="6"/>
        <v>0.45782985424882661</v>
      </c>
      <c r="G103" s="2">
        <v>14.472402367000001</v>
      </c>
      <c r="H103" s="2">
        <v>15.028039207999999</v>
      </c>
      <c r="J103" s="2">
        <f t="shared" si="7"/>
        <v>11</v>
      </c>
      <c r="K103" s="2">
        <v>12</v>
      </c>
      <c r="M103" s="2">
        <f t="shared" si="8"/>
        <v>1.1751489759500107</v>
      </c>
      <c r="N103" s="2">
        <f t="shared" si="5"/>
        <v>0.63297883019883727</v>
      </c>
    </row>
    <row r="104" spans="2:14">
      <c r="B104" s="5">
        <f t="shared" si="9"/>
        <v>39845</v>
      </c>
      <c r="C104" s="2">
        <v>11.602188828483955</v>
      </c>
      <c r="D104" s="2">
        <v>12.63665601197998</v>
      </c>
      <c r="E104" s="2">
        <f t="shared" si="6"/>
        <v>1.0344671834960248</v>
      </c>
      <c r="G104" s="2">
        <v>12.770944268999999</v>
      </c>
      <c r="H104" s="2">
        <v>13.695398855000001</v>
      </c>
      <c r="J104" s="2">
        <f t="shared" si="7"/>
        <v>11</v>
      </c>
      <c r="K104" s="2">
        <v>12</v>
      </c>
      <c r="M104" s="2">
        <f t="shared" si="8"/>
        <v>0.60218882848395516</v>
      </c>
      <c r="N104" s="2">
        <f t="shared" si="5"/>
        <v>0.63665601197998001</v>
      </c>
    </row>
    <row r="105" spans="2:14">
      <c r="B105" s="5">
        <f t="shared" si="9"/>
        <v>39873</v>
      </c>
      <c r="C105" s="2">
        <v>12.167802738838637</v>
      </c>
      <c r="D105" s="2">
        <v>13.060427406482541</v>
      </c>
      <c r="E105" s="2">
        <f t="shared" si="6"/>
        <v>0.89262466764390425</v>
      </c>
      <c r="G105" s="2">
        <v>12.185904059</v>
      </c>
      <c r="H105" s="2">
        <v>13.512634782999999</v>
      </c>
      <c r="J105" s="2">
        <f t="shared" si="7"/>
        <v>11</v>
      </c>
      <c r="K105" s="2">
        <v>12</v>
      </c>
      <c r="M105" s="2">
        <f t="shared" si="8"/>
        <v>1.1678027388386365</v>
      </c>
      <c r="N105" s="2">
        <f t="shared" si="5"/>
        <v>1.0604274064825407</v>
      </c>
    </row>
    <row r="106" spans="2:14">
      <c r="B106" s="5">
        <f t="shared" si="9"/>
        <v>39904</v>
      </c>
      <c r="C106" s="2">
        <v>11.975951959613552</v>
      </c>
      <c r="D106" s="2">
        <v>12.921112958358089</v>
      </c>
      <c r="E106" s="2">
        <f t="shared" si="6"/>
        <v>0.9451609987445373</v>
      </c>
      <c r="G106" s="2">
        <v>12.118620635999999</v>
      </c>
      <c r="H106" s="2">
        <v>12.956135686</v>
      </c>
      <c r="J106" s="2">
        <f t="shared" si="7"/>
        <v>11</v>
      </c>
      <c r="K106" s="2">
        <v>12</v>
      </c>
      <c r="M106" s="2">
        <f t="shared" si="8"/>
        <v>0.97595195961355152</v>
      </c>
      <c r="N106" s="2">
        <f t="shared" si="5"/>
        <v>0.92111295835808882</v>
      </c>
    </row>
    <row r="107" spans="2:14">
      <c r="B107" s="5">
        <f t="shared" si="9"/>
        <v>39934</v>
      </c>
      <c r="C107" s="2">
        <v>11.758320933846342</v>
      </c>
      <c r="D107" s="2">
        <v>12.574119023847363</v>
      </c>
      <c r="E107" s="2">
        <f t="shared" si="6"/>
        <v>0.81579809000102088</v>
      </c>
      <c r="G107" s="2">
        <v>11.757818224999999</v>
      </c>
      <c r="H107" s="2">
        <v>12.531553791</v>
      </c>
      <c r="J107" s="2">
        <f t="shared" si="7"/>
        <v>11</v>
      </c>
      <c r="K107" s="2">
        <v>12</v>
      </c>
      <c r="M107" s="2">
        <f t="shared" si="8"/>
        <v>0.75832093384634192</v>
      </c>
      <c r="N107" s="2">
        <f t="shared" si="5"/>
        <v>0.5741190238473628</v>
      </c>
    </row>
    <row r="108" spans="2:14">
      <c r="B108" s="5">
        <f t="shared" si="9"/>
        <v>39965</v>
      </c>
      <c r="C108" s="2">
        <v>11.798278503679985</v>
      </c>
      <c r="D108" s="2">
        <v>13.012640484605429</v>
      </c>
      <c r="E108" s="2">
        <f t="shared" si="6"/>
        <v>1.2143619809254442</v>
      </c>
      <c r="G108" s="2">
        <v>11.597022261999999</v>
      </c>
      <c r="H108" s="2">
        <v>13.198789821</v>
      </c>
      <c r="J108" s="2">
        <f t="shared" si="7"/>
        <v>11</v>
      </c>
      <c r="K108" s="2">
        <v>12</v>
      </c>
      <c r="M108" s="2">
        <f t="shared" si="8"/>
        <v>0.79827850367998465</v>
      </c>
      <c r="N108" s="2">
        <f t="shared" si="5"/>
        <v>1.0126404846054289</v>
      </c>
    </row>
    <row r="109" spans="2:14">
      <c r="B109" s="5">
        <f t="shared" si="9"/>
        <v>39995</v>
      </c>
      <c r="C109" s="2">
        <v>12.207712244839499</v>
      </c>
      <c r="D109" s="2">
        <v>12.838688135414527</v>
      </c>
      <c r="E109" s="2">
        <f t="shared" si="6"/>
        <v>0.63097589057502823</v>
      </c>
      <c r="G109" s="2">
        <v>12.842613611000001</v>
      </c>
      <c r="H109" s="2">
        <v>12.963663145</v>
      </c>
      <c r="J109" s="2">
        <f t="shared" si="7"/>
        <v>11.1</v>
      </c>
      <c r="K109" s="2">
        <v>12.1</v>
      </c>
      <c r="M109" s="2">
        <f t="shared" si="8"/>
        <v>1.1077122448394991</v>
      </c>
      <c r="N109" s="2">
        <f t="shared" si="5"/>
        <v>0.73868813541452738</v>
      </c>
    </row>
    <row r="110" spans="2:14">
      <c r="B110" s="5">
        <f t="shared" si="9"/>
        <v>40026</v>
      </c>
      <c r="C110" s="2">
        <v>12.241569354420264</v>
      </c>
      <c r="D110" s="2">
        <v>13.517298322424736</v>
      </c>
      <c r="E110" s="2">
        <f t="shared" si="6"/>
        <v>1.2757289680044721</v>
      </c>
      <c r="G110" s="2">
        <v>11.936144755000001</v>
      </c>
      <c r="H110" s="2">
        <v>13.243430052000001</v>
      </c>
      <c r="J110" s="2">
        <f t="shared" si="7"/>
        <v>11.1</v>
      </c>
      <c r="K110" s="2">
        <v>12.1</v>
      </c>
      <c r="M110" s="2">
        <f t="shared" si="8"/>
        <v>1.1415693544202643</v>
      </c>
      <c r="N110" s="2">
        <f t="shared" si="5"/>
        <v>1.4172983224247364</v>
      </c>
    </row>
    <row r="111" spans="2:14">
      <c r="B111" s="5">
        <f t="shared" si="9"/>
        <v>40057</v>
      </c>
      <c r="C111" s="2">
        <v>12.895196312681501</v>
      </c>
      <c r="D111" s="2">
        <v>13.660356259456774</v>
      </c>
      <c r="E111" s="2">
        <f t="shared" si="6"/>
        <v>0.76515994677527388</v>
      </c>
      <c r="G111" s="2">
        <v>12.440278277000001</v>
      </c>
      <c r="H111" s="2">
        <v>13.047137012</v>
      </c>
      <c r="J111" s="2">
        <f t="shared" si="7"/>
        <v>11.1</v>
      </c>
      <c r="K111" s="2">
        <v>12.1</v>
      </c>
      <c r="M111" s="2">
        <f t="shared" si="8"/>
        <v>1.7951963126815009</v>
      </c>
      <c r="N111" s="2">
        <f t="shared" si="5"/>
        <v>1.5603562594567748</v>
      </c>
    </row>
    <row r="112" spans="2:14">
      <c r="B112" s="5">
        <f t="shared" si="9"/>
        <v>40087</v>
      </c>
      <c r="C112" s="2">
        <v>12.96439903455571</v>
      </c>
      <c r="D112" s="2">
        <v>13.412677078008903</v>
      </c>
      <c r="E112" s="2">
        <f t="shared" si="6"/>
        <v>0.44827804345319322</v>
      </c>
      <c r="G112" s="2">
        <v>11.756455161</v>
      </c>
      <c r="H112" s="2">
        <v>12.552224743</v>
      </c>
      <c r="J112" s="2">
        <f t="shared" si="7"/>
        <v>11.1</v>
      </c>
      <c r="K112" s="2">
        <v>12.1</v>
      </c>
      <c r="M112" s="2">
        <f t="shared" si="8"/>
        <v>1.86439903455571</v>
      </c>
      <c r="N112" s="2">
        <f t="shared" si="5"/>
        <v>1.3126770780089032</v>
      </c>
    </row>
    <row r="113" spans="2:14">
      <c r="B113" s="5">
        <f t="shared" si="9"/>
        <v>40118</v>
      </c>
      <c r="C113" s="2">
        <v>12.47783968236457</v>
      </c>
      <c r="D113" s="2">
        <v>13.660882782245757</v>
      </c>
      <c r="E113" s="2">
        <f t="shared" si="6"/>
        <v>1.1830430998811874</v>
      </c>
      <c r="G113" s="2">
        <v>11.38713474</v>
      </c>
      <c r="H113" s="2">
        <v>12.260918875</v>
      </c>
      <c r="J113" s="2">
        <f t="shared" si="7"/>
        <v>11.1</v>
      </c>
      <c r="K113" s="2">
        <v>12.1</v>
      </c>
      <c r="M113" s="2">
        <f t="shared" si="8"/>
        <v>1.37783968236457</v>
      </c>
      <c r="N113" s="2">
        <f t="shared" si="5"/>
        <v>1.5608827822457574</v>
      </c>
    </row>
    <row r="114" spans="2:14">
      <c r="B114" s="5">
        <f t="shared" si="9"/>
        <v>40148</v>
      </c>
      <c r="C114" s="2">
        <v>12.091516903473883</v>
      </c>
      <c r="D114" s="2">
        <v>13.24679411103059</v>
      </c>
      <c r="E114" s="2">
        <f t="shared" si="6"/>
        <v>1.1552772075567077</v>
      </c>
      <c r="G114" s="2">
        <v>11.312152738</v>
      </c>
      <c r="H114" s="2">
        <v>12.360492808</v>
      </c>
      <c r="J114" s="2">
        <f t="shared" si="7"/>
        <v>11.1</v>
      </c>
      <c r="K114" s="2">
        <v>12.1</v>
      </c>
      <c r="M114" s="2">
        <f t="shared" si="8"/>
        <v>0.9915169034738831</v>
      </c>
      <c r="N114" s="2">
        <f t="shared" si="5"/>
        <v>1.1467941110305908</v>
      </c>
    </row>
    <row r="115" spans="2:14">
      <c r="B115" s="5">
        <f t="shared" si="9"/>
        <v>40179</v>
      </c>
      <c r="C115" s="2">
        <v>12.672490633358214</v>
      </c>
      <c r="D115" s="2">
        <v>13.152358305220046</v>
      </c>
      <c r="E115" s="2">
        <f t="shared" si="6"/>
        <v>0.47986767186183243</v>
      </c>
      <c r="G115" s="2">
        <v>14.8787</v>
      </c>
      <c r="H115" s="2">
        <v>15.500999999999999</v>
      </c>
      <c r="J115" s="2">
        <f t="shared" si="7"/>
        <v>11</v>
      </c>
      <c r="K115" s="2">
        <v>12</v>
      </c>
      <c r="M115" s="2">
        <f t="shared" si="8"/>
        <v>1.6724906333582137</v>
      </c>
      <c r="N115" s="2">
        <f t="shared" si="5"/>
        <v>1.1523583052200461</v>
      </c>
    </row>
    <row r="116" spans="2:14">
      <c r="B116" s="5">
        <f t="shared" si="9"/>
        <v>40210</v>
      </c>
      <c r="C116" s="2">
        <v>11.485662958504784</v>
      </c>
      <c r="D116" s="2">
        <v>12.559022548968743</v>
      </c>
      <c r="E116" s="2">
        <f t="shared" si="6"/>
        <v>1.0733595904639586</v>
      </c>
      <c r="G116" s="2">
        <v>12.694699999999999</v>
      </c>
      <c r="H116" s="2">
        <v>13.6275</v>
      </c>
      <c r="J116" s="2">
        <f t="shared" si="7"/>
        <v>10.9</v>
      </c>
      <c r="K116" s="2">
        <v>11.9</v>
      </c>
      <c r="M116" s="2">
        <f t="shared" si="8"/>
        <v>0.58566295850478411</v>
      </c>
      <c r="N116" s="2">
        <f t="shared" si="5"/>
        <v>0.65902254896874268</v>
      </c>
    </row>
    <row r="117" spans="2:14">
      <c r="B117" s="5">
        <f t="shared" si="9"/>
        <v>40238</v>
      </c>
      <c r="C117" s="2">
        <v>11.986998582268923</v>
      </c>
      <c r="D117" s="2">
        <v>12.179618520412101</v>
      </c>
      <c r="E117" s="2">
        <f t="shared" si="6"/>
        <v>0.1926199381431779</v>
      </c>
      <c r="G117" s="2">
        <v>11.959</v>
      </c>
      <c r="H117" s="2">
        <v>12.576599999999999</v>
      </c>
      <c r="J117" s="2">
        <f t="shared" si="7"/>
        <v>10.9</v>
      </c>
      <c r="K117" s="2">
        <v>11.9</v>
      </c>
      <c r="M117" s="2">
        <f t="shared" si="8"/>
        <v>1.0869985822689223</v>
      </c>
      <c r="N117" s="2">
        <f t="shared" si="5"/>
        <v>0.27961852041210022</v>
      </c>
    </row>
    <row r="118" spans="2:14">
      <c r="B118" s="5">
        <f t="shared" si="9"/>
        <v>40269</v>
      </c>
      <c r="C118" s="2">
        <v>12.2770983300697</v>
      </c>
      <c r="D118" s="2">
        <v>12.521332306892502</v>
      </c>
      <c r="E118" s="2">
        <f t="shared" si="6"/>
        <v>0.24423397682280168</v>
      </c>
      <c r="G118" s="2">
        <v>12.4399</v>
      </c>
      <c r="H118" s="2">
        <v>12.5512</v>
      </c>
      <c r="J118" s="2">
        <f t="shared" si="7"/>
        <v>10.9</v>
      </c>
      <c r="K118" s="2">
        <v>11.9</v>
      </c>
      <c r="M118" s="2">
        <f t="shared" si="8"/>
        <v>1.3770983300696997</v>
      </c>
      <c r="N118" s="2">
        <f t="shared" si="5"/>
        <v>0.62133230689250141</v>
      </c>
    </row>
    <row r="119" spans="2:14">
      <c r="B119" s="5">
        <f t="shared" si="9"/>
        <v>40299</v>
      </c>
      <c r="C119" s="2">
        <v>12.234239549534683</v>
      </c>
      <c r="D119" s="2">
        <v>12.993972372900844</v>
      </c>
      <c r="E119" s="2">
        <f t="shared" si="6"/>
        <v>0.75973282336616066</v>
      </c>
      <c r="G119" s="2">
        <v>12.263400000000001</v>
      </c>
      <c r="H119" s="2">
        <v>12.934100000000001</v>
      </c>
      <c r="J119" s="2">
        <f t="shared" si="7"/>
        <v>10.9</v>
      </c>
      <c r="K119" s="2">
        <v>11.9</v>
      </c>
      <c r="M119" s="2">
        <f t="shared" si="8"/>
        <v>1.3342395495346828</v>
      </c>
      <c r="N119" s="2">
        <f t="shared" si="5"/>
        <v>1.0939723729008435</v>
      </c>
    </row>
    <row r="120" spans="2:14">
      <c r="B120" s="5">
        <f t="shared" si="9"/>
        <v>40330</v>
      </c>
      <c r="C120" s="2">
        <v>12.207789394949833</v>
      </c>
      <c r="D120" s="2">
        <v>12.77230284308942</v>
      </c>
      <c r="E120" s="2">
        <f t="shared" si="6"/>
        <v>0.56451344813958748</v>
      </c>
      <c r="G120" s="2">
        <v>11.9801</v>
      </c>
      <c r="H120" s="2">
        <v>13.0237</v>
      </c>
      <c r="J120" s="2">
        <f t="shared" si="7"/>
        <v>10.9</v>
      </c>
      <c r="K120" s="2">
        <v>11.9</v>
      </c>
      <c r="M120" s="2">
        <f t="shared" si="8"/>
        <v>1.3077893949498325</v>
      </c>
      <c r="N120" s="2">
        <f t="shared" si="5"/>
        <v>0.87230284308941997</v>
      </c>
    </row>
    <row r="121" spans="2:14">
      <c r="B121" s="5">
        <f t="shared" si="9"/>
        <v>40360</v>
      </c>
      <c r="C121" s="2">
        <v>12.195643890008823</v>
      </c>
      <c r="D121" s="2">
        <v>13.400652993610141</v>
      </c>
      <c r="E121" s="2">
        <f t="shared" si="6"/>
        <v>1.2050091036013182</v>
      </c>
      <c r="G121" s="2">
        <v>12.8583</v>
      </c>
      <c r="H121" s="2">
        <v>13.4763</v>
      </c>
      <c r="J121" s="2">
        <f t="shared" si="7"/>
        <v>10.9</v>
      </c>
      <c r="K121" s="2">
        <v>11.9</v>
      </c>
      <c r="M121" s="2">
        <f t="shared" si="8"/>
        <v>1.2956438900088223</v>
      </c>
      <c r="N121" s="2">
        <f t="shared" si="5"/>
        <v>1.5006529936101405</v>
      </c>
    </row>
    <row r="122" spans="2:14">
      <c r="B122" s="5">
        <f t="shared" si="9"/>
        <v>40391</v>
      </c>
      <c r="C122" s="2">
        <v>11.735833948610363</v>
      </c>
      <c r="D122" s="2">
        <v>12.7239705369867</v>
      </c>
      <c r="E122" s="2">
        <f t="shared" si="6"/>
        <v>0.98813658837633689</v>
      </c>
      <c r="G122" s="2">
        <v>11.3779</v>
      </c>
      <c r="H122" s="2">
        <v>12.348699999999999</v>
      </c>
      <c r="J122" s="2">
        <f t="shared" si="7"/>
        <v>10.9</v>
      </c>
      <c r="K122" s="2">
        <v>11.9</v>
      </c>
      <c r="M122" s="2">
        <f t="shared" si="8"/>
        <v>0.83583394861036275</v>
      </c>
      <c r="N122" s="2">
        <f t="shared" si="5"/>
        <v>0.82397053698669964</v>
      </c>
    </row>
    <row r="123" spans="2:14">
      <c r="B123" s="5">
        <f t="shared" si="9"/>
        <v>40422</v>
      </c>
      <c r="C123" s="2">
        <v>11.39235122674879</v>
      </c>
      <c r="D123" s="2">
        <v>12.266090918572841</v>
      </c>
      <c r="E123" s="2">
        <f t="shared" si="6"/>
        <v>0.87373969182405098</v>
      </c>
      <c r="G123" s="2">
        <v>10.8675</v>
      </c>
      <c r="H123" s="2">
        <v>11.631500000000001</v>
      </c>
      <c r="J123" s="2">
        <f t="shared" si="7"/>
        <v>10.9</v>
      </c>
      <c r="K123" s="2">
        <v>11.9</v>
      </c>
      <c r="M123" s="2">
        <f t="shared" si="8"/>
        <v>0.49235122674878973</v>
      </c>
      <c r="N123" s="2">
        <f t="shared" si="5"/>
        <v>0.36609091857284071</v>
      </c>
    </row>
    <row r="124" spans="2:14">
      <c r="B124" s="5">
        <f t="shared" si="9"/>
        <v>40452</v>
      </c>
      <c r="C124" s="2">
        <v>11.684490192626221</v>
      </c>
      <c r="D124" s="2">
        <v>12.244349389823393</v>
      </c>
      <c r="E124" s="2">
        <f t="shared" si="6"/>
        <v>0.55985919719717181</v>
      </c>
      <c r="G124" s="2">
        <v>10.452500000000001</v>
      </c>
      <c r="H124" s="2">
        <v>11.3543</v>
      </c>
      <c r="J124" s="2">
        <f t="shared" si="7"/>
        <v>10.9</v>
      </c>
      <c r="K124" s="2">
        <v>11.9</v>
      </c>
      <c r="M124" s="2">
        <f t="shared" si="8"/>
        <v>0.78449019262622066</v>
      </c>
      <c r="N124" s="2">
        <f t="shared" si="5"/>
        <v>0.34434938982339247</v>
      </c>
    </row>
    <row r="125" spans="2:14">
      <c r="B125" s="5">
        <f t="shared" si="9"/>
        <v>40483</v>
      </c>
      <c r="C125" s="2">
        <v>11.985242411943155</v>
      </c>
      <c r="D125" s="2">
        <v>12.024502594064296</v>
      </c>
      <c r="E125" s="2">
        <f t="shared" si="6"/>
        <v>3.9260182121141796E-2</v>
      </c>
      <c r="G125" s="2">
        <v>10.934100000000001</v>
      </c>
      <c r="H125" s="2">
        <v>10.747199999999999</v>
      </c>
      <c r="J125" s="2">
        <f t="shared" si="7"/>
        <v>10.9</v>
      </c>
      <c r="K125" s="2">
        <v>11.9</v>
      </c>
      <c r="M125" s="2">
        <f t="shared" si="8"/>
        <v>1.0852424119431543</v>
      </c>
      <c r="N125" s="2">
        <f t="shared" si="5"/>
        <v>0.12450259406429609</v>
      </c>
    </row>
    <row r="126" spans="2:14">
      <c r="B126" s="5">
        <f t="shared" si="9"/>
        <v>40513</v>
      </c>
      <c r="C126" s="2">
        <v>11.971991558667904</v>
      </c>
      <c r="D126" s="2">
        <v>12.327085479481259</v>
      </c>
      <c r="E126" s="2">
        <f t="shared" si="6"/>
        <v>0.35509392081335456</v>
      </c>
      <c r="G126" s="2">
        <v>11.2264</v>
      </c>
      <c r="H126" s="2">
        <v>11.4969</v>
      </c>
      <c r="J126" s="2">
        <f t="shared" si="7"/>
        <v>10.9</v>
      </c>
      <c r="K126" s="2">
        <v>11.9</v>
      </c>
      <c r="M126" s="2">
        <f t="shared" si="8"/>
        <v>1.0719915586679036</v>
      </c>
      <c r="N126" s="2">
        <f t="shared" si="5"/>
        <v>0.42708547948125819</v>
      </c>
    </row>
    <row r="127" spans="2:14">
      <c r="B127" s="5">
        <f t="shared" si="9"/>
        <v>40544</v>
      </c>
      <c r="C127" s="2">
        <v>11.738647886162342</v>
      </c>
      <c r="D127" s="2">
        <v>12.488146893891246</v>
      </c>
      <c r="E127" s="2">
        <f t="shared" si="6"/>
        <v>0.74949900772890388</v>
      </c>
      <c r="G127" s="2">
        <v>13.8965</v>
      </c>
      <c r="H127" s="2">
        <v>14.832800000000001</v>
      </c>
      <c r="J127" s="2">
        <f t="shared" si="7"/>
        <v>10.8</v>
      </c>
      <c r="K127" s="2">
        <v>11.8</v>
      </c>
      <c r="M127" s="2">
        <f t="shared" si="8"/>
        <v>0.93864788616234129</v>
      </c>
      <c r="N127" s="2">
        <f t="shared" si="5"/>
        <v>0.68814689389124517</v>
      </c>
    </row>
    <row r="128" spans="2:14">
      <c r="B128" s="5">
        <f t="shared" si="9"/>
        <v>40575</v>
      </c>
      <c r="C128" s="2">
        <v>11.804969445221429</v>
      </c>
      <c r="D128" s="2">
        <v>12.246225714902788</v>
      </c>
      <c r="E128" s="2">
        <f t="shared" si="6"/>
        <v>0.44125626968135911</v>
      </c>
      <c r="G128" s="2">
        <v>13.1393</v>
      </c>
      <c r="H128" s="2">
        <v>13.337</v>
      </c>
      <c r="J128" s="2">
        <f t="shared" si="7"/>
        <v>10.8</v>
      </c>
      <c r="K128" s="2">
        <v>11.8</v>
      </c>
      <c r="M128" s="2">
        <f t="shared" si="8"/>
        <v>1.0049694452214286</v>
      </c>
      <c r="N128" s="2">
        <f t="shared" si="5"/>
        <v>0.44622571490278773</v>
      </c>
    </row>
    <row r="129" spans="2:14">
      <c r="B129" s="5">
        <f t="shared" si="9"/>
        <v>40603</v>
      </c>
      <c r="C129" s="2">
        <v>11.005207622198022</v>
      </c>
      <c r="D129" s="2">
        <v>12.010622997988062</v>
      </c>
      <c r="E129" s="2">
        <f t="shared" si="6"/>
        <v>1.0054153757900401</v>
      </c>
      <c r="G129" s="2">
        <v>10.9483</v>
      </c>
      <c r="H129" s="2">
        <v>12.359400000000001</v>
      </c>
      <c r="J129" s="2">
        <f t="shared" si="7"/>
        <v>10.8</v>
      </c>
      <c r="K129" s="2">
        <v>11.8</v>
      </c>
      <c r="M129" s="2">
        <f t="shared" si="8"/>
        <v>0.2052076221980208</v>
      </c>
      <c r="N129" s="2">
        <f t="shared" si="5"/>
        <v>0.21062299798806094</v>
      </c>
    </row>
    <row r="130" spans="2:14">
      <c r="B130" s="5">
        <f t="shared" si="9"/>
        <v>40634</v>
      </c>
      <c r="C130" s="2">
        <v>11.086519925667993</v>
      </c>
      <c r="D130" s="2">
        <v>11.862616213469266</v>
      </c>
      <c r="E130" s="2">
        <f t="shared" si="6"/>
        <v>0.77609628780127338</v>
      </c>
      <c r="G130" s="2">
        <v>11.2743</v>
      </c>
      <c r="H130" s="2">
        <v>11.8592</v>
      </c>
      <c r="J130" s="2">
        <f t="shared" si="7"/>
        <v>10.8</v>
      </c>
      <c r="K130" s="2">
        <v>11.8</v>
      </c>
      <c r="M130" s="2">
        <f t="shared" si="8"/>
        <v>0.28651992566799223</v>
      </c>
      <c r="N130" s="2">
        <f t="shared" si="5"/>
        <v>6.2616213469265602E-2</v>
      </c>
    </row>
    <row r="131" spans="2:14">
      <c r="B131" s="5">
        <f t="shared" si="9"/>
        <v>40664</v>
      </c>
      <c r="C131" s="2">
        <v>11.51506672260774</v>
      </c>
      <c r="D131" s="2">
        <v>11.244844220983088</v>
      </c>
      <c r="E131" s="2">
        <f t="shared" si="6"/>
        <v>-0.27022250162465156</v>
      </c>
      <c r="G131" s="2">
        <v>11.553599999999999</v>
      </c>
      <c r="H131" s="2">
        <v>11.189</v>
      </c>
      <c r="J131" s="2">
        <f t="shared" si="7"/>
        <v>10.8</v>
      </c>
      <c r="K131" s="2">
        <v>11.8</v>
      </c>
      <c r="M131" s="2">
        <f t="shared" si="8"/>
        <v>0.71506672260773918</v>
      </c>
      <c r="N131" s="2">
        <f t="shared" si="5"/>
        <v>-0.55515577901691238</v>
      </c>
    </row>
    <row r="132" spans="2:14">
      <c r="B132" s="5">
        <f t="shared" si="9"/>
        <v>40695</v>
      </c>
      <c r="C132" s="2">
        <v>11.293238895068807</v>
      </c>
      <c r="D132" s="2">
        <v>11.679835016405864</v>
      </c>
      <c r="E132" s="2">
        <f t="shared" si="6"/>
        <v>0.38659612133705679</v>
      </c>
      <c r="G132" s="2">
        <v>11.036</v>
      </c>
      <c r="H132" s="2">
        <v>11.9809</v>
      </c>
      <c r="J132" s="2">
        <f t="shared" si="7"/>
        <v>10.8</v>
      </c>
      <c r="K132" s="2">
        <v>11.8</v>
      </c>
      <c r="M132" s="2">
        <f t="shared" si="8"/>
        <v>0.49323889506880647</v>
      </c>
      <c r="N132" s="2">
        <f t="shared" si="5"/>
        <v>-0.12016498359413674</v>
      </c>
    </row>
    <row r="133" spans="2:14">
      <c r="B133" s="5">
        <f t="shared" si="9"/>
        <v>40725</v>
      </c>
      <c r="C133" s="2">
        <v>11.070238500864837</v>
      </c>
      <c r="D133" s="2">
        <v>11.372505623258334</v>
      </c>
      <c r="E133" s="2">
        <f t="shared" si="6"/>
        <v>0.30226712239349673</v>
      </c>
      <c r="G133" s="2">
        <v>11.704000000000001</v>
      </c>
      <c r="H133" s="2">
        <v>11.425800000000001</v>
      </c>
      <c r="J133" s="2">
        <f t="shared" si="7"/>
        <v>10.6</v>
      </c>
      <c r="K133" s="2">
        <v>11.6</v>
      </c>
      <c r="M133" s="2">
        <f t="shared" si="8"/>
        <v>0.47023850086483776</v>
      </c>
      <c r="N133" s="2">
        <f t="shared" si="5"/>
        <v>-0.2274943767416655</v>
      </c>
    </row>
    <row r="134" spans="2:14">
      <c r="B134" s="5">
        <f t="shared" si="9"/>
        <v>40756</v>
      </c>
      <c r="C134" s="2">
        <v>10.782309123582378</v>
      </c>
      <c r="D134" s="2">
        <v>11.009801398801617</v>
      </c>
      <c r="E134" s="2">
        <f t="shared" si="6"/>
        <v>0.2274922752192392</v>
      </c>
      <c r="G134" s="2">
        <v>10.415699999999999</v>
      </c>
      <c r="H134" s="2">
        <v>10.524699999999999</v>
      </c>
      <c r="J134" s="2">
        <f t="shared" si="7"/>
        <v>10.6</v>
      </c>
      <c r="K134" s="2">
        <v>11.6</v>
      </c>
      <c r="M134" s="2">
        <f t="shared" si="8"/>
        <v>0.18230912358237816</v>
      </c>
      <c r="N134" s="2">
        <f t="shared" si="5"/>
        <v>-0.59019860119838263</v>
      </c>
    </row>
    <row r="135" spans="2:14">
      <c r="B135" s="5">
        <f t="shared" si="9"/>
        <v>40787</v>
      </c>
      <c r="C135" s="2">
        <v>10.506496112005019</v>
      </c>
      <c r="D135" s="2">
        <v>11.009356179860937</v>
      </c>
      <c r="E135" s="2">
        <f t="shared" si="6"/>
        <v>0.5028600678559183</v>
      </c>
      <c r="G135" s="2">
        <v>9.9278999999999993</v>
      </c>
      <c r="H135" s="2">
        <v>10.380699999999999</v>
      </c>
      <c r="J135" s="2">
        <f t="shared" si="7"/>
        <v>10.6</v>
      </c>
      <c r="K135" s="2">
        <v>11.6</v>
      </c>
      <c r="M135" s="2">
        <f t="shared" si="8"/>
        <v>-9.3503887994980772E-2</v>
      </c>
      <c r="N135" s="2">
        <f t="shared" ref="N135:N198" si="10">D135-K135</f>
        <v>-0.59064382013906247</v>
      </c>
    </row>
    <row r="136" spans="2:14">
      <c r="B136" s="5">
        <f t="shared" si="9"/>
        <v>40817</v>
      </c>
      <c r="C136" s="2">
        <v>10.606782312570594</v>
      </c>
      <c r="D136" s="2">
        <v>11.354637766316191</v>
      </c>
      <c r="E136" s="2">
        <f t="shared" ref="E136:E199" si="11">D136-C136</f>
        <v>0.74785545374559703</v>
      </c>
      <c r="G136" s="2">
        <v>9.3596000000000004</v>
      </c>
      <c r="H136" s="2">
        <v>10.4482</v>
      </c>
      <c r="J136" s="2">
        <f t="shared" ref="J136:J199" si="12">K136-1</f>
        <v>10.6</v>
      </c>
      <c r="K136" s="2">
        <v>11.6</v>
      </c>
      <c r="M136" s="2">
        <f t="shared" ref="M136:M199" si="13">C136-J136</f>
        <v>6.7823125705945841E-3</v>
      </c>
      <c r="N136" s="2">
        <f t="shared" si="10"/>
        <v>-0.24536223368380838</v>
      </c>
    </row>
    <row r="137" spans="2:14">
      <c r="B137" s="5">
        <f t="shared" ref="B137:B200" si="14">EDATE(B136,1)</f>
        <v>40848</v>
      </c>
      <c r="C137" s="2">
        <v>10.527392011851246</v>
      </c>
      <c r="D137" s="2">
        <v>11.609910633289253</v>
      </c>
      <c r="E137" s="2">
        <f t="shared" si="11"/>
        <v>1.0825186214380071</v>
      </c>
      <c r="G137" s="2">
        <v>9.4934999999999992</v>
      </c>
      <c r="H137" s="2">
        <v>10.416</v>
      </c>
      <c r="J137" s="2">
        <f t="shared" si="12"/>
        <v>10.6</v>
      </c>
      <c r="K137" s="2">
        <v>11.6</v>
      </c>
      <c r="M137" s="2">
        <f t="shared" si="13"/>
        <v>-7.2607988148753577E-2</v>
      </c>
      <c r="N137" s="2">
        <f t="shared" si="10"/>
        <v>9.9106332892535676E-3</v>
      </c>
    </row>
    <row r="138" spans="2:14">
      <c r="B138" s="5">
        <f t="shared" si="14"/>
        <v>40878</v>
      </c>
      <c r="C138" s="2">
        <v>10.726767977044274</v>
      </c>
      <c r="D138" s="2">
        <v>11.323111769268463</v>
      </c>
      <c r="E138" s="2">
        <f t="shared" si="11"/>
        <v>0.59634379222418943</v>
      </c>
      <c r="G138" s="2">
        <v>10.0677</v>
      </c>
      <c r="H138" s="2">
        <v>10.5928</v>
      </c>
      <c r="J138" s="2">
        <f t="shared" si="12"/>
        <v>10.5</v>
      </c>
      <c r="K138" s="2">
        <v>11.5</v>
      </c>
      <c r="M138" s="2">
        <f t="shared" si="13"/>
        <v>0.22676797704427365</v>
      </c>
      <c r="N138" s="2">
        <f t="shared" si="10"/>
        <v>-0.17688823073153692</v>
      </c>
    </row>
    <row r="139" spans="2:14">
      <c r="B139" s="5">
        <f t="shared" si="14"/>
        <v>40909</v>
      </c>
      <c r="C139" s="2">
        <v>10.70299403101362</v>
      </c>
      <c r="D139" s="2">
        <v>11.188048302094629</v>
      </c>
      <c r="E139" s="2">
        <f t="shared" si="11"/>
        <v>0.48505427108100818</v>
      </c>
      <c r="G139" s="2">
        <v>12.7911</v>
      </c>
      <c r="H139" s="2">
        <v>13.4948</v>
      </c>
      <c r="J139" s="2">
        <f t="shared" si="12"/>
        <v>10.5</v>
      </c>
      <c r="K139" s="2">
        <v>11.5</v>
      </c>
      <c r="M139" s="2">
        <f t="shared" si="13"/>
        <v>0.20299403101362046</v>
      </c>
      <c r="N139" s="2">
        <f t="shared" si="10"/>
        <v>-0.31195169790537136</v>
      </c>
    </row>
    <row r="140" spans="2:14">
      <c r="B140" s="5">
        <f t="shared" si="14"/>
        <v>40940</v>
      </c>
      <c r="C140" s="2">
        <v>10.672794354061073</v>
      </c>
      <c r="D140" s="2">
        <v>11.582982850087346</v>
      </c>
      <c r="E140" s="2">
        <f t="shared" si="11"/>
        <v>0.91018849602627228</v>
      </c>
      <c r="G140" s="2">
        <v>12.074999999999999</v>
      </c>
      <c r="H140" s="2">
        <v>12.6548</v>
      </c>
      <c r="J140" s="2">
        <f t="shared" si="12"/>
        <v>10.5</v>
      </c>
      <c r="K140" s="2">
        <v>11.5</v>
      </c>
      <c r="M140" s="2">
        <f t="shared" si="13"/>
        <v>0.17279435406107346</v>
      </c>
      <c r="N140" s="2">
        <f t="shared" si="10"/>
        <v>8.2982850087345739E-2</v>
      </c>
    </row>
    <row r="141" spans="2:14">
      <c r="B141" s="5">
        <f t="shared" si="14"/>
        <v>40969</v>
      </c>
      <c r="C141" s="2">
        <v>10.534840863068593</v>
      </c>
      <c r="D141" s="2">
        <v>10.939023478563286</v>
      </c>
      <c r="E141" s="2">
        <f t="shared" si="11"/>
        <v>0.40418261549469214</v>
      </c>
      <c r="G141" s="2">
        <v>10.5024</v>
      </c>
      <c r="H141" s="2">
        <v>11.299799999999999</v>
      </c>
      <c r="J141" s="2">
        <f t="shared" si="12"/>
        <v>10.5</v>
      </c>
      <c r="K141" s="2">
        <v>11.5</v>
      </c>
      <c r="M141" s="2">
        <f t="shared" si="13"/>
        <v>3.4840863068593464E-2</v>
      </c>
      <c r="N141" s="2">
        <f t="shared" si="10"/>
        <v>-0.56097652143671439</v>
      </c>
    </row>
    <row r="142" spans="2:14">
      <c r="B142" s="5">
        <f t="shared" si="14"/>
        <v>41000</v>
      </c>
      <c r="C142" s="2">
        <v>10.926564448855506</v>
      </c>
      <c r="D142" s="2">
        <v>11.569362622103869</v>
      </c>
      <c r="E142" s="2">
        <f t="shared" si="11"/>
        <v>0.6427981732483623</v>
      </c>
      <c r="G142" s="2">
        <v>11.087</v>
      </c>
      <c r="H142" s="2">
        <v>11.5198</v>
      </c>
      <c r="J142" s="2">
        <f t="shared" si="12"/>
        <v>10.5</v>
      </c>
      <c r="K142" s="2">
        <v>11.5</v>
      </c>
      <c r="M142" s="2">
        <f t="shared" si="13"/>
        <v>0.42656444885550648</v>
      </c>
      <c r="N142" s="2">
        <f t="shared" si="10"/>
        <v>6.9362622103868787E-2</v>
      </c>
    </row>
    <row r="143" spans="2:14">
      <c r="B143" s="5">
        <f t="shared" si="14"/>
        <v>41030</v>
      </c>
      <c r="C143" s="2">
        <v>10.943978868628163</v>
      </c>
      <c r="D143" s="2">
        <v>12.124834682586695</v>
      </c>
      <c r="E143" s="2">
        <f t="shared" si="11"/>
        <v>1.1808558139585319</v>
      </c>
      <c r="G143" s="2">
        <v>10.994999999999999</v>
      </c>
      <c r="H143" s="2">
        <v>12.0481</v>
      </c>
      <c r="J143" s="2">
        <f t="shared" si="12"/>
        <v>10.5</v>
      </c>
      <c r="K143" s="2">
        <v>11.5</v>
      </c>
      <c r="M143" s="2">
        <f t="shared" si="13"/>
        <v>0.44397886862816272</v>
      </c>
      <c r="N143" s="2">
        <f t="shared" si="10"/>
        <v>0.62483468258669461</v>
      </c>
    </row>
    <row r="144" spans="2:14">
      <c r="B144" s="5">
        <f t="shared" si="14"/>
        <v>41061</v>
      </c>
      <c r="C144" s="2">
        <v>10.525431693899435</v>
      </c>
      <c r="D144" s="2">
        <v>11.244627213419054</v>
      </c>
      <c r="E144" s="2">
        <f t="shared" si="11"/>
        <v>0.71919551951961935</v>
      </c>
      <c r="G144" s="2">
        <v>10.2437</v>
      </c>
      <c r="H144" s="2">
        <v>11.5976</v>
      </c>
      <c r="J144" s="2">
        <f t="shared" si="12"/>
        <v>10.4</v>
      </c>
      <c r="K144" s="2">
        <v>11.4</v>
      </c>
      <c r="M144" s="2">
        <f t="shared" si="13"/>
        <v>0.12543169389943465</v>
      </c>
      <c r="N144" s="2">
        <f t="shared" si="10"/>
        <v>-0.155372786580946</v>
      </c>
    </row>
    <row r="145" spans="2:14">
      <c r="B145" s="5">
        <f t="shared" si="14"/>
        <v>41091</v>
      </c>
      <c r="C145" s="2">
        <v>10.625902916176422</v>
      </c>
      <c r="D145" s="2">
        <v>11.761940662232503</v>
      </c>
      <c r="E145" s="2">
        <f t="shared" si="11"/>
        <v>1.1360377460560809</v>
      </c>
      <c r="G145" s="2">
        <v>11.155799999999999</v>
      </c>
      <c r="H145" s="2">
        <v>11.730399999999999</v>
      </c>
      <c r="J145" s="2">
        <f t="shared" si="12"/>
        <v>10.4</v>
      </c>
      <c r="K145" s="2">
        <v>11.4</v>
      </c>
      <c r="M145" s="2">
        <f t="shared" si="13"/>
        <v>0.22590291617642144</v>
      </c>
      <c r="N145" s="2">
        <f t="shared" si="10"/>
        <v>0.36194066223250232</v>
      </c>
    </row>
    <row r="146" spans="2:14">
      <c r="B146" s="5">
        <f t="shared" si="14"/>
        <v>41122</v>
      </c>
      <c r="C146" s="2">
        <v>10.297045230226926</v>
      </c>
      <c r="D146" s="2">
        <v>11.252364087978913</v>
      </c>
      <c r="E146" s="2">
        <f t="shared" si="11"/>
        <v>0.95531885775198688</v>
      </c>
      <c r="G146" s="2">
        <v>9.9893000000000001</v>
      </c>
      <c r="H146" s="2">
        <v>10.733700000000001</v>
      </c>
      <c r="J146" s="2">
        <f t="shared" si="12"/>
        <v>10.4</v>
      </c>
      <c r="K146" s="2">
        <v>11.4</v>
      </c>
      <c r="M146" s="2">
        <f t="shared" si="13"/>
        <v>-0.10295476977307416</v>
      </c>
      <c r="N146" s="2">
        <f t="shared" si="10"/>
        <v>-0.14763591202108728</v>
      </c>
    </row>
    <row r="147" spans="2:14">
      <c r="B147" s="5">
        <f t="shared" si="14"/>
        <v>41153</v>
      </c>
      <c r="C147" s="2">
        <v>10.722700841957458</v>
      </c>
      <c r="D147" s="2">
        <v>11.464323997065343</v>
      </c>
      <c r="E147" s="2">
        <f t="shared" si="11"/>
        <v>0.74162315510788446</v>
      </c>
      <c r="G147" s="2">
        <v>10.144399999999999</v>
      </c>
      <c r="H147" s="2">
        <v>10.8704</v>
      </c>
      <c r="J147" s="2">
        <f t="shared" si="12"/>
        <v>10.4</v>
      </c>
      <c r="K147" s="2">
        <v>11.4</v>
      </c>
      <c r="M147" s="2">
        <f t="shared" si="13"/>
        <v>0.32270084195745774</v>
      </c>
      <c r="N147" s="2">
        <f t="shared" si="10"/>
        <v>6.4323997065342198E-2</v>
      </c>
    </row>
    <row r="148" spans="2:14">
      <c r="B148" s="5">
        <f t="shared" si="14"/>
        <v>41183</v>
      </c>
      <c r="C148" s="2">
        <v>10.450235736073642</v>
      </c>
      <c r="D148" s="2">
        <v>11.405781116242659</v>
      </c>
      <c r="E148" s="2">
        <f t="shared" si="11"/>
        <v>0.95554538016901702</v>
      </c>
      <c r="G148" s="2">
        <v>9.1692</v>
      </c>
      <c r="H148" s="2">
        <v>10.448600000000001</v>
      </c>
      <c r="J148" s="2">
        <f t="shared" si="12"/>
        <v>10.3</v>
      </c>
      <c r="K148" s="2">
        <v>11.3</v>
      </c>
      <c r="M148" s="2">
        <f t="shared" si="13"/>
        <v>0.15023573607364149</v>
      </c>
      <c r="N148" s="2">
        <f t="shared" si="10"/>
        <v>0.10578111624265851</v>
      </c>
    </row>
    <row r="149" spans="2:14">
      <c r="B149" s="5">
        <f t="shared" si="14"/>
        <v>41214</v>
      </c>
      <c r="C149" s="2">
        <v>10.587351608091838</v>
      </c>
      <c r="D149" s="2">
        <v>11.253262913366672</v>
      </c>
      <c r="E149" s="2">
        <f t="shared" si="11"/>
        <v>0.66591130527483422</v>
      </c>
      <c r="G149" s="2">
        <v>9.4619</v>
      </c>
      <c r="H149" s="2">
        <v>10.0867</v>
      </c>
      <c r="J149" s="2">
        <f t="shared" si="12"/>
        <v>10.3</v>
      </c>
      <c r="K149" s="2">
        <v>11.3</v>
      </c>
      <c r="M149" s="2">
        <f t="shared" si="13"/>
        <v>0.28735160809183746</v>
      </c>
      <c r="N149" s="2">
        <f t="shared" si="10"/>
        <v>-4.6737086633328317E-2</v>
      </c>
    </row>
    <row r="150" spans="2:14">
      <c r="B150" s="5">
        <f t="shared" si="14"/>
        <v>41244</v>
      </c>
      <c r="C150" s="2">
        <v>10.525457397671753</v>
      </c>
      <c r="D150" s="2">
        <v>11.179950978617658</v>
      </c>
      <c r="E150" s="2">
        <f t="shared" si="11"/>
        <v>0.65449358094590515</v>
      </c>
      <c r="G150" s="2">
        <v>9.9404000000000003</v>
      </c>
      <c r="H150" s="2">
        <v>10.572900000000001</v>
      </c>
      <c r="J150" s="2">
        <f t="shared" si="12"/>
        <v>10.3</v>
      </c>
      <c r="K150" s="2">
        <v>11.3</v>
      </c>
      <c r="M150" s="2">
        <f t="shared" si="13"/>
        <v>0.22545739767175199</v>
      </c>
      <c r="N150" s="2">
        <f t="shared" si="10"/>
        <v>-0.12004902138234286</v>
      </c>
    </row>
    <row r="151" spans="2:14">
      <c r="B151" s="5">
        <f t="shared" si="14"/>
        <v>41275</v>
      </c>
      <c r="C151" s="2">
        <v>10.248024349545396</v>
      </c>
      <c r="D151" s="2">
        <v>11.136563707520379</v>
      </c>
      <c r="E151" s="2">
        <f t="shared" si="11"/>
        <v>0.88853935797498274</v>
      </c>
      <c r="G151" s="2">
        <v>12.3415</v>
      </c>
      <c r="H151" s="2">
        <v>13.4079</v>
      </c>
      <c r="J151" s="2">
        <f t="shared" si="12"/>
        <v>10.3</v>
      </c>
      <c r="K151" s="2">
        <v>11.3</v>
      </c>
      <c r="M151" s="2">
        <f t="shared" si="13"/>
        <v>-5.1975650454604505E-2</v>
      </c>
      <c r="N151" s="2">
        <f t="shared" si="10"/>
        <v>-0.16343629247962177</v>
      </c>
    </row>
    <row r="152" spans="2:14">
      <c r="B152" s="5">
        <f t="shared" si="14"/>
        <v>41306</v>
      </c>
      <c r="C152" s="2">
        <v>10.536843978209442</v>
      </c>
      <c r="D152" s="2">
        <v>11.398898246736772</v>
      </c>
      <c r="E152" s="2">
        <f t="shared" si="11"/>
        <v>0.86205426852733069</v>
      </c>
      <c r="G152" s="2">
        <v>12.0105</v>
      </c>
      <c r="H152" s="2">
        <v>12.4313</v>
      </c>
      <c r="J152" s="2">
        <f t="shared" si="12"/>
        <v>10.199999999999999</v>
      </c>
      <c r="K152" s="2">
        <v>11.2</v>
      </c>
      <c r="M152" s="2">
        <f t="shared" si="13"/>
        <v>0.33684397820944234</v>
      </c>
      <c r="N152" s="2">
        <f t="shared" si="10"/>
        <v>0.19889824673677303</v>
      </c>
    </row>
    <row r="153" spans="2:14">
      <c r="B153" s="5">
        <f t="shared" si="14"/>
        <v>41334</v>
      </c>
      <c r="C153" s="2">
        <v>10.342743421808468</v>
      </c>
      <c r="D153" s="2">
        <v>11.47414294709443</v>
      </c>
      <c r="E153" s="2">
        <f t="shared" si="11"/>
        <v>1.1313995252859623</v>
      </c>
      <c r="G153" s="2">
        <v>10.383800000000001</v>
      </c>
      <c r="H153" s="2">
        <v>11.887499999999999</v>
      </c>
      <c r="J153" s="2">
        <f t="shared" si="12"/>
        <v>10.199999999999999</v>
      </c>
      <c r="K153" s="2">
        <v>11.2</v>
      </c>
      <c r="M153" s="2">
        <f t="shared" si="13"/>
        <v>0.14274342180846844</v>
      </c>
      <c r="N153" s="2">
        <f t="shared" si="10"/>
        <v>0.27414294709443077</v>
      </c>
    </row>
    <row r="154" spans="2:14">
      <c r="B154" s="5">
        <f t="shared" si="14"/>
        <v>41365</v>
      </c>
      <c r="C154" s="2">
        <v>10.341581264614378</v>
      </c>
      <c r="D154" s="2">
        <v>11.173710051309193</v>
      </c>
      <c r="E154" s="2">
        <f t="shared" si="11"/>
        <v>0.83212878669481505</v>
      </c>
      <c r="G154" s="2">
        <v>10.4518</v>
      </c>
      <c r="H154" s="2">
        <v>11.055999999999999</v>
      </c>
      <c r="J154" s="2">
        <f t="shared" si="12"/>
        <v>10.199999999999999</v>
      </c>
      <c r="K154" s="2">
        <v>11.2</v>
      </c>
      <c r="M154" s="2">
        <f t="shared" si="13"/>
        <v>0.14158126461437881</v>
      </c>
      <c r="N154" s="2">
        <f t="shared" si="10"/>
        <v>-2.6289948690806142E-2</v>
      </c>
    </row>
    <row r="155" spans="2:14">
      <c r="B155" s="5">
        <f t="shared" si="14"/>
        <v>41395</v>
      </c>
      <c r="C155" s="2">
        <v>9.7895000714217826</v>
      </c>
      <c r="D155" s="2">
        <v>10.904702130680473</v>
      </c>
      <c r="E155" s="2">
        <f t="shared" si="11"/>
        <v>1.1152020592586904</v>
      </c>
      <c r="G155" s="2">
        <v>9.8203999999999994</v>
      </c>
      <c r="H155" s="2">
        <v>10.8095</v>
      </c>
      <c r="J155" s="2">
        <f t="shared" si="12"/>
        <v>10.199999999999999</v>
      </c>
      <c r="K155" s="2">
        <v>11.2</v>
      </c>
      <c r="M155" s="2">
        <f t="shared" si="13"/>
        <v>-0.41049992857821671</v>
      </c>
      <c r="N155" s="2">
        <f t="shared" si="10"/>
        <v>-0.29529786931952628</v>
      </c>
    </row>
    <row r="156" spans="2:14">
      <c r="B156" s="5">
        <f t="shared" si="14"/>
        <v>41426</v>
      </c>
      <c r="C156" s="2">
        <v>9.8344367237122032</v>
      </c>
      <c r="D156" s="2">
        <v>10.992184462616358</v>
      </c>
      <c r="E156" s="2">
        <f t="shared" si="11"/>
        <v>1.1577477389041544</v>
      </c>
      <c r="G156" s="2">
        <v>9.5105000000000004</v>
      </c>
      <c r="H156" s="2">
        <v>11.3588</v>
      </c>
      <c r="J156" s="2">
        <f t="shared" si="12"/>
        <v>10.199999999999999</v>
      </c>
      <c r="K156" s="2">
        <v>11.2</v>
      </c>
      <c r="M156" s="2">
        <f t="shared" si="13"/>
        <v>-0.36556327628779606</v>
      </c>
      <c r="N156" s="2">
        <f t="shared" si="10"/>
        <v>-0.20781553738364167</v>
      </c>
    </row>
    <row r="157" spans="2:14">
      <c r="B157" s="5">
        <f t="shared" si="14"/>
        <v>41456</v>
      </c>
      <c r="C157" s="2">
        <v>9.7137472111973722</v>
      </c>
      <c r="D157" s="2">
        <v>10.312238719544229</v>
      </c>
      <c r="E157" s="2">
        <f t="shared" si="11"/>
        <v>0.59849150834685716</v>
      </c>
      <c r="G157" s="2">
        <v>10.162599999999999</v>
      </c>
      <c r="H157" s="2">
        <v>10.2631</v>
      </c>
      <c r="J157" s="2">
        <f t="shared" si="12"/>
        <v>10.199999999999999</v>
      </c>
      <c r="K157" s="2">
        <v>11.2</v>
      </c>
      <c r="M157" s="2">
        <f t="shared" si="13"/>
        <v>-0.48625278880262712</v>
      </c>
      <c r="N157" s="2">
        <f t="shared" si="10"/>
        <v>-0.88776128045576996</v>
      </c>
    </row>
    <row r="158" spans="2:14">
      <c r="B158" s="5">
        <f t="shared" si="14"/>
        <v>41487</v>
      </c>
      <c r="C158" s="2">
        <v>9.9108840615003224</v>
      </c>
      <c r="D158" s="2">
        <v>11.098196124556226</v>
      </c>
      <c r="E158" s="2">
        <f t="shared" si="11"/>
        <v>1.187312063055904</v>
      </c>
      <c r="G158" s="2">
        <v>9.6613000000000007</v>
      </c>
      <c r="H158" s="2">
        <v>10.567</v>
      </c>
      <c r="J158" s="2">
        <f t="shared" si="12"/>
        <v>10.1</v>
      </c>
      <c r="K158" s="2">
        <v>11.1</v>
      </c>
      <c r="M158" s="2">
        <f t="shared" si="13"/>
        <v>-0.18911593849967723</v>
      </c>
      <c r="N158" s="2">
        <f t="shared" si="10"/>
        <v>-1.8038754437732507E-3</v>
      </c>
    </row>
    <row r="159" spans="2:14">
      <c r="B159" s="5">
        <f t="shared" si="14"/>
        <v>41518</v>
      </c>
      <c r="C159" s="2">
        <v>9.728221835395825</v>
      </c>
      <c r="D159" s="2">
        <v>10.627141811567412</v>
      </c>
      <c r="E159" s="2">
        <f t="shared" si="11"/>
        <v>0.89891997617158736</v>
      </c>
      <c r="G159" s="2">
        <v>9.1692</v>
      </c>
      <c r="H159" s="2">
        <v>10.0783</v>
      </c>
      <c r="J159" s="2">
        <f t="shared" si="12"/>
        <v>10.1</v>
      </c>
      <c r="K159" s="2">
        <v>11.1</v>
      </c>
      <c r="M159" s="2">
        <f t="shared" si="13"/>
        <v>-0.37177816460417468</v>
      </c>
      <c r="N159" s="2">
        <f t="shared" si="10"/>
        <v>-0.47285818843258731</v>
      </c>
    </row>
    <row r="160" spans="2:14">
      <c r="B160" s="5">
        <f t="shared" si="14"/>
        <v>41548</v>
      </c>
      <c r="C160" s="2">
        <v>9.3573111766478796</v>
      </c>
      <c r="D160" s="2">
        <v>9.9188657287431976</v>
      </c>
      <c r="E160" s="2">
        <f t="shared" si="11"/>
        <v>0.56155455209531802</v>
      </c>
      <c r="G160" s="2">
        <v>8.1300000000000008</v>
      </c>
      <c r="H160" s="2">
        <v>8.9245999999999999</v>
      </c>
      <c r="J160" s="2">
        <f t="shared" si="12"/>
        <v>10.1</v>
      </c>
      <c r="K160" s="2">
        <v>11.1</v>
      </c>
      <c r="M160" s="2">
        <f t="shared" si="13"/>
        <v>-0.74268882335212005</v>
      </c>
      <c r="N160" s="2">
        <f t="shared" si="10"/>
        <v>-1.181134271256802</v>
      </c>
    </row>
    <row r="161" spans="2:14">
      <c r="B161" s="5">
        <f t="shared" si="14"/>
        <v>41579</v>
      </c>
      <c r="C161" s="2">
        <v>9.8598253912569866</v>
      </c>
      <c r="D161" s="2">
        <v>10.710471618244194</v>
      </c>
      <c r="E161" s="2">
        <f t="shared" si="11"/>
        <v>0.85064622698720704</v>
      </c>
      <c r="G161" s="2">
        <v>8.6267999999999994</v>
      </c>
      <c r="H161" s="2">
        <v>9.5061</v>
      </c>
      <c r="J161" s="2">
        <f t="shared" si="12"/>
        <v>10.1</v>
      </c>
      <c r="K161" s="2">
        <v>11.1</v>
      </c>
      <c r="M161" s="2">
        <f t="shared" si="13"/>
        <v>-0.240174608743013</v>
      </c>
      <c r="N161" s="2">
        <f t="shared" si="10"/>
        <v>-0.38952838175580595</v>
      </c>
    </row>
    <row r="162" spans="2:14">
      <c r="B162" s="5">
        <f t="shared" si="14"/>
        <v>41609</v>
      </c>
      <c r="C162" s="2">
        <v>9.1692211790159153</v>
      </c>
      <c r="D162" s="2">
        <v>10.400141519504459</v>
      </c>
      <c r="E162" s="2">
        <f t="shared" si="11"/>
        <v>1.2309203404885434</v>
      </c>
      <c r="G162" s="2">
        <v>8.6472999999999995</v>
      </c>
      <c r="H162" s="2">
        <v>9.9189000000000007</v>
      </c>
      <c r="J162" s="2">
        <f t="shared" si="12"/>
        <v>10</v>
      </c>
      <c r="K162" s="2">
        <v>11</v>
      </c>
      <c r="M162" s="2">
        <f t="shared" si="13"/>
        <v>-0.83077882098408473</v>
      </c>
      <c r="N162" s="2">
        <f t="shared" si="10"/>
        <v>-0.59985848049554136</v>
      </c>
    </row>
    <row r="163" spans="2:14">
      <c r="B163" s="5">
        <f t="shared" si="14"/>
        <v>41640</v>
      </c>
      <c r="C163" s="2">
        <v>9.4112051453360284</v>
      </c>
      <c r="D163" s="2">
        <v>10.320436425072691</v>
      </c>
      <c r="E163" s="2">
        <f t="shared" si="11"/>
        <v>0.9092312797366624</v>
      </c>
      <c r="G163" s="2">
        <v>11.532400000000001</v>
      </c>
      <c r="H163" s="2">
        <v>12.6404</v>
      </c>
      <c r="J163" s="2">
        <f t="shared" si="12"/>
        <v>10</v>
      </c>
      <c r="K163" s="2">
        <v>11</v>
      </c>
      <c r="M163" s="2">
        <f t="shared" si="13"/>
        <v>-0.58879485466397163</v>
      </c>
      <c r="N163" s="2">
        <f t="shared" si="10"/>
        <v>-0.67956357492730923</v>
      </c>
    </row>
    <row r="164" spans="2:14">
      <c r="B164" s="5">
        <f t="shared" si="14"/>
        <v>41671</v>
      </c>
      <c r="C164" s="2">
        <v>9.6174571473789854</v>
      </c>
      <c r="D164" s="2">
        <v>10.543586651073577</v>
      </c>
      <c r="E164" s="2">
        <f t="shared" si="11"/>
        <v>0.92612950369459135</v>
      </c>
      <c r="G164" s="2">
        <v>11.0878</v>
      </c>
      <c r="H164" s="2">
        <v>11.497199999999999</v>
      </c>
      <c r="J164" s="2">
        <f t="shared" si="12"/>
        <v>10</v>
      </c>
      <c r="K164" s="2">
        <v>11</v>
      </c>
      <c r="M164" s="2">
        <f t="shared" si="13"/>
        <v>-0.38254285262101462</v>
      </c>
      <c r="N164" s="2">
        <f t="shared" si="10"/>
        <v>-0.45641334892642327</v>
      </c>
    </row>
    <row r="165" spans="2:14">
      <c r="B165" s="5">
        <f t="shared" si="14"/>
        <v>41699</v>
      </c>
      <c r="C165" s="2">
        <v>9.7058813245273488</v>
      </c>
      <c r="D165" s="2">
        <v>10.397400494066378</v>
      </c>
      <c r="E165" s="2">
        <f t="shared" si="11"/>
        <v>0.69151916953902948</v>
      </c>
      <c r="G165" s="2">
        <v>9.8445</v>
      </c>
      <c r="H165" s="2">
        <v>10.8643</v>
      </c>
      <c r="J165" s="2">
        <f t="shared" si="12"/>
        <v>10</v>
      </c>
      <c r="K165" s="2">
        <v>11</v>
      </c>
      <c r="M165" s="2">
        <f t="shared" si="13"/>
        <v>-0.29411867547265125</v>
      </c>
      <c r="N165" s="2">
        <f t="shared" si="10"/>
        <v>-0.60259950593362177</v>
      </c>
    </row>
    <row r="166" spans="2:14">
      <c r="B166" s="5">
        <f t="shared" si="14"/>
        <v>41730</v>
      </c>
      <c r="C166" s="2">
        <v>9.2797968582231807</v>
      </c>
      <c r="D166" s="2">
        <v>9.6930971322130013</v>
      </c>
      <c r="E166" s="2">
        <f t="shared" si="11"/>
        <v>0.41330027398982061</v>
      </c>
      <c r="G166" s="2">
        <v>9.3084000000000007</v>
      </c>
      <c r="H166" s="2">
        <v>9.5435999999999996</v>
      </c>
      <c r="J166" s="2">
        <f t="shared" si="12"/>
        <v>10</v>
      </c>
      <c r="K166" s="2">
        <v>11</v>
      </c>
      <c r="M166" s="2">
        <f t="shared" si="13"/>
        <v>-0.72020314177681932</v>
      </c>
      <c r="N166" s="2">
        <f t="shared" si="10"/>
        <v>-1.3069028677869987</v>
      </c>
    </row>
    <row r="167" spans="2:14">
      <c r="B167" s="5">
        <f t="shared" si="14"/>
        <v>41760</v>
      </c>
      <c r="C167" s="2">
        <v>9.0437173565711948</v>
      </c>
      <c r="D167" s="2">
        <v>10.492017101228859</v>
      </c>
      <c r="E167" s="2">
        <f t="shared" si="11"/>
        <v>1.448299744657664</v>
      </c>
      <c r="G167" s="2">
        <v>9.0673999999999992</v>
      </c>
      <c r="H167" s="2">
        <v>10.339</v>
      </c>
      <c r="J167" s="2">
        <f t="shared" si="12"/>
        <v>10</v>
      </c>
      <c r="K167" s="2">
        <v>11</v>
      </c>
      <c r="M167" s="2">
        <f t="shared" si="13"/>
        <v>-0.9562826434288052</v>
      </c>
      <c r="N167" s="2">
        <f t="shared" si="10"/>
        <v>-0.50798289877114122</v>
      </c>
    </row>
    <row r="168" spans="2:14">
      <c r="B168" s="5">
        <f t="shared" si="14"/>
        <v>41791</v>
      </c>
      <c r="C168" s="2">
        <v>9.7730969099307625</v>
      </c>
      <c r="D168" s="2">
        <v>10.552040142296946</v>
      </c>
      <c r="E168" s="2">
        <f t="shared" si="11"/>
        <v>0.77894323236618312</v>
      </c>
      <c r="G168" s="2">
        <v>9.4018999999999995</v>
      </c>
      <c r="H168" s="2">
        <v>10.910399999999999</v>
      </c>
      <c r="J168" s="2">
        <f t="shared" si="12"/>
        <v>10</v>
      </c>
      <c r="K168" s="2">
        <v>11</v>
      </c>
      <c r="M168" s="2">
        <f t="shared" si="13"/>
        <v>-0.22690309006923748</v>
      </c>
      <c r="N168" s="2">
        <f t="shared" si="10"/>
        <v>-0.44795985770305435</v>
      </c>
    </row>
    <row r="169" spans="2:14">
      <c r="B169" s="5">
        <f t="shared" si="14"/>
        <v>41821</v>
      </c>
      <c r="C169" s="2">
        <v>9.3064600654689293</v>
      </c>
      <c r="D169" s="2">
        <v>10.302736470902483</v>
      </c>
      <c r="E169" s="2">
        <f t="shared" si="11"/>
        <v>0.99627640543355334</v>
      </c>
      <c r="G169" s="2">
        <v>9.6865000000000006</v>
      </c>
      <c r="H169" s="2">
        <v>10.2475</v>
      </c>
      <c r="J169" s="2">
        <f t="shared" si="12"/>
        <v>10</v>
      </c>
      <c r="K169" s="2">
        <v>11</v>
      </c>
      <c r="M169" s="2">
        <f t="shared" si="13"/>
        <v>-0.69353993453107066</v>
      </c>
      <c r="N169" s="2">
        <f t="shared" si="10"/>
        <v>-0.69726352909751732</v>
      </c>
    </row>
    <row r="170" spans="2:14">
      <c r="B170" s="5">
        <f t="shared" si="14"/>
        <v>41852</v>
      </c>
      <c r="C170" s="2">
        <v>9.3510349391104874</v>
      </c>
      <c r="D170" s="2">
        <v>10.251847050957865</v>
      </c>
      <c r="E170" s="2">
        <f t="shared" si="11"/>
        <v>0.90081211184737775</v>
      </c>
      <c r="G170" s="2">
        <v>9.16</v>
      </c>
      <c r="H170" s="2">
        <v>9.7299000000000007</v>
      </c>
      <c r="J170" s="2">
        <f t="shared" si="12"/>
        <v>9.9</v>
      </c>
      <c r="K170" s="2">
        <v>10.9</v>
      </c>
      <c r="M170" s="2">
        <f t="shared" si="13"/>
        <v>-0.54896506088951291</v>
      </c>
      <c r="N170" s="2">
        <f t="shared" si="10"/>
        <v>-0.64815294904213516</v>
      </c>
    </row>
    <row r="171" spans="2:14">
      <c r="B171" s="5">
        <f t="shared" si="14"/>
        <v>41883</v>
      </c>
      <c r="C171" s="2">
        <v>9.1026745083211136</v>
      </c>
      <c r="D171" s="2">
        <v>10.101205198419455</v>
      </c>
      <c r="E171" s="2">
        <f t="shared" si="11"/>
        <v>0.99853069009834172</v>
      </c>
      <c r="G171" s="2">
        <v>8.6057000000000006</v>
      </c>
      <c r="H171" s="2">
        <v>9.6332000000000004</v>
      </c>
      <c r="J171" s="2">
        <f t="shared" si="12"/>
        <v>9.9</v>
      </c>
      <c r="K171" s="2">
        <v>10.9</v>
      </c>
      <c r="M171" s="2">
        <f t="shared" si="13"/>
        <v>-0.79732549167888678</v>
      </c>
      <c r="N171" s="2">
        <f t="shared" si="10"/>
        <v>-0.79879480158054506</v>
      </c>
    </row>
    <row r="172" spans="2:14">
      <c r="B172" s="5">
        <f t="shared" si="14"/>
        <v>41913</v>
      </c>
      <c r="C172" s="2">
        <v>9.2364160162747115</v>
      </c>
      <c r="D172" s="2">
        <v>9.9872919554108535</v>
      </c>
      <c r="E172" s="2">
        <f t="shared" si="11"/>
        <v>0.75087593913614192</v>
      </c>
      <c r="G172" s="2">
        <v>8.0952999999999999</v>
      </c>
      <c r="H172" s="2">
        <v>8.9754000000000005</v>
      </c>
      <c r="J172" s="2">
        <f t="shared" si="12"/>
        <v>9.9</v>
      </c>
      <c r="K172" s="2">
        <v>10.9</v>
      </c>
      <c r="M172" s="2">
        <f t="shared" si="13"/>
        <v>-0.66358398372528882</v>
      </c>
      <c r="N172" s="2">
        <f t="shared" si="10"/>
        <v>-0.91270804458914689</v>
      </c>
    </row>
    <row r="173" spans="2:14">
      <c r="B173" s="5">
        <f t="shared" si="14"/>
        <v>41944</v>
      </c>
      <c r="C173" s="2">
        <v>9.3824007895830253</v>
      </c>
      <c r="D173" s="2">
        <v>10.188603284797081</v>
      </c>
      <c r="E173" s="2">
        <f t="shared" si="11"/>
        <v>0.8062024952140554</v>
      </c>
      <c r="G173" s="2">
        <v>8.0622000000000007</v>
      </c>
      <c r="H173" s="2">
        <v>8.9638000000000009</v>
      </c>
      <c r="J173" s="2">
        <f t="shared" si="12"/>
        <v>9.9</v>
      </c>
      <c r="K173" s="2">
        <v>10.9</v>
      </c>
      <c r="M173" s="2">
        <f t="shared" si="13"/>
        <v>-0.5175992104169751</v>
      </c>
      <c r="N173" s="2">
        <f t="shared" si="10"/>
        <v>-0.71139671520291969</v>
      </c>
    </row>
    <row r="174" spans="2:14">
      <c r="B174" s="5">
        <f t="shared" si="14"/>
        <v>41974</v>
      </c>
      <c r="C174" s="2">
        <v>9.5596412223072491</v>
      </c>
      <c r="D174" s="2">
        <v>10.079633365155702</v>
      </c>
      <c r="E174" s="2">
        <f t="shared" si="11"/>
        <v>0.5199921428484533</v>
      </c>
      <c r="G174" s="2">
        <v>9.0374999999999996</v>
      </c>
      <c r="H174" s="2">
        <v>9.6610999999999994</v>
      </c>
      <c r="J174" s="2">
        <f t="shared" si="12"/>
        <v>9.9</v>
      </c>
      <c r="K174" s="2">
        <v>10.9</v>
      </c>
      <c r="M174" s="2">
        <f t="shared" si="13"/>
        <v>-0.34035877769275125</v>
      </c>
      <c r="N174" s="2">
        <f t="shared" si="10"/>
        <v>-0.82036663484429795</v>
      </c>
    </row>
    <row r="175" spans="2:14">
      <c r="B175" s="5">
        <f t="shared" si="14"/>
        <v>42005</v>
      </c>
      <c r="C175" s="2">
        <v>8.959848060359576</v>
      </c>
      <c r="D175" s="2">
        <v>9.7861104808497448</v>
      </c>
      <c r="E175" s="2">
        <f t="shared" si="11"/>
        <v>0.82626242049016874</v>
      </c>
      <c r="G175" s="2">
        <v>11.1517</v>
      </c>
      <c r="H175" s="2">
        <v>12.1707</v>
      </c>
      <c r="J175" s="2">
        <f t="shared" si="12"/>
        <v>9.9</v>
      </c>
      <c r="K175" s="2">
        <v>10.9</v>
      </c>
      <c r="M175" s="2">
        <f t="shared" si="13"/>
        <v>-0.94015193964042432</v>
      </c>
      <c r="N175" s="2">
        <f t="shared" si="10"/>
        <v>-1.1138895191502556</v>
      </c>
    </row>
    <row r="176" spans="2:14">
      <c r="B176" s="5">
        <f t="shared" si="14"/>
        <v>42036</v>
      </c>
      <c r="C176" s="2">
        <v>8.7937252690827972</v>
      </c>
      <c r="D176" s="2">
        <v>9.3961912032245589</v>
      </c>
      <c r="E176" s="2">
        <f t="shared" si="11"/>
        <v>0.60246593414176175</v>
      </c>
      <c r="G176" s="2">
        <v>10.227600000000001</v>
      </c>
      <c r="H176" s="2">
        <v>10.3</v>
      </c>
      <c r="J176" s="2">
        <f t="shared" si="12"/>
        <v>9.9</v>
      </c>
      <c r="K176" s="2">
        <v>10.9</v>
      </c>
      <c r="M176" s="2">
        <f t="shared" si="13"/>
        <v>-1.1062747309172032</v>
      </c>
      <c r="N176" s="2">
        <f t="shared" si="10"/>
        <v>-1.5038087967754414</v>
      </c>
    </row>
    <row r="177" spans="2:14">
      <c r="B177" s="5">
        <f t="shared" si="14"/>
        <v>42064</v>
      </c>
      <c r="C177" s="2">
        <v>8.9196514790221535</v>
      </c>
      <c r="D177" s="2">
        <v>9.9784250991808374</v>
      </c>
      <c r="E177" s="2">
        <f t="shared" si="11"/>
        <v>1.0587736201586839</v>
      </c>
      <c r="G177" s="2">
        <v>9.1227999999999998</v>
      </c>
      <c r="H177" s="2">
        <v>10.433199999999999</v>
      </c>
      <c r="J177" s="2">
        <f t="shared" si="12"/>
        <v>9.9</v>
      </c>
      <c r="K177" s="2">
        <v>10.9</v>
      </c>
      <c r="M177" s="2">
        <f t="shared" si="13"/>
        <v>-0.98034852097784686</v>
      </c>
      <c r="N177" s="2">
        <f t="shared" si="10"/>
        <v>-0.92157490081916293</v>
      </c>
    </row>
    <row r="178" spans="2:14">
      <c r="B178" s="5">
        <f t="shared" si="14"/>
        <v>42095</v>
      </c>
      <c r="C178" s="2">
        <v>9.7984526468850426</v>
      </c>
      <c r="D178" s="2">
        <v>10.916940578743233</v>
      </c>
      <c r="E178" s="2">
        <f t="shared" si="11"/>
        <v>1.1184879318581906</v>
      </c>
      <c r="G178" s="2">
        <v>9.7372999999999994</v>
      </c>
      <c r="H178" s="2">
        <v>10.7684</v>
      </c>
      <c r="J178" s="2">
        <f t="shared" si="12"/>
        <v>9.9</v>
      </c>
      <c r="K178" s="2">
        <v>10.9</v>
      </c>
      <c r="M178" s="2">
        <f t="shared" si="13"/>
        <v>-0.10154735311495777</v>
      </c>
      <c r="N178" s="2">
        <f t="shared" si="10"/>
        <v>1.6940578743232848E-2</v>
      </c>
    </row>
    <row r="179" spans="2:14">
      <c r="B179" s="5">
        <f t="shared" si="14"/>
        <v>42125</v>
      </c>
      <c r="C179" s="2">
        <v>9.2042662938289563</v>
      </c>
      <c r="D179" s="2">
        <v>10.093470064487157</v>
      </c>
      <c r="E179" s="2">
        <f t="shared" si="11"/>
        <v>0.88920377065820055</v>
      </c>
      <c r="G179" s="2">
        <v>9.2216000000000005</v>
      </c>
      <c r="H179" s="2">
        <v>9.8816000000000006</v>
      </c>
      <c r="J179" s="2">
        <f t="shared" si="12"/>
        <v>9.9</v>
      </c>
      <c r="K179" s="2">
        <v>10.9</v>
      </c>
      <c r="M179" s="2">
        <f t="shared" si="13"/>
        <v>-0.69573370617104402</v>
      </c>
      <c r="N179" s="2">
        <f t="shared" si="10"/>
        <v>-0.80652993551284347</v>
      </c>
    </row>
    <row r="180" spans="2:14">
      <c r="B180" s="5">
        <f t="shared" si="14"/>
        <v>42156</v>
      </c>
      <c r="C180" s="2">
        <v>8.9092093741126188</v>
      </c>
      <c r="D180" s="2">
        <v>9.6359395547481608</v>
      </c>
      <c r="E180" s="2">
        <f t="shared" si="11"/>
        <v>0.72673018063554196</v>
      </c>
      <c r="G180" s="2">
        <v>8.4986999999999995</v>
      </c>
      <c r="H180" s="2">
        <v>9.9795999999999996</v>
      </c>
      <c r="J180" s="2">
        <f t="shared" si="12"/>
        <v>9.9</v>
      </c>
      <c r="K180" s="2">
        <v>10.9</v>
      </c>
      <c r="M180" s="2">
        <f t="shared" si="13"/>
        <v>-0.99079062588738154</v>
      </c>
      <c r="N180" s="2">
        <f t="shared" si="10"/>
        <v>-1.2640604452518396</v>
      </c>
    </row>
    <row r="181" spans="2:14">
      <c r="B181" s="5">
        <f t="shared" si="14"/>
        <v>42186</v>
      </c>
      <c r="C181" s="2">
        <v>8.872950169984902</v>
      </c>
      <c r="D181" s="2">
        <v>9.3916900456962988</v>
      </c>
      <c r="E181" s="2">
        <f t="shared" si="11"/>
        <v>0.51873987571139679</v>
      </c>
      <c r="G181" s="2">
        <v>9.2236999999999991</v>
      </c>
      <c r="H181" s="2">
        <v>9.3621999999999996</v>
      </c>
      <c r="J181" s="2">
        <f t="shared" si="12"/>
        <v>9.9</v>
      </c>
      <c r="K181" s="2">
        <v>10.9</v>
      </c>
      <c r="M181" s="2">
        <f t="shared" si="13"/>
        <v>-1.0270498300150983</v>
      </c>
      <c r="N181" s="2">
        <f t="shared" si="10"/>
        <v>-1.5083099543037015</v>
      </c>
    </row>
    <row r="182" spans="2:14">
      <c r="B182" s="5">
        <f t="shared" si="14"/>
        <v>42217</v>
      </c>
      <c r="C182" s="2">
        <v>9.4799862022506804</v>
      </c>
      <c r="D182" s="2">
        <v>10.698987634318611</v>
      </c>
      <c r="E182" s="2">
        <f t="shared" si="11"/>
        <v>1.2190014320679303</v>
      </c>
      <c r="G182" s="2">
        <v>9.3035999999999994</v>
      </c>
      <c r="H182" s="2">
        <v>10.1927</v>
      </c>
      <c r="J182" s="2">
        <f t="shared" si="12"/>
        <v>9.9</v>
      </c>
      <c r="K182" s="2">
        <v>10.9</v>
      </c>
      <c r="M182" s="2">
        <f t="shared" si="13"/>
        <v>-0.42001379774931991</v>
      </c>
      <c r="N182" s="2">
        <f t="shared" si="10"/>
        <v>-0.20101236568138958</v>
      </c>
    </row>
    <row r="183" spans="2:14">
      <c r="B183" s="5">
        <f t="shared" si="14"/>
        <v>42248</v>
      </c>
      <c r="C183" s="2">
        <v>9.5183586326650449</v>
      </c>
      <c r="D183" s="2">
        <v>10.386522150028831</v>
      </c>
      <c r="E183" s="2">
        <f t="shared" si="11"/>
        <v>0.8681635173637865</v>
      </c>
      <c r="G183" s="2">
        <v>9.0681999999999992</v>
      </c>
      <c r="H183" s="2">
        <v>9.9464000000000006</v>
      </c>
      <c r="J183" s="2">
        <f t="shared" si="12"/>
        <v>9.9</v>
      </c>
      <c r="K183" s="2">
        <v>10.9</v>
      </c>
      <c r="M183" s="2">
        <f t="shared" si="13"/>
        <v>-0.38164136733495546</v>
      </c>
      <c r="N183" s="2">
        <f t="shared" si="10"/>
        <v>-0.51347784997116896</v>
      </c>
    </row>
    <row r="184" spans="2:14">
      <c r="B184" s="5">
        <f t="shared" si="14"/>
        <v>42278</v>
      </c>
      <c r="C184" s="2">
        <v>9.4903248664528608</v>
      </c>
      <c r="D184" s="2">
        <v>10.177695618946746</v>
      </c>
      <c r="E184" s="2">
        <f t="shared" si="11"/>
        <v>0.68737075249388546</v>
      </c>
      <c r="G184" s="2">
        <v>8.4384999999999994</v>
      </c>
      <c r="H184" s="2">
        <v>9.1516000000000002</v>
      </c>
      <c r="J184" s="2">
        <f t="shared" si="12"/>
        <v>9.9</v>
      </c>
      <c r="K184" s="2">
        <v>10.9</v>
      </c>
      <c r="M184" s="2">
        <f t="shared" si="13"/>
        <v>-0.40967513354713958</v>
      </c>
      <c r="N184" s="2">
        <f t="shared" si="10"/>
        <v>-0.72230438105325412</v>
      </c>
    </row>
    <row r="185" spans="2:14">
      <c r="B185" s="5">
        <f t="shared" si="14"/>
        <v>42309</v>
      </c>
      <c r="C185" s="2">
        <v>8.9696026427716617</v>
      </c>
      <c r="D185" s="2">
        <v>9.711883837494657</v>
      </c>
      <c r="E185" s="2">
        <f t="shared" si="11"/>
        <v>0.74228119472299525</v>
      </c>
      <c r="G185" s="2">
        <v>7.5631000000000004</v>
      </c>
      <c r="H185" s="2">
        <v>8.4512999999999998</v>
      </c>
      <c r="J185" s="2">
        <f t="shared" si="12"/>
        <v>10</v>
      </c>
      <c r="K185" s="2">
        <v>11</v>
      </c>
      <c r="M185" s="2">
        <f t="shared" si="13"/>
        <v>-1.0303973572283383</v>
      </c>
      <c r="N185" s="2">
        <f t="shared" si="10"/>
        <v>-1.288116162505343</v>
      </c>
    </row>
    <row r="186" spans="2:14">
      <c r="B186" s="5">
        <f t="shared" si="14"/>
        <v>42339</v>
      </c>
      <c r="C186" s="2">
        <v>9.3493614021077569</v>
      </c>
      <c r="D186" s="2">
        <v>10.536052600457166</v>
      </c>
      <c r="E186" s="2">
        <f t="shared" si="11"/>
        <v>1.1866911983494095</v>
      </c>
      <c r="G186" s="2">
        <v>8.8226999999999993</v>
      </c>
      <c r="H186" s="2">
        <v>10.128</v>
      </c>
      <c r="J186" s="2">
        <f t="shared" si="12"/>
        <v>10.1</v>
      </c>
      <c r="K186" s="2">
        <v>11.1</v>
      </c>
      <c r="M186" s="2">
        <f t="shared" si="13"/>
        <v>-0.75063859789224274</v>
      </c>
      <c r="N186" s="2">
        <f t="shared" si="10"/>
        <v>-0.56394739954283324</v>
      </c>
    </row>
    <row r="187" spans="2:14">
      <c r="B187" s="5">
        <f t="shared" si="14"/>
        <v>42370</v>
      </c>
      <c r="C187" s="2">
        <v>9.9499068999397018</v>
      </c>
      <c r="D187" s="2">
        <v>11.982300032676987</v>
      </c>
      <c r="E187" s="2">
        <f t="shared" si="11"/>
        <v>2.0323931327372851</v>
      </c>
      <c r="G187" s="2">
        <v>12.1784</v>
      </c>
      <c r="H187" s="2">
        <v>14.457700000000001</v>
      </c>
      <c r="J187" s="2">
        <f t="shared" si="12"/>
        <v>10.1</v>
      </c>
      <c r="K187" s="2">
        <v>11.1</v>
      </c>
      <c r="M187" s="2">
        <f t="shared" si="13"/>
        <v>-0.15009310006029786</v>
      </c>
      <c r="N187" s="2">
        <f t="shared" si="10"/>
        <v>0.8823000326769872</v>
      </c>
    </row>
    <row r="188" spans="2:14">
      <c r="B188" s="5">
        <f t="shared" si="14"/>
        <v>42401</v>
      </c>
      <c r="C188" s="2">
        <v>8.979596912677092</v>
      </c>
      <c r="D188" s="2">
        <v>9.8170440731082227</v>
      </c>
      <c r="E188" s="2">
        <f t="shared" si="11"/>
        <v>0.83744716043113065</v>
      </c>
      <c r="G188" s="2">
        <v>10.367800000000001</v>
      </c>
      <c r="H188" s="2">
        <v>10.681800000000001</v>
      </c>
      <c r="J188" s="2">
        <f t="shared" si="12"/>
        <v>10.1</v>
      </c>
      <c r="K188" s="2">
        <v>11.1</v>
      </c>
      <c r="M188" s="2">
        <f t="shared" si="13"/>
        <v>-1.1204030873229076</v>
      </c>
      <c r="N188" s="2">
        <f t="shared" si="10"/>
        <v>-1.282955926891777</v>
      </c>
    </row>
    <row r="189" spans="2:14">
      <c r="B189" s="5">
        <f t="shared" si="14"/>
        <v>42430</v>
      </c>
      <c r="C189" s="2">
        <v>10.215389443340511</v>
      </c>
      <c r="D189" s="2">
        <v>10.065063661052436</v>
      </c>
      <c r="E189" s="2">
        <f t="shared" si="11"/>
        <v>-0.15032578228807481</v>
      </c>
      <c r="G189" s="2">
        <v>10.464600000000001</v>
      </c>
      <c r="H189" s="2">
        <v>10.4975</v>
      </c>
      <c r="J189" s="2">
        <f t="shared" si="12"/>
        <v>10.1</v>
      </c>
      <c r="K189" s="2">
        <v>11.1</v>
      </c>
      <c r="M189" s="2">
        <f t="shared" si="13"/>
        <v>0.11538944334051138</v>
      </c>
      <c r="N189" s="2">
        <f t="shared" si="10"/>
        <v>-1.0349363389475634</v>
      </c>
    </row>
    <row r="190" spans="2:14">
      <c r="B190" s="5">
        <f t="shared" si="14"/>
        <v>42461</v>
      </c>
      <c r="C190" s="2">
        <v>9.4635484817639064</v>
      </c>
      <c r="D190" s="2">
        <v>9.5163470743187251</v>
      </c>
      <c r="E190" s="2">
        <f t="shared" si="11"/>
        <v>5.2798592554818669E-2</v>
      </c>
      <c r="G190" s="2">
        <v>9.3194999999999997</v>
      </c>
      <c r="H190" s="2">
        <v>9.3927999999999994</v>
      </c>
      <c r="J190" s="2">
        <f t="shared" si="12"/>
        <v>10</v>
      </c>
      <c r="K190" s="2">
        <v>11</v>
      </c>
      <c r="M190" s="2">
        <f t="shared" si="13"/>
        <v>-0.53645151823609361</v>
      </c>
      <c r="N190" s="2">
        <f t="shared" si="10"/>
        <v>-1.4836529256812749</v>
      </c>
    </row>
    <row r="191" spans="2:14">
      <c r="B191" s="5">
        <f t="shared" si="14"/>
        <v>42491</v>
      </c>
      <c r="C191" s="2">
        <v>9.1747144603749362</v>
      </c>
      <c r="D191" s="2">
        <v>9.6726301507846948</v>
      </c>
      <c r="E191" s="2">
        <f t="shared" si="11"/>
        <v>0.49791569040975858</v>
      </c>
      <c r="G191" s="2">
        <v>9.2373999999999992</v>
      </c>
      <c r="H191" s="2">
        <v>9.4105000000000008</v>
      </c>
      <c r="J191" s="2">
        <f t="shared" si="12"/>
        <v>10</v>
      </c>
      <c r="K191" s="2">
        <v>11</v>
      </c>
      <c r="M191" s="2">
        <f t="shared" si="13"/>
        <v>-0.82528553962506379</v>
      </c>
      <c r="N191" s="2">
        <f t="shared" si="10"/>
        <v>-1.3273698492153052</v>
      </c>
    </row>
    <row r="192" spans="2:14">
      <c r="B192" s="5">
        <f t="shared" si="14"/>
        <v>42522</v>
      </c>
      <c r="C192" s="2">
        <v>9.6392587646913146</v>
      </c>
      <c r="D192" s="2">
        <v>10.27381859056058</v>
      </c>
      <c r="E192" s="2">
        <f t="shared" si="11"/>
        <v>0.63455982586926574</v>
      </c>
      <c r="G192" s="2">
        <v>9.19</v>
      </c>
      <c r="H192" s="2">
        <v>10.565300000000001</v>
      </c>
      <c r="J192" s="2">
        <f t="shared" si="12"/>
        <v>10</v>
      </c>
      <c r="K192" s="2">
        <v>11</v>
      </c>
      <c r="M192" s="2">
        <f t="shared" si="13"/>
        <v>-0.3607412353086854</v>
      </c>
      <c r="N192" s="2">
        <f t="shared" si="10"/>
        <v>-0.72618140943941967</v>
      </c>
    </row>
    <row r="193" spans="2:14">
      <c r="B193" s="5">
        <f t="shared" si="14"/>
        <v>42552</v>
      </c>
      <c r="C193" s="2">
        <v>9.8631787239191091</v>
      </c>
      <c r="D193" s="2">
        <v>10.796859311084361</v>
      </c>
      <c r="E193" s="2">
        <f t="shared" si="11"/>
        <v>0.93368058716525226</v>
      </c>
      <c r="G193" s="2">
        <v>10.2006</v>
      </c>
      <c r="H193" s="2">
        <v>10.7714</v>
      </c>
      <c r="J193" s="2">
        <f t="shared" si="12"/>
        <v>10</v>
      </c>
      <c r="K193" s="2">
        <v>11</v>
      </c>
      <c r="M193" s="2">
        <f t="shared" si="13"/>
        <v>-0.1368212760808909</v>
      </c>
      <c r="N193" s="2">
        <f t="shared" si="10"/>
        <v>-0.20314068891563863</v>
      </c>
    </row>
    <row r="194" spans="2:14">
      <c r="B194" s="5">
        <f t="shared" si="14"/>
        <v>42583</v>
      </c>
      <c r="C194" s="2">
        <v>9.3833495871253412</v>
      </c>
      <c r="D194" s="2">
        <v>10.598689217212454</v>
      </c>
      <c r="E194" s="2">
        <f t="shared" si="11"/>
        <v>1.2153396300871133</v>
      </c>
      <c r="G194" s="2">
        <v>9.2325999999999997</v>
      </c>
      <c r="H194" s="2">
        <v>10.094900000000001</v>
      </c>
      <c r="J194" s="2">
        <f t="shared" si="12"/>
        <v>10</v>
      </c>
      <c r="K194" s="2">
        <v>11</v>
      </c>
      <c r="M194" s="2">
        <f t="shared" si="13"/>
        <v>-0.61665041287465883</v>
      </c>
      <c r="N194" s="2">
        <f t="shared" si="10"/>
        <v>-0.40131078278754551</v>
      </c>
    </row>
    <row r="195" spans="2:14">
      <c r="B195" s="5">
        <f t="shared" si="14"/>
        <v>42614</v>
      </c>
      <c r="C195" s="2">
        <v>9.2464032414051651</v>
      </c>
      <c r="D195" s="2">
        <v>9.8868561366525824</v>
      </c>
      <c r="E195" s="2">
        <f t="shared" si="11"/>
        <v>0.64045289524741733</v>
      </c>
      <c r="G195" s="2">
        <v>8.8534000000000006</v>
      </c>
      <c r="H195" s="2">
        <v>9.4702999999999999</v>
      </c>
      <c r="J195" s="2">
        <f t="shared" si="12"/>
        <v>10</v>
      </c>
      <c r="K195" s="2">
        <v>11</v>
      </c>
      <c r="M195" s="2">
        <f t="shared" si="13"/>
        <v>-0.75359675859483488</v>
      </c>
      <c r="N195" s="2">
        <f t="shared" si="10"/>
        <v>-1.1131438633474176</v>
      </c>
    </row>
    <row r="196" spans="2:14">
      <c r="B196" s="5">
        <f t="shared" si="14"/>
        <v>42644</v>
      </c>
      <c r="C196" s="2">
        <v>9.6028820488015825</v>
      </c>
      <c r="D196" s="2">
        <v>10.369680737584638</v>
      </c>
      <c r="E196" s="2">
        <f t="shared" si="11"/>
        <v>0.76679868878305513</v>
      </c>
      <c r="G196" s="2">
        <v>8.6280000000000001</v>
      </c>
      <c r="H196" s="2">
        <v>9.3466000000000005</v>
      </c>
      <c r="J196" s="2">
        <f t="shared" si="12"/>
        <v>10</v>
      </c>
      <c r="K196" s="2">
        <v>11</v>
      </c>
      <c r="M196" s="2">
        <f t="shared" si="13"/>
        <v>-0.39711795119841753</v>
      </c>
      <c r="N196" s="2">
        <f t="shared" si="10"/>
        <v>-0.6303192624153624</v>
      </c>
    </row>
    <row r="197" spans="2:14">
      <c r="B197" s="5">
        <f t="shared" si="14"/>
        <v>42675</v>
      </c>
      <c r="C197" s="2">
        <v>9.2479863927668848</v>
      </c>
      <c r="D197" s="2">
        <v>10.1591001617419</v>
      </c>
      <c r="E197" s="2">
        <f t="shared" si="11"/>
        <v>0.9111137689750155</v>
      </c>
      <c r="G197" s="2">
        <v>7.7732000000000001</v>
      </c>
      <c r="H197" s="2">
        <v>8.8846000000000007</v>
      </c>
      <c r="J197" s="2">
        <f t="shared" si="12"/>
        <v>9.9</v>
      </c>
      <c r="K197" s="2">
        <v>10.9</v>
      </c>
      <c r="M197" s="2">
        <f t="shared" si="13"/>
        <v>-0.65201360723311552</v>
      </c>
      <c r="N197" s="2">
        <f t="shared" si="10"/>
        <v>-0.74089983825810002</v>
      </c>
    </row>
    <row r="198" spans="2:14">
      <c r="B198" s="5">
        <f t="shared" si="14"/>
        <v>42705</v>
      </c>
      <c r="C198" s="2">
        <v>9.6971303998521048</v>
      </c>
      <c r="D198" s="2">
        <v>10.588141898034596</v>
      </c>
      <c r="E198" s="2">
        <f t="shared" si="11"/>
        <v>0.89101149818249148</v>
      </c>
      <c r="G198" s="2">
        <v>9.0970999999999993</v>
      </c>
      <c r="H198" s="2">
        <v>10.1517</v>
      </c>
      <c r="J198" s="2">
        <f t="shared" si="12"/>
        <v>9.9</v>
      </c>
      <c r="K198" s="2">
        <v>10.9</v>
      </c>
      <c r="M198" s="2">
        <f t="shared" si="13"/>
        <v>-0.20286960014789557</v>
      </c>
      <c r="N198" s="2">
        <f t="shared" si="10"/>
        <v>-0.31185810196540409</v>
      </c>
    </row>
    <row r="199" spans="2:14">
      <c r="B199" s="5">
        <f t="shared" si="14"/>
        <v>42736</v>
      </c>
      <c r="C199" s="2">
        <v>9.6618235585326886</v>
      </c>
      <c r="D199" s="2">
        <v>11.191856698333329</v>
      </c>
      <c r="E199" s="2">
        <f t="shared" si="11"/>
        <v>1.5300331398006399</v>
      </c>
      <c r="G199" s="2">
        <v>11.956899999999999</v>
      </c>
      <c r="H199" s="2">
        <v>13.7155</v>
      </c>
      <c r="J199" s="2">
        <f t="shared" si="12"/>
        <v>9.9</v>
      </c>
      <c r="K199" s="2">
        <v>10.9</v>
      </c>
      <c r="M199" s="2">
        <f t="shared" si="13"/>
        <v>-0.23817644146731176</v>
      </c>
      <c r="N199" s="2">
        <f t="shared" ref="N199:N262" si="15">D199-K199</f>
        <v>0.29185669833332817</v>
      </c>
    </row>
    <row r="200" spans="2:14">
      <c r="B200" s="5">
        <f t="shared" si="14"/>
        <v>42767</v>
      </c>
      <c r="C200" s="2">
        <v>9.5084192128951841</v>
      </c>
      <c r="D200" s="2">
        <v>10.508328583226302</v>
      </c>
      <c r="E200" s="2">
        <f t="shared" ref="E200:E263" si="16">D200-C200</f>
        <v>0.99990937033111749</v>
      </c>
      <c r="G200" s="2">
        <v>10.872999999999999</v>
      </c>
      <c r="H200" s="2">
        <v>11.4087</v>
      </c>
      <c r="J200" s="2">
        <f t="shared" ref="J200:J263" si="17">K200-1</f>
        <v>9.9</v>
      </c>
      <c r="K200" s="2">
        <v>10.9</v>
      </c>
      <c r="M200" s="2">
        <f t="shared" ref="M200:M263" si="18">C200-J200</f>
        <v>-0.39158078710481625</v>
      </c>
      <c r="N200" s="2">
        <f t="shared" si="15"/>
        <v>-0.39167141677369877</v>
      </c>
    </row>
    <row r="201" spans="2:14">
      <c r="B201" s="5">
        <f t="shared" ref="B201:B264" si="19">EDATE(B200,1)</f>
        <v>42795</v>
      </c>
      <c r="C201" s="2">
        <v>9.6630729838111247</v>
      </c>
      <c r="D201" s="2">
        <v>10.634913201392262</v>
      </c>
      <c r="E201" s="2">
        <f t="shared" si="16"/>
        <v>0.97184021758113737</v>
      </c>
      <c r="G201" s="2">
        <v>9.9046000000000003</v>
      </c>
      <c r="H201" s="2">
        <v>11.0298</v>
      </c>
      <c r="J201" s="2">
        <f t="shared" si="17"/>
        <v>9.9</v>
      </c>
      <c r="K201" s="2">
        <v>10.9</v>
      </c>
      <c r="M201" s="2">
        <f t="shared" si="18"/>
        <v>-0.23692701618887568</v>
      </c>
      <c r="N201" s="2">
        <f t="shared" si="15"/>
        <v>-0.26508679860773832</v>
      </c>
    </row>
    <row r="202" spans="2:14">
      <c r="B202" s="5">
        <f t="shared" si="19"/>
        <v>42826</v>
      </c>
      <c r="C202" s="2">
        <v>9.3260620012088893</v>
      </c>
      <c r="D202" s="2">
        <v>11.148538963784567</v>
      </c>
      <c r="E202" s="2">
        <f t="shared" si="16"/>
        <v>1.8224769625756778</v>
      </c>
      <c r="G202" s="2">
        <v>9.1358999999999995</v>
      </c>
      <c r="H202" s="2">
        <v>11.0747</v>
      </c>
      <c r="J202" s="2">
        <f t="shared" si="17"/>
        <v>10</v>
      </c>
      <c r="K202" s="2">
        <v>11</v>
      </c>
      <c r="M202" s="2">
        <f t="shared" si="18"/>
        <v>-0.67393799879111072</v>
      </c>
      <c r="N202" s="2">
        <f t="shared" si="15"/>
        <v>0.1485389637845671</v>
      </c>
    </row>
    <row r="203" spans="2:14">
      <c r="B203" s="5">
        <f t="shared" si="19"/>
        <v>42856</v>
      </c>
      <c r="C203" s="2">
        <v>9.7534742503326211</v>
      </c>
      <c r="D203" s="2">
        <v>10.930405069256629</v>
      </c>
      <c r="E203" s="2">
        <f t="shared" si="16"/>
        <v>1.1769308189240082</v>
      </c>
      <c r="G203" s="2">
        <v>9.8379999999999992</v>
      </c>
      <c r="H203" s="2">
        <v>10.637499999999999</v>
      </c>
      <c r="J203" s="2">
        <f t="shared" si="17"/>
        <v>10</v>
      </c>
      <c r="K203" s="2">
        <v>11</v>
      </c>
      <c r="M203" s="2">
        <f t="shared" si="18"/>
        <v>-0.24652574966737895</v>
      </c>
      <c r="N203" s="2">
        <f t="shared" si="15"/>
        <v>-6.9594930743370753E-2</v>
      </c>
    </row>
    <row r="204" spans="2:14">
      <c r="B204" s="5">
        <f t="shared" si="19"/>
        <v>42887</v>
      </c>
      <c r="C204" s="2">
        <v>9.4465569989974973</v>
      </c>
      <c r="D204" s="2">
        <v>10.997309541930134</v>
      </c>
      <c r="E204" s="2">
        <f t="shared" si="16"/>
        <v>1.5507525429326368</v>
      </c>
      <c r="G204" s="2">
        <v>8.9772999999999996</v>
      </c>
      <c r="H204" s="2">
        <v>11.2409</v>
      </c>
      <c r="J204" s="2">
        <f t="shared" si="17"/>
        <v>10</v>
      </c>
      <c r="K204" s="2">
        <v>11</v>
      </c>
      <c r="M204" s="2">
        <f t="shared" si="18"/>
        <v>-0.55344300100250265</v>
      </c>
      <c r="N204" s="2">
        <f t="shared" si="15"/>
        <v>-2.6904580698658975E-3</v>
      </c>
    </row>
    <row r="205" spans="2:14">
      <c r="B205" s="5">
        <f t="shared" si="19"/>
        <v>42917</v>
      </c>
      <c r="C205" s="2">
        <v>9.599244202874706</v>
      </c>
      <c r="D205" s="2">
        <v>11.774349117654001</v>
      </c>
      <c r="E205" s="2">
        <f t="shared" si="16"/>
        <v>2.1751049147792951</v>
      </c>
      <c r="G205" s="2">
        <v>9.9404000000000003</v>
      </c>
      <c r="H205" s="2">
        <v>11.7674</v>
      </c>
      <c r="J205" s="2">
        <f t="shared" si="17"/>
        <v>10.1</v>
      </c>
      <c r="K205" s="2">
        <v>11.1</v>
      </c>
      <c r="M205" s="2">
        <f t="shared" si="18"/>
        <v>-0.50075579712529361</v>
      </c>
      <c r="N205" s="2">
        <f t="shared" si="15"/>
        <v>0.67434911765400152</v>
      </c>
    </row>
    <row r="206" spans="2:14">
      <c r="B206" s="5">
        <f t="shared" si="19"/>
        <v>42948</v>
      </c>
      <c r="C206" s="2">
        <v>9.6592334252441461</v>
      </c>
      <c r="D206" s="2">
        <v>10.862520700052626</v>
      </c>
      <c r="E206" s="2">
        <f t="shared" si="16"/>
        <v>1.2032872748084795</v>
      </c>
      <c r="G206" s="2">
        <v>9.5167999999999999</v>
      </c>
      <c r="H206" s="2">
        <v>10.3695</v>
      </c>
      <c r="J206" s="2">
        <f t="shared" si="17"/>
        <v>10.1</v>
      </c>
      <c r="K206" s="2">
        <v>11.1</v>
      </c>
      <c r="M206" s="2">
        <f t="shared" si="18"/>
        <v>-0.44076657475585357</v>
      </c>
      <c r="N206" s="2">
        <f t="shared" si="15"/>
        <v>-0.23747929994737405</v>
      </c>
    </row>
    <row r="207" spans="2:14">
      <c r="B207" s="5">
        <f t="shared" si="19"/>
        <v>42979</v>
      </c>
      <c r="C207" s="2">
        <v>9.8952947492138712</v>
      </c>
      <c r="D207" s="2">
        <v>11.346299396908686</v>
      </c>
      <c r="E207" s="2">
        <f t="shared" si="16"/>
        <v>1.4510046476948144</v>
      </c>
      <c r="G207" s="2">
        <v>9.5469000000000008</v>
      </c>
      <c r="H207" s="2">
        <v>10.905200000000001</v>
      </c>
      <c r="J207" s="2">
        <f t="shared" si="17"/>
        <v>10.1</v>
      </c>
      <c r="K207" s="2">
        <v>11.1</v>
      </c>
      <c r="M207" s="2">
        <f t="shared" si="18"/>
        <v>-0.20470525078612845</v>
      </c>
      <c r="N207" s="2">
        <f t="shared" si="15"/>
        <v>0.24629939690868596</v>
      </c>
    </row>
    <row r="208" spans="2:14">
      <c r="B208" s="5">
        <f t="shared" si="19"/>
        <v>43009</v>
      </c>
      <c r="C208" s="2">
        <v>9.6320125988340397</v>
      </c>
      <c r="D208" s="2">
        <v>10.702415564766126</v>
      </c>
      <c r="E208" s="2">
        <f t="shared" si="16"/>
        <v>1.0704029659320859</v>
      </c>
      <c r="G208" s="2">
        <v>8.7399000000000004</v>
      </c>
      <c r="H208" s="2">
        <v>9.7327999999999992</v>
      </c>
      <c r="J208" s="2">
        <f t="shared" si="17"/>
        <v>10.1</v>
      </c>
      <c r="K208" s="2">
        <v>11.1</v>
      </c>
      <c r="M208" s="2">
        <f t="shared" si="18"/>
        <v>-0.46798740116595994</v>
      </c>
      <c r="N208" s="2">
        <f t="shared" si="15"/>
        <v>-0.39758443523387399</v>
      </c>
    </row>
    <row r="209" spans="2:14">
      <c r="B209" s="5">
        <f t="shared" si="19"/>
        <v>43040</v>
      </c>
      <c r="C209" s="2">
        <v>10.280179754211611</v>
      </c>
      <c r="D209" s="2">
        <v>11.238813215666235</v>
      </c>
      <c r="E209" s="2">
        <f t="shared" si="16"/>
        <v>0.95863346145462458</v>
      </c>
      <c r="G209" s="2">
        <v>8.7647999999999993</v>
      </c>
      <c r="H209" s="2">
        <v>9.9617000000000004</v>
      </c>
      <c r="J209" s="2">
        <f t="shared" si="17"/>
        <v>10.1</v>
      </c>
      <c r="K209" s="2">
        <v>11.1</v>
      </c>
      <c r="M209" s="2">
        <f t="shared" si="18"/>
        <v>0.18017975421161125</v>
      </c>
      <c r="N209" s="2">
        <f t="shared" si="15"/>
        <v>0.13881321566623583</v>
      </c>
    </row>
    <row r="210" spans="2:14">
      <c r="B210" s="5">
        <f t="shared" si="19"/>
        <v>43070</v>
      </c>
      <c r="C210" s="2">
        <v>9.6029990822100135</v>
      </c>
      <c r="D210" s="2">
        <v>10.587564198719356</v>
      </c>
      <c r="E210" s="2">
        <f t="shared" si="16"/>
        <v>0.98456511650934253</v>
      </c>
      <c r="G210" s="2">
        <v>8.9122000000000003</v>
      </c>
      <c r="H210" s="2">
        <v>10.080399999999999</v>
      </c>
      <c r="J210" s="2">
        <f t="shared" si="17"/>
        <v>10.1</v>
      </c>
      <c r="K210" s="2">
        <v>11.1</v>
      </c>
      <c r="M210" s="2">
        <f t="shared" si="18"/>
        <v>-0.49700091778998612</v>
      </c>
      <c r="N210" s="2">
        <f t="shared" si="15"/>
        <v>-0.51243580128064359</v>
      </c>
    </row>
    <row r="211" spans="2:14">
      <c r="B211" s="5">
        <f t="shared" si="19"/>
        <v>43101</v>
      </c>
      <c r="C211" s="2">
        <v>9.7994057367557375</v>
      </c>
      <c r="D211" s="2">
        <v>11.353348173572792</v>
      </c>
      <c r="E211" s="2">
        <f t="shared" si="16"/>
        <v>1.5539424368170547</v>
      </c>
      <c r="G211" s="2">
        <v>12.1374</v>
      </c>
      <c r="H211" s="2">
        <v>13.928699999999999</v>
      </c>
      <c r="J211" s="2">
        <f t="shared" si="17"/>
        <v>10.15</v>
      </c>
      <c r="K211" s="2">
        <v>11.15</v>
      </c>
      <c r="M211" s="2">
        <f t="shared" si="18"/>
        <v>-0.3505942632442629</v>
      </c>
      <c r="N211" s="2">
        <f t="shared" si="15"/>
        <v>0.20334817357279178</v>
      </c>
    </row>
    <row r="212" spans="2:14">
      <c r="B212" s="5">
        <f t="shared" si="19"/>
        <v>43132</v>
      </c>
      <c r="C212" s="2">
        <v>9.8477681914508057</v>
      </c>
      <c r="D212" s="2">
        <v>11.308638140994121</v>
      </c>
      <c r="E212" s="2">
        <f t="shared" si="16"/>
        <v>1.4608699495433157</v>
      </c>
      <c r="G212" s="2">
        <v>11.1882</v>
      </c>
      <c r="H212" s="2">
        <v>12.246700000000001</v>
      </c>
      <c r="J212" s="2">
        <f t="shared" si="17"/>
        <v>10.15</v>
      </c>
      <c r="K212" s="2">
        <v>11.15</v>
      </c>
      <c r="M212" s="2">
        <f t="shared" si="18"/>
        <v>-0.30223180854919462</v>
      </c>
      <c r="N212" s="2">
        <f t="shared" si="15"/>
        <v>0.1586381409941211</v>
      </c>
    </row>
    <row r="213" spans="2:14">
      <c r="B213" s="5">
        <f t="shared" si="19"/>
        <v>43160</v>
      </c>
      <c r="C213" s="2">
        <v>9.556269519810769</v>
      </c>
      <c r="D213" s="2">
        <v>10.687392034050365</v>
      </c>
      <c r="E213" s="2">
        <f t="shared" si="16"/>
        <v>1.1311225142395962</v>
      </c>
      <c r="G213" s="2">
        <v>9.7715999999999994</v>
      </c>
      <c r="H213" s="2">
        <v>11.023300000000001</v>
      </c>
      <c r="J213" s="2">
        <f t="shared" si="17"/>
        <v>10.15</v>
      </c>
      <c r="K213" s="2">
        <v>11.15</v>
      </c>
      <c r="M213" s="2">
        <f t="shared" si="18"/>
        <v>-0.59373048018923136</v>
      </c>
      <c r="N213" s="2">
        <f t="shared" si="15"/>
        <v>-0.46260796594963516</v>
      </c>
    </row>
    <row r="214" spans="2:14">
      <c r="B214" s="5">
        <f t="shared" si="19"/>
        <v>43191</v>
      </c>
      <c r="C214" s="2">
        <v>9.9109309498274953</v>
      </c>
      <c r="D214" s="2">
        <v>11.011162609738703</v>
      </c>
      <c r="E214" s="2">
        <f t="shared" si="16"/>
        <v>1.1002316599112074</v>
      </c>
      <c r="G214" s="2">
        <v>9.7292000000000005</v>
      </c>
      <c r="H214" s="2">
        <v>11.022600000000001</v>
      </c>
      <c r="J214" s="2">
        <f t="shared" si="17"/>
        <v>10.15</v>
      </c>
      <c r="K214" s="2">
        <v>11.15</v>
      </c>
      <c r="M214" s="2">
        <f t="shared" si="18"/>
        <v>-0.23906905017250502</v>
      </c>
      <c r="N214" s="2">
        <f t="shared" si="15"/>
        <v>-0.1388373902612976</v>
      </c>
    </row>
    <row r="215" spans="2:14">
      <c r="B215" s="5">
        <f t="shared" si="19"/>
        <v>43221</v>
      </c>
      <c r="C215" s="2">
        <v>9.8752309379224066</v>
      </c>
      <c r="D215" s="2">
        <v>10.776480920413848</v>
      </c>
      <c r="E215" s="2">
        <f t="shared" si="16"/>
        <v>0.90124998249144106</v>
      </c>
      <c r="G215" s="2">
        <v>9.9794999999999998</v>
      </c>
      <c r="H215" s="2">
        <v>10.484</v>
      </c>
      <c r="J215" s="2">
        <f t="shared" si="17"/>
        <v>10.15</v>
      </c>
      <c r="K215" s="2">
        <v>11.15</v>
      </c>
      <c r="M215" s="2">
        <f t="shared" si="18"/>
        <v>-0.27476906207759377</v>
      </c>
      <c r="N215" s="2">
        <f t="shared" si="15"/>
        <v>-0.37351907958615271</v>
      </c>
    </row>
    <row r="216" spans="2:14">
      <c r="B216" s="5">
        <f t="shared" si="19"/>
        <v>43252</v>
      </c>
      <c r="C216" s="2">
        <v>9.7978831875058869</v>
      </c>
      <c r="D216" s="2">
        <v>11.241926215699156</v>
      </c>
      <c r="E216" s="2">
        <f t="shared" si="16"/>
        <v>1.4440430281932688</v>
      </c>
      <c r="G216" s="2">
        <v>9.3085000000000004</v>
      </c>
      <c r="H216" s="2">
        <v>11.4099</v>
      </c>
      <c r="J216" s="2">
        <f t="shared" si="17"/>
        <v>10.15</v>
      </c>
      <c r="K216" s="2">
        <v>11.15</v>
      </c>
      <c r="M216" s="2">
        <f t="shared" si="18"/>
        <v>-0.35211681249411342</v>
      </c>
      <c r="N216" s="2">
        <f t="shared" si="15"/>
        <v>9.1926215699155378E-2</v>
      </c>
    </row>
    <row r="217" spans="2:14">
      <c r="B217" s="5">
        <f t="shared" si="19"/>
        <v>43282</v>
      </c>
      <c r="C217" s="2">
        <v>9.7184452550722487</v>
      </c>
      <c r="D217" s="2">
        <v>10.346161613295964</v>
      </c>
      <c r="E217" s="2">
        <f t="shared" si="16"/>
        <v>0.62771635822371508</v>
      </c>
      <c r="G217" s="2">
        <v>10.042299999999999</v>
      </c>
      <c r="H217" s="2">
        <v>10.3826</v>
      </c>
      <c r="J217" s="2">
        <f t="shared" si="17"/>
        <v>10.15</v>
      </c>
      <c r="K217" s="2">
        <v>11.15</v>
      </c>
      <c r="M217" s="2">
        <f t="shared" si="18"/>
        <v>-0.4315547449277517</v>
      </c>
      <c r="N217" s="2">
        <f t="shared" si="15"/>
        <v>-0.80383838670403662</v>
      </c>
    </row>
    <row r="218" spans="2:14">
      <c r="B218" s="5">
        <f t="shared" si="19"/>
        <v>43313</v>
      </c>
      <c r="C218" s="2">
        <v>9.5220811605276499</v>
      </c>
      <c r="D218" s="2">
        <v>10.933520974844916</v>
      </c>
      <c r="E218" s="2">
        <f t="shared" si="16"/>
        <v>1.4114398143172657</v>
      </c>
      <c r="G218" s="2">
        <v>9.4291999999999998</v>
      </c>
      <c r="H218" s="2">
        <v>10.4404</v>
      </c>
      <c r="J218" s="2">
        <f t="shared" si="17"/>
        <v>10.15</v>
      </c>
      <c r="K218" s="2">
        <v>11.15</v>
      </c>
      <c r="M218" s="2">
        <f t="shared" si="18"/>
        <v>-0.6279188394723505</v>
      </c>
      <c r="N218" s="2">
        <f t="shared" si="15"/>
        <v>-0.21647902515508477</v>
      </c>
    </row>
    <row r="219" spans="2:14">
      <c r="B219" s="5">
        <f t="shared" si="19"/>
        <v>43344</v>
      </c>
      <c r="C219" s="2">
        <v>9.9894132054410143</v>
      </c>
      <c r="D219" s="2">
        <v>11.231447847111742</v>
      </c>
      <c r="E219" s="2">
        <f t="shared" si="16"/>
        <v>1.2420346416707275</v>
      </c>
      <c r="G219" s="2">
        <v>9.6707000000000001</v>
      </c>
      <c r="H219" s="2">
        <v>10.7836</v>
      </c>
      <c r="J219" s="2">
        <f t="shared" si="17"/>
        <v>10.15</v>
      </c>
      <c r="K219" s="2">
        <v>11.15</v>
      </c>
      <c r="M219" s="2">
        <f t="shared" si="18"/>
        <v>-0.16058679455898606</v>
      </c>
      <c r="N219" s="2">
        <f t="shared" si="15"/>
        <v>8.1447847111741467E-2</v>
      </c>
    </row>
    <row r="220" spans="2:14">
      <c r="B220" s="5">
        <f t="shared" si="19"/>
        <v>43374</v>
      </c>
      <c r="C220" s="2">
        <v>10.2047671689841</v>
      </c>
      <c r="D220" s="2">
        <v>11.486114812198911</v>
      </c>
      <c r="E220" s="2">
        <f t="shared" si="16"/>
        <v>1.2813476432148114</v>
      </c>
      <c r="G220" s="2">
        <v>9.3614999999999995</v>
      </c>
      <c r="H220" s="2">
        <v>10.578799999999999</v>
      </c>
      <c r="J220" s="2">
        <f t="shared" si="17"/>
        <v>10.15</v>
      </c>
      <c r="K220" s="2">
        <v>11.15</v>
      </c>
      <c r="M220" s="2">
        <f t="shared" si="18"/>
        <v>5.4767168984099612E-2</v>
      </c>
      <c r="N220" s="2">
        <f t="shared" si="15"/>
        <v>0.33611481219891104</v>
      </c>
    </row>
    <row r="221" spans="2:14">
      <c r="B221" s="5">
        <f t="shared" si="19"/>
        <v>43405</v>
      </c>
      <c r="C221" s="2">
        <v>10.480204518264445</v>
      </c>
      <c r="D221" s="2">
        <v>11.381161105092531</v>
      </c>
      <c r="E221" s="2">
        <f t="shared" si="16"/>
        <v>0.90095658682808555</v>
      </c>
      <c r="G221" s="2">
        <v>8.9905000000000008</v>
      </c>
      <c r="H221" s="2">
        <v>10.1508</v>
      </c>
      <c r="J221" s="2">
        <f t="shared" si="17"/>
        <v>10.15</v>
      </c>
      <c r="K221" s="2">
        <v>11.15</v>
      </c>
      <c r="M221" s="2">
        <f t="shared" si="18"/>
        <v>0.33020451826444486</v>
      </c>
      <c r="N221" s="2">
        <f t="shared" si="15"/>
        <v>0.23116110509253041</v>
      </c>
    </row>
    <row r="222" spans="2:14">
      <c r="B222" s="5">
        <f t="shared" si="19"/>
        <v>43435</v>
      </c>
      <c r="C222" s="2">
        <v>10.817130110711819</v>
      </c>
      <c r="D222" s="2">
        <v>11.699214257145824</v>
      </c>
      <c r="E222" s="2">
        <f t="shared" si="16"/>
        <v>0.88208414643400523</v>
      </c>
      <c r="G222" s="2">
        <v>9.9891000000000005</v>
      </c>
      <c r="H222" s="2">
        <v>11.093999999999999</v>
      </c>
      <c r="J222" s="2">
        <f t="shared" si="17"/>
        <v>10.3</v>
      </c>
      <c r="K222" s="2">
        <v>11.3</v>
      </c>
      <c r="M222" s="2">
        <f t="shared" si="18"/>
        <v>0.51713011071181825</v>
      </c>
      <c r="N222" s="2">
        <f t="shared" si="15"/>
        <v>0.39921425714582348</v>
      </c>
    </row>
    <row r="223" spans="2:14">
      <c r="B223" s="5">
        <f t="shared" si="19"/>
        <v>43466</v>
      </c>
      <c r="C223" s="2">
        <v>10.732584109479209</v>
      </c>
      <c r="D223" s="2">
        <v>11.447120551841763</v>
      </c>
      <c r="E223" s="2">
        <f t="shared" si="16"/>
        <v>0.71453644236255442</v>
      </c>
      <c r="G223" s="2">
        <v>13.075200000000001</v>
      </c>
      <c r="H223" s="2">
        <v>13.975</v>
      </c>
      <c r="J223" s="2">
        <f t="shared" si="17"/>
        <v>10.3</v>
      </c>
      <c r="K223" s="2">
        <v>11.3</v>
      </c>
      <c r="M223" s="2">
        <f t="shared" si="18"/>
        <v>0.43258410947920822</v>
      </c>
      <c r="N223" s="2">
        <f t="shared" si="15"/>
        <v>0.14712055184176265</v>
      </c>
    </row>
    <row r="224" spans="2:14">
      <c r="B224" s="5">
        <f t="shared" si="19"/>
        <v>43497</v>
      </c>
      <c r="C224" s="2">
        <v>10.808081318810512</v>
      </c>
      <c r="D224" s="2">
        <v>11.897446501330872</v>
      </c>
      <c r="E224" s="2">
        <f t="shared" si="16"/>
        <v>1.0893651825203605</v>
      </c>
      <c r="G224" s="2">
        <v>12.092599999999999</v>
      </c>
      <c r="H224" s="2">
        <v>12.865399999999999</v>
      </c>
      <c r="J224" s="2">
        <f t="shared" si="17"/>
        <v>10.3</v>
      </c>
      <c r="K224" s="2">
        <v>11.3</v>
      </c>
      <c r="M224" s="2">
        <f t="shared" si="18"/>
        <v>0.50808131881051111</v>
      </c>
      <c r="N224" s="2">
        <f t="shared" si="15"/>
        <v>0.59744650133087163</v>
      </c>
    </row>
    <row r="225" spans="2:14">
      <c r="B225" s="5">
        <f t="shared" si="19"/>
        <v>43525</v>
      </c>
      <c r="C225" s="2">
        <v>10.978928252808769</v>
      </c>
      <c r="D225" s="2">
        <v>12.055164220890378</v>
      </c>
      <c r="E225" s="2">
        <f t="shared" si="16"/>
        <v>1.0762359680816083</v>
      </c>
      <c r="G225" s="2">
        <v>11.1814</v>
      </c>
      <c r="H225" s="2">
        <v>12.333500000000001</v>
      </c>
      <c r="J225" s="2">
        <f t="shared" si="17"/>
        <v>10.4</v>
      </c>
      <c r="K225" s="2">
        <v>11.4</v>
      </c>
      <c r="M225" s="2">
        <f t="shared" si="18"/>
        <v>0.57892825280876892</v>
      </c>
      <c r="N225" s="2">
        <f t="shared" si="15"/>
        <v>0.65516422089037718</v>
      </c>
    </row>
    <row r="226" spans="2:14">
      <c r="B226" s="5">
        <f t="shared" si="19"/>
        <v>43556</v>
      </c>
      <c r="C226" s="2">
        <v>10.805797717449488</v>
      </c>
      <c r="D226" s="2">
        <v>11.374935353069942</v>
      </c>
      <c r="E226" s="2">
        <f t="shared" si="16"/>
        <v>0.56913763562045361</v>
      </c>
      <c r="G226" s="2">
        <v>10.656599999999999</v>
      </c>
      <c r="H226" s="2">
        <v>11.427099999999999</v>
      </c>
      <c r="J226" s="2">
        <f t="shared" si="17"/>
        <v>10.4</v>
      </c>
      <c r="K226" s="2">
        <v>11.4</v>
      </c>
      <c r="M226" s="2">
        <f t="shared" si="18"/>
        <v>0.405797717449488</v>
      </c>
      <c r="N226" s="2">
        <f t="shared" si="15"/>
        <v>-2.5064646930058387E-2</v>
      </c>
    </row>
    <row r="227" spans="2:14">
      <c r="B227" s="5">
        <f t="shared" si="19"/>
        <v>43586</v>
      </c>
      <c r="C227" s="2">
        <v>10.890369239663384</v>
      </c>
      <c r="D227" s="2">
        <v>11.989442294604752</v>
      </c>
      <c r="E227" s="2">
        <f t="shared" si="16"/>
        <v>1.0990730549413676</v>
      </c>
      <c r="G227" s="2">
        <v>10.9519</v>
      </c>
      <c r="H227" s="2">
        <v>11.7058</v>
      </c>
      <c r="J227" s="2">
        <f t="shared" si="17"/>
        <v>10.5</v>
      </c>
      <c r="K227" s="2">
        <v>11.5</v>
      </c>
      <c r="M227" s="2">
        <f t="shared" si="18"/>
        <v>0.39036923966338399</v>
      </c>
      <c r="N227" s="2">
        <f t="shared" si="15"/>
        <v>0.48944229460475164</v>
      </c>
    </row>
    <row r="228" spans="2:14">
      <c r="B228" s="5">
        <f t="shared" si="19"/>
        <v>43617</v>
      </c>
      <c r="C228" s="2">
        <v>10.185434439328862</v>
      </c>
      <c r="D228" s="2">
        <v>10.842445379817169</v>
      </c>
      <c r="E228" s="2">
        <f t="shared" si="16"/>
        <v>0.65701094048830733</v>
      </c>
      <c r="G228" s="2">
        <v>9.7228999999999992</v>
      </c>
      <c r="H228" s="2">
        <v>10.9956</v>
      </c>
      <c r="J228" s="2">
        <f t="shared" si="17"/>
        <v>10.5</v>
      </c>
      <c r="K228" s="2">
        <v>11.5</v>
      </c>
      <c r="M228" s="2">
        <f t="shared" si="18"/>
        <v>-0.31456556067113794</v>
      </c>
      <c r="N228" s="2">
        <f t="shared" si="15"/>
        <v>-0.65755462018283062</v>
      </c>
    </row>
    <row r="229" spans="2:14">
      <c r="B229" s="5">
        <f t="shared" si="19"/>
        <v>43647</v>
      </c>
      <c r="C229" s="2">
        <v>10.971586055089508</v>
      </c>
      <c r="D229" s="2">
        <v>10.767609046277162</v>
      </c>
      <c r="E229" s="2">
        <f t="shared" si="16"/>
        <v>-0.20397700881234648</v>
      </c>
      <c r="G229" s="2">
        <v>11.2807</v>
      </c>
      <c r="H229" s="2">
        <v>10.8079</v>
      </c>
      <c r="J229" s="2">
        <f t="shared" si="17"/>
        <v>10.6</v>
      </c>
      <c r="K229" s="2">
        <v>11.6</v>
      </c>
      <c r="M229" s="2">
        <f t="shared" si="18"/>
        <v>0.3715860550895087</v>
      </c>
      <c r="N229" s="2">
        <f t="shared" si="15"/>
        <v>-0.83239095372283778</v>
      </c>
    </row>
    <row r="230" spans="2:14">
      <c r="B230" s="5">
        <f t="shared" si="19"/>
        <v>43678</v>
      </c>
      <c r="C230" s="2">
        <v>11.251551575562187</v>
      </c>
      <c r="D230" s="2">
        <v>12.230911620520081</v>
      </c>
      <c r="E230" s="2">
        <f t="shared" si="16"/>
        <v>0.97936004495789319</v>
      </c>
      <c r="G230" s="2">
        <v>11.1973</v>
      </c>
      <c r="H230" s="2">
        <v>11.774100000000001</v>
      </c>
      <c r="J230" s="2">
        <f t="shared" si="17"/>
        <v>10.6</v>
      </c>
      <c r="K230" s="2">
        <v>11.6</v>
      </c>
      <c r="M230" s="2">
        <f t="shared" si="18"/>
        <v>0.65155157556218768</v>
      </c>
      <c r="N230" s="2">
        <f t="shared" si="15"/>
        <v>0.63091162052008087</v>
      </c>
    </row>
    <row r="231" spans="2:14">
      <c r="B231" s="5">
        <f t="shared" si="19"/>
        <v>43709</v>
      </c>
      <c r="C231" s="2">
        <v>11.121032827447811</v>
      </c>
      <c r="D231" s="2">
        <v>11.008302869968341</v>
      </c>
      <c r="E231" s="2">
        <f t="shared" si="16"/>
        <v>-0.11272995747946979</v>
      </c>
      <c r="G231" s="2">
        <v>10.8003</v>
      </c>
      <c r="H231" s="2">
        <v>10.5372</v>
      </c>
      <c r="J231" s="2">
        <f t="shared" si="17"/>
        <v>10.6</v>
      </c>
      <c r="K231" s="2">
        <v>11.6</v>
      </c>
      <c r="M231" s="2">
        <f t="shared" si="18"/>
        <v>0.52103282744781154</v>
      </c>
      <c r="N231" s="2">
        <f t="shared" si="15"/>
        <v>-0.59169713003165825</v>
      </c>
    </row>
    <row r="232" spans="2:14">
      <c r="B232" s="5">
        <f t="shared" si="19"/>
        <v>43739</v>
      </c>
      <c r="C232" s="2">
        <v>10.919016271281039</v>
      </c>
      <c r="D232" s="2">
        <v>11.353941489399915</v>
      </c>
      <c r="E232" s="2">
        <f t="shared" si="16"/>
        <v>0.43492521811887563</v>
      </c>
      <c r="G232" s="2">
        <v>10.1236</v>
      </c>
      <c r="H232" s="2">
        <v>10.501099999999999</v>
      </c>
      <c r="J232" s="2">
        <f t="shared" si="17"/>
        <v>10.6</v>
      </c>
      <c r="K232" s="2">
        <v>11.6</v>
      </c>
      <c r="M232" s="2">
        <f t="shared" si="18"/>
        <v>0.31901627128103982</v>
      </c>
      <c r="N232" s="2">
        <f t="shared" si="15"/>
        <v>-0.24605851060008455</v>
      </c>
    </row>
    <row r="233" spans="2:14">
      <c r="B233" s="5">
        <f t="shared" si="19"/>
        <v>43770</v>
      </c>
      <c r="C233" s="2">
        <v>11.053062981951372</v>
      </c>
      <c r="D233" s="2">
        <v>11.776710614800933</v>
      </c>
      <c r="E233" s="2">
        <f t="shared" si="16"/>
        <v>0.72364763284956091</v>
      </c>
      <c r="G233" s="2">
        <v>9.6186000000000007</v>
      </c>
      <c r="H233" s="2">
        <v>10.587300000000001</v>
      </c>
      <c r="J233" s="2">
        <f t="shared" si="17"/>
        <v>10.6</v>
      </c>
      <c r="K233" s="2">
        <v>11.6</v>
      </c>
      <c r="M233" s="2">
        <f t="shared" si="18"/>
        <v>0.45306298195137273</v>
      </c>
      <c r="N233" s="2">
        <f t="shared" si="15"/>
        <v>0.17671061480093364</v>
      </c>
    </row>
    <row r="234" spans="2:14">
      <c r="B234" s="5">
        <f t="shared" si="19"/>
        <v>43800</v>
      </c>
      <c r="C234" s="2">
        <v>10.872758432616903</v>
      </c>
      <c r="D234" s="2">
        <v>11.637147952752432</v>
      </c>
      <c r="E234" s="2">
        <f t="shared" si="16"/>
        <v>0.76438952013552885</v>
      </c>
      <c r="G234" s="2">
        <v>9.9497</v>
      </c>
      <c r="H234" s="2">
        <v>10.981400000000001</v>
      </c>
      <c r="J234" s="2">
        <f t="shared" si="17"/>
        <v>10.6</v>
      </c>
      <c r="K234" s="2">
        <v>11.6</v>
      </c>
      <c r="M234" s="2">
        <f t="shared" si="18"/>
        <v>0.27275843261690369</v>
      </c>
      <c r="N234" s="2">
        <f t="shared" si="15"/>
        <v>3.7147952752432545E-2</v>
      </c>
    </row>
    <row r="235" spans="2:14">
      <c r="B235" s="5">
        <f t="shared" si="19"/>
        <v>43831</v>
      </c>
      <c r="C235" s="2">
        <v>11.093398401278426</v>
      </c>
      <c r="D235" s="2">
        <v>10.992458622837713</v>
      </c>
      <c r="E235" s="2">
        <f t="shared" si="16"/>
        <v>-0.10093977844071311</v>
      </c>
      <c r="G235" s="2">
        <v>13.458500000000001</v>
      </c>
      <c r="H235" s="2">
        <v>13.446999999999999</v>
      </c>
      <c r="J235" s="2">
        <f t="shared" si="17"/>
        <v>10.7</v>
      </c>
      <c r="K235" s="2">
        <v>11.7</v>
      </c>
      <c r="M235" s="2">
        <f t="shared" si="18"/>
        <v>0.39339840127842685</v>
      </c>
      <c r="N235" s="2">
        <f t="shared" si="15"/>
        <v>-0.70754137716228627</v>
      </c>
    </row>
    <row r="236" spans="2:14">
      <c r="B236" s="5">
        <f t="shared" si="19"/>
        <v>43862</v>
      </c>
      <c r="C236" s="2">
        <v>11.59925261085794</v>
      </c>
      <c r="D236" s="2">
        <v>11.104073767644012</v>
      </c>
      <c r="E236" s="2">
        <f t="shared" si="16"/>
        <v>-0.49517884321392813</v>
      </c>
      <c r="G236" s="2">
        <v>12.8131</v>
      </c>
      <c r="H236" s="2">
        <v>12.040699999999999</v>
      </c>
      <c r="J236" s="2">
        <f t="shared" si="17"/>
        <v>10.7</v>
      </c>
      <c r="K236" s="2">
        <v>11.7</v>
      </c>
      <c r="M236" s="2">
        <f t="shared" si="18"/>
        <v>0.89925261085794084</v>
      </c>
      <c r="N236" s="2">
        <f t="shared" si="15"/>
        <v>-0.5959262323559873</v>
      </c>
    </row>
    <row r="237" spans="2:14">
      <c r="B237" s="5">
        <f t="shared" si="19"/>
        <v>43891</v>
      </c>
      <c r="C237" s="2">
        <v>12.997145911698505</v>
      </c>
      <c r="D237" s="2">
        <v>13.793389874442893</v>
      </c>
      <c r="E237" s="2">
        <f t="shared" si="16"/>
        <v>0.7962439627443878</v>
      </c>
      <c r="G237" s="2">
        <v>13.1828</v>
      </c>
      <c r="H237" s="2">
        <v>14.021000000000001</v>
      </c>
      <c r="J237" s="2">
        <f t="shared" si="17"/>
        <v>10.7</v>
      </c>
      <c r="K237" s="2">
        <v>11.7</v>
      </c>
      <c r="M237" s="2">
        <f t="shared" si="18"/>
        <v>2.2971459116985056</v>
      </c>
      <c r="N237" s="2">
        <f t="shared" si="15"/>
        <v>2.0933898744428934</v>
      </c>
    </row>
    <row r="238" spans="2:14">
      <c r="B238" s="5">
        <f t="shared" si="19"/>
        <v>43922</v>
      </c>
      <c r="C238" s="2">
        <v>20.603991680111889</v>
      </c>
      <c r="D238" s="2">
        <v>24.258655369184709</v>
      </c>
      <c r="E238" s="2">
        <f t="shared" si="16"/>
        <v>3.6546636890728195</v>
      </c>
      <c r="G238" s="2">
        <v>20.485299999999999</v>
      </c>
      <c r="H238" s="2">
        <v>24.379100000000001</v>
      </c>
      <c r="J238" s="2">
        <f t="shared" si="17"/>
        <v>11.5</v>
      </c>
      <c r="K238" s="2">
        <v>12.5</v>
      </c>
      <c r="M238" s="2">
        <f t="shared" si="18"/>
        <v>9.1039916801118892</v>
      </c>
      <c r="N238" s="2">
        <f t="shared" si="15"/>
        <v>11.758655369184709</v>
      </c>
    </row>
    <row r="239" spans="2:14">
      <c r="B239" s="5">
        <f t="shared" si="19"/>
        <v>43952</v>
      </c>
      <c r="C239" s="2">
        <v>21.912210374349062</v>
      </c>
      <c r="D239" s="2">
        <v>25.441239928694838</v>
      </c>
      <c r="E239" s="2">
        <f t="shared" si="16"/>
        <v>3.5290295543457759</v>
      </c>
      <c r="G239" s="2">
        <v>21.972000000000001</v>
      </c>
      <c r="H239" s="2">
        <v>25.2178</v>
      </c>
      <c r="J239" s="2">
        <f t="shared" si="17"/>
        <v>12.5</v>
      </c>
      <c r="K239" s="2">
        <v>13.5</v>
      </c>
      <c r="M239" s="2">
        <f t="shared" si="18"/>
        <v>9.4122103743490619</v>
      </c>
      <c r="N239" s="2">
        <f t="shared" si="15"/>
        <v>11.941239928694838</v>
      </c>
    </row>
    <row r="240" spans="2:14">
      <c r="B240" s="5">
        <f t="shared" si="19"/>
        <v>43983</v>
      </c>
      <c r="C240" s="2">
        <v>20.777719413489997</v>
      </c>
      <c r="D240" s="2">
        <v>25.693901376233136</v>
      </c>
      <c r="E240" s="2">
        <f t="shared" si="16"/>
        <v>4.9161819627431385</v>
      </c>
      <c r="G240" s="2">
        <v>20.359100000000002</v>
      </c>
      <c r="H240" s="2">
        <v>25.788699999999999</v>
      </c>
      <c r="J240" s="2">
        <f t="shared" si="17"/>
        <v>14</v>
      </c>
      <c r="K240" s="2">
        <v>15</v>
      </c>
      <c r="M240" s="2">
        <f t="shared" si="18"/>
        <v>6.7777194134899972</v>
      </c>
      <c r="N240" s="2">
        <f t="shared" si="15"/>
        <v>10.693901376233136</v>
      </c>
    </row>
    <row r="241" spans="2:14">
      <c r="B241" s="5">
        <f t="shared" si="19"/>
        <v>44013</v>
      </c>
      <c r="C241" s="2">
        <v>20.61786518346689</v>
      </c>
      <c r="D241" s="2">
        <v>25.66080993786062</v>
      </c>
      <c r="E241" s="2">
        <f t="shared" si="16"/>
        <v>5.04294475439373</v>
      </c>
      <c r="G241" s="2">
        <v>20.9147</v>
      </c>
      <c r="H241" s="2">
        <v>25.6464</v>
      </c>
      <c r="J241" s="2">
        <f t="shared" si="17"/>
        <v>13.9</v>
      </c>
      <c r="K241" s="2">
        <v>14.9</v>
      </c>
      <c r="M241" s="2">
        <f t="shared" si="18"/>
        <v>6.7178651834668894</v>
      </c>
      <c r="N241" s="2">
        <f t="shared" si="15"/>
        <v>10.760809937860619</v>
      </c>
    </row>
    <row r="242" spans="2:14">
      <c r="B242" s="5">
        <f t="shared" si="19"/>
        <v>44044</v>
      </c>
      <c r="C242" s="2">
        <v>17.431146574044217</v>
      </c>
      <c r="D242" s="2">
        <v>20.554831295886427</v>
      </c>
      <c r="E242" s="2">
        <f t="shared" si="16"/>
        <v>3.1236847218422099</v>
      </c>
      <c r="G242" s="2">
        <v>17.442699999999999</v>
      </c>
      <c r="H242" s="2">
        <v>20.189499999999999</v>
      </c>
      <c r="J242" s="2">
        <f t="shared" si="17"/>
        <v>13.8</v>
      </c>
      <c r="K242" s="2">
        <v>14.8</v>
      </c>
      <c r="M242" s="2">
        <f t="shared" si="18"/>
        <v>3.6311465740442159</v>
      </c>
      <c r="N242" s="2">
        <f t="shared" si="15"/>
        <v>5.7548312958864258</v>
      </c>
    </row>
    <row r="243" spans="2:14">
      <c r="B243" s="5">
        <f t="shared" si="19"/>
        <v>44075</v>
      </c>
      <c r="C243" s="2">
        <v>16.623883677194698</v>
      </c>
      <c r="D243" s="2">
        <v>19.378021980542311</v>
      </c>
      <c r="E243" s="2">
        <f t="shared" si="16"/>
        <v>2.754138303347613</v>
      </c>
      <c r="G243" s="2">
        <v>16.2928</v>
      </c>
      <c r="H243" s="2">
        <v>18.826000000000001</v>
      </c>
      <c r="J243" s="2">
        <f t="shared" si="17"/>
        <v>13.700000000000001</v>
      </c>
      <c r="K243" s="2">
        <v>14.700000000000001</v>
      </c>
      <c r="M243" s="2">
        <f t="shared" si="18"/>
        <v>2.9238836771946968</v>
      </c>
      <c r="N243" s="2">
        <f t="shared" si="15"/>
        <v>4.6780219805423098</v>
      </c>
    </row>
    <row r="244" spans="2:14">
      <c r="B244" s="5">
        <f t="shared" si="19"/>
        <v>44105</v>
      </c>
      <c r="C244" s="2">
        <v>16.107707023899657</v>
      </c>
      <c r="D244" s="2">
        <v>18.166617561832989</v>
      </c>
      <c r="E244" s="2">
        <f t="shared" si="16"/>
        <v>2.0589105379333326</v>
      </c>
      <c r="G244" s="2">
        <v>15.2814</v>
      </c>
      <c r="H244" s="2">
        <v>17.3062</v>
      </c>
      <c r="J244" s="2">
        <f t="shared" si="17"/>
        <v>13.600000000000001</v>
      </c>
      <c r="K244" s="2">
        <v>14.600000000000001</v>
      </c>
      <c r="M244" s="2">
        <f t="shared" si="18"/>
        <v>2.5077070238996555</v>
      </c>
      <c r="N244" s="2">
        <f t="shared" si="15"/>
        <v>3.5666175618329881</v>
      </c>
    </row>
    <row r="245" spans="2:14">
      <c r="B245" s="5">
        <f t="shared" si="19"/>
        <v>44136</v>
      </c>
      <c r="C245" s="2">
        <v>15.355641975256562</v>
      </c>
      <c r="D245" s="2">
        <v>17.089263421399757</v>
      </c>
      <c r="E245" s="2">
        <f t="shared" si="16"/>
        <v>1.7336214461431947</v>
      </c>
      <c r="G245" s="2">
        <v>13.912800000000001</v>
      </c>
      <c r="H245" s="2">
        <v>15.8742</v>
      </c>
      <c r="J245" s="2">
        <f t="shared" si="17"/>
        <v>13.500000000000002</v>
      </c>
      <c r="K245" s="2">
        <v>14.500000000000002</v>
      </c>
      <c r="M245" s="2">
        <f t="shared" si="18"/>
        <v>1.8556419752565603</v>
      </c>
      <c r="N245" s="2">
        <f t="shared" si="15"/>
        <v>2.589263421399755</v>
      </c>
    </row>
    <row r="246" spans="2:14">
      <c r="B246" s="5">
        <f t="shared" si="19"/>
        <v>44166</v>
      </c>
      <c r="C246" s="2">
        <v>14.932668106060385</v>
      </c>
      <c r="D246" s="2">
        <v>16.617885625260289</v>
      </c>
      <c r="E246" s="2">
        <f t="shared" si="16"/>
        <v>1.6852175191999041</v>
      </c>
      <c r="G246" s="2">
        <v>13.914199999999999</v>
      </c>
      <c r="H246" s="2">
        <v>15.9247</v>
      </c>
      <c r="J246" s="2">
        <f t="shared" si="17"/>
        <v>13.400000000000002</v>
      </c>
      <c r="K246" s="2">
        <v>14.400000000000002</v>
      </c>
      <c r="M246" s="2">
        <f t="shared" si="18"/>
        <v>1.5326681060603828</v>
      </c>
      <c r="N246" s="2">
        <f t="shared" si="15"/>
        <v>2.217885625260287</v>
      </c>
    </row>
    <row r="247" spans="2:14">
      <c r="B247" s="5">
        <f t="shared" si="19"/>
        <v>44197</v>
      </c>
      <c r="C247" s="2">
        <v>15.086362169165987</v>
      </c>
      <c r="D247" s="2">
        <v>16.89169787176953</v>
      </c>
      <c r="E247" s="2">
        <f t="shared" si="16"/>
        <v>1.8053357026035428</v>
      </c>
      <c r="G247" s="2">
        <v>17.563265669</v>
      </c>
      <c r="H247" s="2">
        <v>19.421589730000001</v>
      </c>
      <c r="J247" s="2">
        <f t="shared" si="17"/>
        <v>13.300000000000002</v>
      </c>
      <c r="K247" s="2">
        <v>14.300000000000002</v>
      </c>
      <c r="M247" s="2">
        <f t="shared" si="18"/>
        <v>1.7863621691659848</v>
      </c>
      <c r="N247" s="2">
        <f t="shared" si="15"/>
        <v>2.5916978717695276</v>
      </c>
    </row>
    <row r="248" spans="2:14">
      <c r="B248" s="5">
        <f t="shared" si="19"/>
        <v>44228</v>
      </c>
      <c r="C248" s="2">
        <v>14.414450376028338</v>
      </c>
      <c r="D248" s="2">
        <v>17.154845238793509</v>
      </c>
      <c r="E248" s="2">
        <f t="shared" si="16"/>
        <v>2.7403948627651715</v>
      </c>
      <c r="G248" s="2">
        <v>15.585196369</v>
      </c>
      <c r="H248" s="2">
        <v>18.069294655</v>
      </c>
      <c r="J248" s="2">
        <f t="shared" si="17"/>
        <v>13.200000000000003</v>
      </c>
      <c r="K248" s="2">
        <v>14.200000000000003</v>
      </c>
      <c r="M248" s="2">
        <f t="shared" si="18"/>
        <v>1.2144503760283349</v>
      </c>
      <c r="N248" s="2">
        <f t="shared" si="15"/>
        <v>2.9548452387935065</v>
      </c>
    </row>
    <row r="249" spans="2:14">
      <c r="B249" s="5">
        <f t="shared" si="19"/>
        <v>44256</v>
      </c>
      <c r="C249" s="2">
        <v>14.57227111031372</v>
      </c>
      <c r="D249" s="2">
        <v>16.456922363604793</v>
      </c>
      <c r="E249" s="2">
        <f t="shared" si="16"/>
        <v>1.8846512532910733</v>
      </c>
      <c r="G249" s="2">
        <v>14.725529464999999</v>
      </c>
      <c r="H249" s="2">
        <v>16.638303737000001</v>
      </c>
      <c r="J249" s="2">
        <f t="shared" si="17"/>
        <v>13.100000000000003</v>
      </c>
      <c r="K249" s="2">
        <v>14.100000000000003</v>
      </c>
      <c r="M249" s="2">
        <f t="shared" si="18"/>
        <v>1.4722711103137165</v>
      </c>
      <c r="N249" s="2">
        <f t="shared" si="15"/>
        <v>2.3569223636047898</v>
      </c>
    </row>
    <row r="250" spans="2:14">
      <c r="B250" s="5">
        <f t="shared" si="19"/>
        <v>44287</v>
      </c>
      <c r="C250" s="2">
        <v>15.523160175908906</v>
      </c>
      <c r="D250" s="2">
        <v>17.310547986084902</v>
      </c>
      <c r="E250" s="2">
        <f t="shared" si="16"/>
        <v>1.7873878101759963</v>
      </c>
      <c r="G250" s="2">
        <v>15.488034241999999</v>
      </c>
      <c r="H250" s="2">
        <v>17.408153603999999</v>
      </c>
      <c r="J250" s="2">
        <f t="shared" si="17"/>
        <v>13.000000000000004</v>
      </c>
      <c r="K250" s="2">
        <v>14.000000000000004</v>
      </c>
      <c r="M250" s="2">
        <f t="shared" si="18"/>
        <v>2.5231601759089024</v>
      </c>
      <c r="N250" s="2">
        <f t="shared" si="15"/>
        <v>3.3105479860848988</v>
      </c>
    </row>
    <row r="251" spans="2:14">
      <c r="B251" s="5">
        <f t="shared" si="19"/>
        <v>44317</v>
      </c>
      <c r="C251" s="2">
        <v>15.229886221514427</v>
      </c>
      <c r="D251" s="2">
        <v>16.759911885582891</v>
      </c>
      <c r="E251" s="2">
        <f t="shared" si="16"/>
        <v>1.5300256640684644</v>
      </c>
      <c r="G251" s="2">
        <v>15.204204747</v>
      </c>
      <c r="H251" s="2">
        <v>16.542489028999999</v>
      </c>
      <c r="J251" s="2">
        <f t="shared" si="17"/>
        <v>12.900000000000004</v>
      </c>
      <c r="K251" s="2">
        <v>13.900000000000004</v>
      </c>
      <c r="M251" s="2">
        <f t="shared" si="18"/>
        <v>2.3298862215144229</v>
      </c>
      <c r="N251" s="2">
        <f t="shared" si="15"/>
        <v>2.8599118855828873</v>
      </c>
    </row>
    <row r="252" spans="2:14">
      <c r="B252" s="5">
        <f t="shared" si="19"/>
        <v>44348</v>
      </c>
      <c r="C252" s="2">
        <v>15.024093445963446</v>
      </c>
      <c r="D252" s="2">
        <v>16.067747608283263</v>
      </c>
      <c r="E252" s="2">
        <f t="shared" si="16"/>
        <v>1.0436541623198163</v>
      </c>
      <c r="G252" s="2">
        <v>14.646591578000001</v>
      </c>
      <c r="H252" s="2">
        <v>16.215078084000002</v>
      </c>
      <c r="J252" s="2">
        <f t="shared" si="17"/>
        <v>12.800000000000004</v>
      </c>
      <c r="K252" s="2">
        <v>13.800000000000004</v>
      </c>
      <c r="M252" s="2">
        <f t="shared" si="18"/>
        <v>2.2240934459634421</v>
      </c>
      <c r="N252" s="2">
        <f t="shared" si="15"/>
        <v>2.2677476082832584</v>
      </c>
    </row>
    <row r="253" spans="2:14">
      <c r="B253" s="5">
        <f t="shared" si="19"/>
        <v>44378</v>
      </c>
      <c r="C253" s="2">
        <v>12.797468550696451</v>
      </c>
      <c r="D253" s="2">
        <v>14.603669853104106</v>
      </c>
      <c r="E253" s="2">
        <f t="shared" si="16"/>
        <v>1.806201302407656</v>
      </c>
      <c r="G253" s="2">
        <v>13.058523088999999</v>
      </c>
      <c r="H253" s="2">
        <v>14.676460337</v>
      </c>
      <c r="J253" s="2">
        <f t="shared" si="17"/>
        <v>12.700000000000005</v>
      </c>
      <c r="K253" s="2">
        <v>13.700000000000005</v>
      </c>
      <c r="M253" s="2">
        <f t="shared" si="18"/>
        <v>9.7468550696445888E-2</v>
      </c>
      <c r="N253" s="2">
        <f t="shared" si="15"/>
        <v>0.90366985310410186</v>
      </c>
    </row>
    <row r="254" spans="2:14">
      <c r="B254" s="5">
        <f t="shared" si="19"/>
        <v>44409</v>
      </c>
      <c r="C254" s="2">
        <v>12.821956594733194</v>
      </c>
      <c r="D254" s="2">
        <v>13.729614081760774</v>
      </c>
      <c r="E254" s="2">
        <f t="shared" si="16"/>
        <v>0.90765748702757953</v>
      </c>
      <c r="G254" s="2">
        <v>12.861392995999999</v>
      </c>
      <c r="H254" s="2">
        <v>13.355282673</v>
      </c>
      <c r="J254" s="2">
        <f t="shared" si="17"/>
        <v>12.5</v>
      </c>
      <c r="K254" s="2">
        <v>13.5</v>
      </c>
      <c r="M254" s="2">
        <f t="shared" si="18"/>
        <v>0.32195659473319438</v>
      </c>
      <c r="N254" s="2">
        <f t="shared" si="15"/>
        <v>0.22961408176077391</v>
      </c>
    </row>
    <row r="255" spans="2:14">
      <c r="B255" s="5">
        <f t="shared" si="19"/>
        <v>44440</v>
      </c>
      <c r="C255" s="2">
        <v>12.303820783373897</v>
      </c>
      <c r="D255" s="2">
        <v>13.817423185595356</v>
      </c>
      <c r="E255" s="2">
        <f t="shared" si="16"/>
        <v>1.5136024022214585</v>
      </c>
      <c r="G255" s="2">
        <v>11.961303547</v>
      </c>
      <c r="H255" s="2">
        <v>13.280065422</v>
      </c>
      <c r="J255" s="2">
        <f t="shared" si="17"/>
        <v>12.2</v>
      </c>
      <c r="K255" s="2">
        <v>13.2</v>
      </c>
      <c r="M255" s="2">
        <f t="shared" si="18"/>
        <v>0.103820783373898</v>
      </c>
      <c r="N255" s="2">
        <f t="shared" si="15"/>
        <v>0.61742318559535647</v>
      </c>
    </row>
    <row r="256" spans="2:14">
      <c r="B256" s="5">
        <f t="shared" si="19"/>
        <v>44470</v>
      </c>
      <c r="C256" s="2">
        <v>12.741374497519894</v>
      </c>
      <c r="D256" s="2">
        <v>13.794476347661345</v>
      </c>
      <c r="E256" s="2">
        <f t="shared" si="16"/>
        <v>1.0531018501414504</v>
      </c>
      <c r="G256" s="2">
        <v>11.995241041</v>
      </c>
      <c r="H256" s="2">
        <v>12.934581640999999</v>
      </c>
      <c r="J256" s="2">
        <f t="shared" si="17"/>
        <v>12.1</v>
      </c>
      <c r="K256" s="2">
        <v>13.1</v>
      </c>
      <c r="M256" s="2">
        <f t="shared" si="18"/>
        <v>0.6413744975198945</v>
      </c>
      <c r="N256" s="2">
        <f t="shared" si="15"/>
        <v>0.69447634766134492</v>
      </c>
    </row>
    <row r="257" spans="2:14">
      <c r="B257" s="5">
        <f t="shared" si="19"/>
        <v>44501</v>
      </c>
      <c r="C257" s="2">
        <v>12.961453261489304</v>
      </c>
      <c r="D257" s="2">
        <v>13.410336242655822</v>
      </c>
      <c r="E257" s="2">
        <f t="shared" si="16"/>
        <v>0.44888298116651804</v>
      </c>
      <c r="G257" s="2">
        <v>11.533057524</v>
      </c>
      <c r="H257" s="2">
        <v>12.182738401</v>
      </c>
      <c r="J257" s="2">
        <f t="shared" si="17"/>
        <v>12</v>
      </c>
      <c r="K257" s="2">
        <v>13</v>
      </c>
      <c r="M257" s="2">
        <f t="shared" si="18"/>
        <v>0.96145326148930366</v>
      </c>
      <c r="N257" s="2">
        <f t="shared" si="15"/>
        <v>0.41033624265582169</v>
      </c>
    </row>
    <row r="258" spans="2:14">
      <c r="B258" s="5">
        <f t="shared" si="19"/>
        <v>44531</v>
      </c>
      <c r="C258" s="2">
        <v>12.110735203305184</v>
      </c>
      <c r="D258" s="2">
        <v>12.076379295884685</v>
      </c>
      <c r="E258" s="2">
        <f t="shared" si="16"/>
        <v>-3.4355907420499321E-2</v>
      </c>
      <c r="G258" s="2">
        <v>11.096493065000001</v>
      </c>
      <c r="H258" s="2">
        <v>11.413275451000001</v>
      </c>
      <c r="J258" s="2">
        <f t="shared" si="17"/>
        <v>12</v>
      </c>
      <c r="K258" s="2">
        <v>13</v>
      </c>
      <c r="M258" s="2">
        <f t="shared" si="18"/>
        <v>0.11073520330518427</v>
      </c>
      <c r="N258" s="2">
        <f t="shared" si="15"/>
        <v>-0.92362070411531505</v>
      </c>
    </row>
    <row r="259" spans="2:14">
      <c r="B259" s="5">
        <f t="shared" si="19"/>
        <v>44562</v>
      </c>
      <c r="C259" s="2">
        <v>12.214233690321526</v>
      </c>
      <c r="D259" s="2">
        <v>12.351592040493498</v>
      </c>
      <c r="E259" s="2">
        <f t="shared" si="16"/>
        <v>0.13735835017197218</v>
      </c>
      <c r="G259" s="2">
        <v>14.647251143</v>
      </c>
      <c r="H259" s="2">
        <v>14.830635935</v>
      </c>
      <c r="J259" s="2">
        <f t="shared" si="17"/>
        <v>11.9</v>
      </c>
      <c r="K259" s="2">
        <v>12.9</v>
      </c>
      <c r="M259" s="2">
        <f t="shared" si="18"/>
        <v>0.31423369032152593</v>
      </c>
      <c r="N259" s="2">
        <f t="shared" si="15"/>
        <v>-0.5484079595065019</v>
      </c>
    </row>
    <row r="260" spans="2:14">
      <c r="B260" s="5">
        <f t="shared" si="19"/>
        <v>44593</v>
      </c>
      <c r="C260" s="2">
        <v>11.823428216847663</v>
      </c>
      <c r="D260" s="2">
        <v>11.85997520770697</v>
      </c>
      <c r="E260" s="2">
        <f t="shared" si="16"/>
        <v>3.6546990859307016E-2</v>
      </c>
      <c r="G260" s="2">
        <v>12.905169722</v>
      </c>
      <c r="H260" s="2">
        <v>12.718185589000001</v>
      </c>
      <c r="J260" s="2">
        <f t="shared" si="17"/>
        <v>11.8</v>
      </c>
      <c r="K260" s="2">
        <v>12.8</v>
      </c>
      <c r="M260" s="2">
        <f t="shared" si="18"/>
        <v>2.3428216847662497E-2</v>
      </c>
      <c r="N260" s="2">
        <f t="shared" si="15"/>
        <v>-0.94002479229303049</v>
      </c>
    </row>
    <row r="261" spans="2:14">
      <c r="B261" s="5">
        <f t="shared" si="19"/>
        <v>44621</v>
      </c>
      <c r="C261" s="2">
        <v>12.012154634170281</v>
      </c>
      <c r="D261" s="2">
        <v>12.499824029237882</v>
      </c>
      <c r="E261" s="2">
        <f t="shared" si="16"/>
        <v>0.48766939506760032</v>
      </c>
      <c r="G261" s="2">
        <v>12.121232557000001</v>
      </c>
      <c r="H261" s="2">
        <v>12.639534158</v>
      </c>
      <c r="J261" s="2">
        <f t="shared" si="17"/>
        <v>11.8</v>
      </c>
      <c r="K261" s="2">
        <v>12.8</v>
      </c>
      <c r="M261" s="2">
        <f t="shared" si="18"/>
        <v>0.21215463417028069</v>
      </c>
      <c r="N261" s="2">
        <f t="shared" si="15"/>
        <v>-0.30017597076211899</v>
      </c>
    </row>
    <row r="262" spans="2:14">
      <c r="B262" s="5">
        <f t="shared" si="19"/>
        <v>44652</v>
      </c>
      <c r="C262" s="2">
        <v>11.148213514332541</v>
      </c>
      <c r="D262" s="2">
        <v>10.959337712643496</v>
      </c>
      <c r="E262" s="2">
        <f t="shared" si="16"/>
        <v>-0.18887580168904528</v>
      </c>
      <c r="G262" s="2">
        <v>11.168465856999999</v>
      </c>
      <c r="H262" s="2">
        <v>11.053914088999999</v>
      </c>
      <c r="J262" s="2">
        <f t="shared" si="17"/>
        <v>11.7</v>
      </c>
      <c r="K262" s="2">
        <v>12.7</v>
      </c>
      <c r="M262" s="2">
        <f t="shared" si="18"/>
        <v>-0.55178648566745814</v>
      </c>
      <c r="N262" s="2">
        <f t="shared" si="15"/>
        <v>-1.7406622873565034</v>
      </c>
    </row>
    <row r="263" spans="2:14">
      <c r="B263" s="5">
        <f t="shared" si="19"/>
        <v>44682</v>
      </c>
      <c r="C263" s="2">
        <v>10.72490991096663</v>
      </c>
      <c r="D263" s="2">
        <v>11.248335671323426</v>
      </c>
      <c r="E263" s="2">
        <f t="shared" si="16"/>
        <v>0.52342576035679578</v>
      </c>
      <c r="G263" s="2">
        <v>10.648261518</v>
      </c>
      <c r="H263" s="2">
        <v>11.023920657</v>
      </c>
      <c r="J263" s="2">
        <f t="shared" si="17"/>
        <v>11.6</v>
      </c>
      <c r="K263" s="2">
        <v>12.6</v>
      </c>
      <c r="M263" s="2">
        <f t="shared" si="18"/>
        <v>-0.87509008903336927</v>
      </c>
      <c r="N263" s="2">
        <f t="shared" ref="N263:N273" si="20">D263-K263</f>
        <v>-1.3516643286765735</v>
      </c>
    </row>
    <row r="264" spans="2:14">
      <c r="B264" s="5">
        <f t="shared" si="19"/>
        <v>44713</v>
      </c>
      <c r="C264" s="2">
        <v>11.621086951943941</v>
      </c>
      <c r="D264" s="2">
        <v>11.587605981298735</v>
      </c>
      <c r="E264" s="2">
        <f t="shared" ref="E264:E273" si="21">D264-C264</f>
        <v>-3.3480970645205943E-2</v>
      </c>
      <c r="G264" s="2">
        <v>11.261201224000001</v>
      </c>
      <c r="H264" s="2">
        <v>11.728223163999999</v>
      </c>
      <c r="J264" s="2">
        <f t="shared" ref="J264:J282" si="22">K264-1</f>
        <v>11.6</v>
      </c>
      <c r="K264" s="2">
        <v>12.6</v>
      </c>
      <c r="M264" s="2">
        <f t="shared" ref="M264:M273" si="23">C264-J264</f>
        <v>2.1086951943940946E-2</v>
      </c>
      <c r="N264" s="2">
        <f t="shared" si="20"/>
        <v>-1.012394018701265</v>
      </c>
    </row>
    <row r="265" spans="2:14">
      <c r="B265" s="5">
        <f t="shared" ref="B265:B282" si="24">EDATE(B264,1)</f>
        <v>44743</v>
      </c>
      <c r="C265" s="2">
        <v>10.76098695927908</v>
      </c>
      <c r="D265" s="2">
        <v>11.137891364026723</v>
      </c>
      <c r="E265" s="2">
        <f t="shared" si="21"/>
        <v>0.37690440474764308</v>
      </c>
      <c r="G265" s="2">
        <v>10.988923636000001</v>
      </c>
      <c r="H265" s="2">
        <v>11.271288952000001</v>
      </c>
      <c r="J265" s="2">
        <f t="shared" si="22"/>
        <v>11.6</v>
      </c>
      <c r="K265" s="2">
        <v>12.6</v>
      </c>
      <c r="M265" s="2">
        <f t="shared" si="23"/>
        <v>-0.83901304072091953</v>
      </c>
      <c r="N265" s="2">
        <f t="shared" si="20"/>
        <v>-1.4621086359732764</v>
      </c>
    </row>
    <row r="266" spans="2:14">
      <c r="B266" s="5">
        <f t="shared" si="24"/>
        <v>44774</v>
      </c>
      <c r="C266" s="2">
        <v>10.576435169198643</v>
      </c>
      <c r="D266" s="2">
        <v>11.203910808086039</v>
      </c>
      <c r="E266" s="2">
        <f t="shared" si="21"/>
        <v>0.62747563888739677</v>
      </c>
      <c r="G266" s="2">
        <v>10.631276509999999</v>
      </c>
      <c r="H266" s="2">
        <v>10.822229118999999</v>
      </c>
      <c r="J266" s="2">
        <f t="shared" si="22"/>
        <v>11.549999999999999</v>
      </c>
      <c r="K266" s="2">
        <v>12.549999999999999</v>
      </c>
      <c r="M266" s="2">
        <f t="shared" si="23"/>
        <v>-0.97356483080135625</v>
      </c>
      <c r="N266" s="2">
        <f t="shared" si="20"/>
        <v>-1.3460891919139595</v>
      </c>
    </row>
    <row r="267" spans="2:14">
      <c r="B267" s="5">
        <f t="shared" si="24"/>
        <v>44805</v>
      </c>
      <c r="C267" s="2">
        <v>11.084452026001628</v>
      </c>
      <c r="D267" s="2">
        <v>10.946438550404244</v>
      </c>
      <c r="E267" s="2">
        <f t="shared" si="21"/>
        <v>-0.13801347559738453</v>
      </c>
      <c r="G267" s="2">
        <v>10.748438413000001</v>
      </c>
      <c r="H267" s="2">
        <v>10.448045455000001</v>
      </c>
      <c r="J267" s="2">
        <f t="shared" si="22"/>
        <v>11.499999999999998</v>
      </c>
      <c r="K267" s="2">
        <v>12.499999999999998</v>
      </c>
      <c r="M267" s="2">
        <f t="shared" si="23"/>
        <v>-0.41554797399837007</v>
      </c>
      <c r="N267" s="2">
        <f t="shared" si="20"/>
        <v>-1.5535614495957546</v>
      </c>
    </row>
    <row r="268" spans="2:14">
      <c r="B268" s="5">
        <f t="shared" si="24"/>
        <v>44835</v>
      </c>
      <c r="C268" s="2">
        <v>10.398982321641803</v>
      </c>
      <c r="D268" s="2">
        <v>10.706976120653408</v>
      </c>
      <c r="E268" s="2">
        <f t="shared" si="21"/>
        <v>0.30799379901160506</v>
      </c>
      <c r="G268" s="2">
        <v>9.7210299570000007</v>
      </c>
      <c r="H268" s="2">
        <v>9.8962734510000008</v>
      </c>
      <c r="J268" s="2">
        <f t="shared" si="22"/>
        <v>11.499999999999998</v>
      </c>
      <c r="K268" s="2">
        <v>12.499999999999998</v>
      </c>
      <c r="M268" s="2">
        <f t="shared" si="23"/>
        <v>-1.1010176783581951</v>
      </c>
      <c r="N268" s="2">
        <f t="shared" si="20"/>
        <v>-1.79302387934659</v>
      </c>
    </row>
    <row r="269" spans="2:14">
      <c r="B269" s="5">
        <f t="shared" si="24"/>
        <v>44866</v>
      </c>
      <c r="C269" s="2">
        <v>10.878337237008939</v>
      </c>
      <c r="D269" s="2">
        <v>10.280222180377892</v>
      </c>
      <c r="E269" s="2">
        <f t="shared" si="21"/>
        <v>-0.59811505663104647</v>
      </c>
      <c r="G269" s="2">
        <v>9.5007577330000004</v>
      </c>
      <c r="H269" s="2">
        <v>9.1082647699999999</v>
      </c>
      <c r="J269" s="2">
        <f t="shared" si="22"/>
        <v>11.499999999999998</v>
      </c>
      <c r="K269" s="2">
        <v>12.499999999999998</v>
      </c>
      <c r="M269" s="2">
        <f t="shared" si="23"/>
        <v>-0.62166276299105938</v>
      </c>
      <c r="N269" s="2">
        <f t="shared" si="20"/>
        <v>-2.2197778196221059</v>
      </c>
    </row>
    <row r="270" spans="2:14">
      <c r="B270" s="5">
        <f t="shared" si="24"/>
        <v>44896</v>
      </c>
      <c r="C270" s="2">
        <v>11.279880056316298</v>
      </c>
      <c r="D270" s="2">
        <v>11.471410938908924</v>
      </c>
      <c r="E270" s="2">
        <f t="shared" si="21"/>
        <v>0.19153088259262674</v>
      </c>
      <c r="G270" s="2">
        <v>10.272678773999999</v>
      </c>
      <c r="H270" s="2">
        <v>10.821686629</v>
      </c>
      <c r="J270" s="2">
        <f t="shared" si="22"/>
        <v>11.449999999999998</v>
      </c>
      <c r="K270" s="2">
        <v>12.449999999999998</v>
      </c>
      <c r="M270" s="2">
        <f t="shared" si="23"/>
        <v>-0.17011994368369976</v>
      </c>
      <c r="N270" s="2">
        <f t="shared" si="20"/>
        <v>-0.97858906109107302</v>
      </c>
    </row>
    <row r="271" spans="2:14">
      <c r="B271" s="5">
        <f t="shared" si="24"/>
        <v>44927</v>
      </c>
      <c r="C271" s="2">
        <v>11.300401038759109</v>
      </c>
      <c r="D271" s="2">
        <v>12.037970826860647</v>
      </c>
      <c r="E271" s="2">
        <f t="shared" si="21"/>
        <v>0.73756978810153839</v>
      </c>
      <c r="G271" s="2">
        <v>13.704360068</v>
      </c>
      <c r="H271" s="2">
        <v>14.497495667000001</v>
      </c>
      <c r="J271" s="2">
        <f t="shared" si="22"/>
        <v>11.399999999999997</v>
      </c>
      <c r="K271" s="2">
        <v>12.399999999999997</v>
      </c>
      <c r="M271" s="2">
        <f t="shared" si="23"/>
        <v>-9.9598961240888073E-2</v>
      </c>
      <c r="N271" s="2">
        <f t="shared" si="20"/>
        <v>-0.36202917313934968</v>
      </c>
    </row>
    <row r="272" spans="2:14">
      <c r="B272" s="5">
        <f t="shared" si="24"/>
        <v>44958</v>
      </c>
      <c r="C272" s="2">
        <v>10.301190543294458</v>
      </c>
      <c r="D272" s="2">
        <v>10.663086498211866</v>
      </c>
      <c r="E272" s="2">
        <f t="shared" si="21"/>
        <v>0.36189595491740789</v>
      </c>
      <c r="G272" s="2">
        <v>11.353126105999999</v>
      </c>
      <c r="H272" s="2">
        <v>11.506157133</v>
      </c>
      <c r="J272" s="2">
        <f t="shared" si="22"/>
        <v>11.349999999999996</v>
      </c>
      <c r="K272" s="2">
        <v>12.349999999999996</v>
      </c>
      <c r="M272" s="2">
        <f t="shared" si="23"/>
        <v>-1.0488094567055377</v>
      </c>
      <c r="N272" s="2">
        <f t="shared" si="20"/>
        <v>-1.6869135017881298</v>
      </c>
    </row>
    <row r="273" spans="2:14">
      <c r="B273" s="5">
        <f t="shared" si="24"/>
        <v>44986</v>
      </c>
      <c r="C273" s="2">
        <v>9.9500713679850943</v>
      </c>
      <c r="D273" s="2">
        <v>10.36795242890831</v>
      </c>
      <c r="E273" s="2">
        <f t="shared" si="21"/>
        <v>0.4178810609232162</v>
      </c>
      <c r="G273" s="2">
        <v>10.032543955</v>
      </c>
      <c r="H273" s="2">
        <v>10.469065397</v>
      </c>
      <c r="J273" s="2">
        <f t="shared" si="22"/>
        <v>11.349999999999996</v>
      </c>
      <c r="K273" s="2">
        <v>12.349999999999996</v>
      </c>
      <c r="M273" s="2">
        <f t="shared" si="23"/>
        <v>-1.3999286320149018</v>
      </c>
      <c r="N273" s="2">
        <f t="shared" si="20"/>
        <v>-1.9820475710916856</v>
      </c>
    </row>
    <row r="274" spans="2:14">
      <c r="B274" s="5">
        <f t="shared" si="24"/>
        <v>45017</v>
      </c>
      <c r="J274" s="2">
        <f t="shared" si="22"/>
        <v>11.349999999999996</v>
      </c>
      <c r="K274" s="2">
        <v>12.349999999999996</v>
      </c>
    </row>
    <row r="275" spans="2:14">
      <c r="B275" s="5">
        <f t="shared" si="24"/>
        <v>45047</v>
      </c>
      <c r="J275" s="2">
        <f t="shared" si="22"/>
        <v>11.299999999999995</v>
      </c>
      <c r="K275" s="2">
        <v>12.299999999999995</v>
      </c>
    </row>
    <row r="276" spans="2:14">
      <c r="B276" s="5">
        <f t="shared" si="24"/>
        <v>45078</v>
      </c>
      <c r="J276" s="2">
        <f t="shared" si="22"/>
        <v>11.249999999999995</v>
      </c>
      <c r="K276" s="2">
        <v>12.249999999999995</v>
      </c>
    </row>
    <row r="277" spans="2:14">
      <c r="B277" s="5">
        <f t="shared" si="24"/>
        <v>45108</v>
      </c>
      <c r="J277" s="2">
        <f t="shared" si="22"/>
        <v>11.199999999999994</v>
      </c>
      <c r="K277" s="2">
        <v>12.199999999999994</v>
      </c>
    </row>
    <row r="278" spans="2:14">
      <c r="B278" s="5">
        <f t="shared" si="24"/>
        <v>45139</v>
      </c>
      <c r="J278" s="2">
        <f t="shared" si="22"/>
        <v>11.149999999999993</v>
      </c>
      <c r="K278" s="2">
        <v>12.149999999999993</v>
      </c>
    </row>
    <row r="279" spans="2:14">
      <c r="B279" s="5">
        <f t="shared" si="24"/>
        <v>45170</v>
      </c>
      <c r="J279" s="2">
        <f t="shared" si="22"/>
        <v>11.099999999999993</v>
      </c>
      <c r="K279" s="2">
        <v>12.099999999999993</v>
      </c>
    </row>
    <row r="280" spans="2:14">
      <c r="B280" s="5">
        <f t="shared" si="24"/>
        <v>45200</v>
      </c>
      <c r="J280" s="2">
        <f t="shared" si="22"/>
        <v>11.049999999999992</v>
      </c>
      <c r="K280" s="2">
        <v>12.049999999999992</v>
      </c>
    </row>
    <row r="281" spans="2:14">
      <c r="B281" s="5">
        <f t="shared" si="24"/>
        <v>45231</v>
      </c>
      <c r="J281" s="2">
        <f t="shared" si="22"/>
        <v>10.999999999999991</v>
      </c>
      <c r="K281" s="2">
        <v>11.999999999999991</v>
      </c>
    </row>
    <row r="282" spans="2:14">
      <c r="B282" s="5">
        <f t="shared" si="24"/>
        <v>45261</v>
      </c>
      <c r="J282" s="2">
        <f t="shared" si="22"/>
        <v>11</v>
      </c>
      <c r="K282" s="2">
        <v>12</v>
      </c>
    </row>
  </sheetData>
  <hyperlinks>
    <hyperlink ref="A1" r:id="rId1" xr:uid="{639CE218-BC37-449D-B017-79997E5EF5FB}"/>
    <hyperlink ref="A2" r:id="rId2" xr:uid="{650D4226-D720-4429-9140-A9D16C4BF6F2}"/>
  </hyperlinks>
  <pageMargins left="0.7" right="0.7" top="0.75" bottom="0.75" header="0.3" footer="0.3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A3DE5-3A29-4D0F-98BD-66EA6CCE066F}">
  <sheetPr>
    <tabColor rgb="FF0070C0"/>
  </sheetPr>
  <dimension ref="A1:AC149"/>
  <sheetViews>
    <sheetView showGridLines="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153" sqref="F153"/>
    </sheetView>
  </sheetViews>
  <sheetFormatPr defaultRowHeight="12"/>
  <cols>
    <col min="6" max="6" width="10" bestFit="1" customWidth="1"/>
    <col min="7" max="7" width="10" customWidth="1"/>
  </cols>
  <sheetData>
    <row r="1" spans="1:29">
      <c r="A1" t="s">
        <v>203</v>
      </c>
      <c r="B1" s="144" t="s">
        <v>264</v>
      </c>
    </row>
    <row r="2" spans="1:29">
      <c r="A2" t="s">
        <v>265</v>
      </c>
      <c r="B2" s="144" t="s">
        <v>266</v>
      </c>
    </row>
    <row r="3" spans="1:29">
      <c r="A3" t="s">
        <v>267</v>
      </c>
      <c r="B3" s="144"/>
    </row>
    <row r="4" spans="1:29" ht="12.75" thickBot="1">
      <c r="D4" s="112" t="s">
        <v>66</v>
      </c>
      <c r="E4" s="112"/>
      <c r="F4" s="112"/>
      <c r="G4" s="112"/>
      <c r="I4" s="112" t="s">
        <v>237</v>
      </c>
      <c r="J4" s="112"/>
      <c r="K4" s="112"/>
      <c r="L4" s="112"/>
      <c r="M4" s="112"/>
      <c r="N4" s="112"/>
      <c r="O4" s="112"/>
      <c r="P4" s="112"/>
      <c r="Q4" s="112"/>
      <c r="R4" s="112"/>
      <c r="S4" s="112"/>
      <c r="U4" s="112" t="s">
        <v>269</v>
      </c>
      <c r="V4" s="112"/>
      <c r="W4" s="112"/>
      <c r="X4" s="112"/>
      <c r="Z4" s="112" t="s">
        <v>183</v>
      </c>
      <c r="AA4" s="112"/>
      <c r="AB4" s="112"/>
      <c r="AC4" s="112"/>
    </row>
    <row r="5" spans="1:29" s="143" customFormat="1" ht="84.75" thickTop="1">
      <c r="D5" s="143" t="s">
        <v>262</v>
      </c>
      <c r="E5" s="176" t="s">
        <v>277</v>
      </c>
      <c r="F5" s="176" t="s">
        <v>263</v>
      </c>
      <c r="G5" s="176" t="s">
        <v>270</v>
      </c>
      <c r="I5" s="176" t="s">
        <v>268</v>
      </c>
      <c r="J5" s="176" t="s">
        <v>225</v>
      </c>
      <c r="K5" s="143" t="s">
        <v>69</v>
      </c>
      <c r="L5" s="143" t="s">
        <v>245</v>
      </c>
      <c r="M5" s="143" t="s">
        <v>72</v>
      </c>
      <c r="N5" s="143" t="s">
        <v>222</v>
      </c>
      <c r="O5" s="143" t="s">
        <v>70</v>
      </c>
      <c r="P5" s="176" t="s">
        <v>273</v>
      </c>
      <c r="Q5" s="143" t="s">
        <v>170</v>
      </c>
      <c r="R5" s="143" t="s">
        <v>160</v>
      </c>
      <c r="S5" s="143" t="s">
        <v>240</v>
      </c>
      <c r="U5" s="143" t="s">
        <v>241</v>
      </c>
      <c r="V5" s="143" t="s">
        <v>271</v>
      </c>
      <c r="W5" s="143" t="s">
        <v>272</v>
      </c>
      <c r="X5" s="143" t="s">
        <v>250</v>
      </c>
      <c r="Z5" s="143" t="s">
        <v>276</v>
      </c>
      <c r="AA5" s="143" t="s">
        <v>183</v>
      </c>
      <c r="AB5" s="143" t="s">
        <v>274</v>
      </c>
      <c r="AC5" s="143" t="s">
        <v>275</v>
      </c>
    </row>
    <row r="6" spans="1:29">
      <c r="B6" t="str">
        <f t="shared" ref="B6:B69" si="0">ROUNDUP(MONTH(C6)/3,0)&amp;"Q "&amp;YEAR(C6)</f>
        <v>1Q 1990</v>
      </c>
      <c r="C6" s="117">
        <v>32933</v>
      </c>
      <c r="D6" s="2">
        <v>0.3</v>
      </c>
      <c r="E6" s="2">
        <f>D6</f>
        <v>0.3</v>
      </c>
      <c r="F6" s="2">
        <f t="shared" ref="F6:F69" si="1">D6</f>
        <v>0.3</v>
      </c>
      <c r="G6" s="2"/>
      <c r="P6" s="2"/>
      <c r="Q6" s="2"/>
      <c r="R6" s="2"/>
      <c r="S6" s="119"/>
      <c r="AC6" s="3">
        <f t="shared" ref="AC6:AC37" si="2">F6</f>
        <v>0.3</v>
      </c>
    </row>
    <row r="7" spans="1:29">
      <c r="B7" t="str">
        <f t="shared" si="0"/>
        <v>2Q 1990</v>
      </c>
      <c r="C7" s="117">
        <f>EDATE(C6,3)</f>
        <v>33025</v>
      </c>
      <c r="D7" s="2">
        <v>0.3</v>
      </c>
      <c r="E7" s="2">
        <f t="shared" ref="E7:E70" si="3">D7</f>
        <v>0.3</v>
      </c>
      <c r="F7" s="2">
        <f t="shared" si="1"/>
        <v>0.3</v>
      </c>
      <c r="G7" s="2"/>
      <c r="K7" s="2"/>
      <c r="L7" s="2"/>
      <c r="O7" s="3">
        <f t="shared" ref="O7:O38" si="4">F7-F6</f>
        <v>0</v>
      </c>
      <c r="P7" s="2"/>
      <c r="Q7" s="2"/>
      <c r="R7" s="2"/>
      <c r="S7" s="119"/>
      <c r="AC7" s="3">
        <f t="shared" si="2"/>
        <v>0.3</v>
      </c>
    </row>
    <row r="8" spans="1:29">
      <c r="B8" t="str">
        <f t="shared" si="0"/>
        <v>3Q 1990</v>
      </c>
      <c r="C8" s="117">
        <f t="shared" ref="C8:C71" si="5">EDATE(C7,3)</f>
        <v>33117</v>
      </c>
      <c r="D8" s="2">
        <v>0.15</v>
      </c>
      <c r="E8" s="2">
        <f t="shared" si="3"/>
        <v>0.15</v>
      </c>
      <c r="F8" s="2">
        <f t="shared" si="1"/>
        <v>0.15</v>
      </c>
      <c r="G8" s="2"/>
      <c r="K8" s="2"/>
      <c r="L8" s="2"/>
      <c r="O8" s="3">
        <f t="shared" si="4"/>
        <v>-0.15</v>
      </c>
      <c r="P8" s="2"/>
      <c r="Q8" s="2"/>
      <c r="R8" s="2"/>
      <c r="S8" s="119"/>
      <c r="AC8" s="3">
        <f t="shared" si="2"/>
        <v>0.15</v>
      </c>
    </row>
    <row r="9" spans="1:29">
      <c r="B9" t="str">
        <f t="shared" si="0"/>
        <v>4Q 1990</v>
      </c>
      <c r="C9" s="117">
        <f t="shared" si="5"/>
        <v>33208</v>
      </c>
      <c r="D9" s="2">
        <v>0.15</v>
      </c>
      <c r="E9" s="2">
        <f t="shared" si="3"/>
        <v>0.15</v>
      </c>
      <c r="F9" s="2">
        <f t="shared" si="1"/>
        <v>0.15</v>
      </c>
      <c r="G9" s="2"/>
      <c r="K9" s="2"/>
      <c r="L9" s="2"/>
      <c r="O9" s="3">
        <f t="shared" si="4"/>
        <v>0</v>
      </c>
      <c r="P9" s="2"/>
      <c r="Q9" s="2"/>
      <c r="R9" s="2"/>
      <c r="S9" s="119"/>
      <c r="AC9" s="3">
        <f t="shared" si="2"/>
        <v>0.15</v>
      </c>
    </row>
    <row r="10" spans="1:29">
      <c r="B10" t="str">
        <f t="shared" si="0"/>
        <v>1Q 1991</v>
      </c>
      <c r="C10" s="117">
        <f t="shared" si="5"/>
        <v>33298</v>
      </c>
      <c r="D10" s="2">
        <v>0</v>
      </c>
      <c r="E10" s="2">
        <f t="shared" si="3"/>
        <v>0</v>
      </c>
      <c r="F10" s="2">
        <f t="shared" si="1"/>
        <v>0</v>
      </c>
      <c r="G10" s="2"/>
      <c r="K10" s="2"/>
      <c r="L10" s="2"/>
      <c r="M10" s="2"/>
      <c r="N10" s="2"/>
      <c r="O10" s="3">
        <f t="shared" si="4"/>
        <v>-0.15</v>
      </c>
      <c r="P10" s="2"/>
      <c r="Q10" s="2"/>
      <c r="R10" s="2"/>
      <c r="S10" s="119"/>
      <c r="AC10" s="3">
        <f t="shared" si="2"/>
        <v>0</v>
      </c>
    </row>
    <row r="11" spans="1:29">
      <c r="B11" t="str">
        <f t="shared" si="0"/>
        <v>2Q 1991</v>
      </c>
      <c r="C11" s="117">
        <f t="shared" si="5"/>
        <v>33390</v>
      </c>
      <c r="D11" s="2">
        <v>-0.4</v>
      </c>
      <c r="E11" s="2">
        <f t="shared" si="3"/>
        <v>-0.4</v>
      </c>
      <c r="F11" s="2">
        <f t="shared" si="1"/>
        <v>-0.4</v>
      </c>
      <c r="G11" s="2"/>
      <c r="K11" s="2"/>
      <c r="L11" s="2"/>
      <c r="M11" s="2"/>
      <c r="N11" s="2"/>
      <c r="O11" s="3">
        <f t="shared" si="4"/>
        <v>-0.4</v>
      </c>
      <c r="P11" s="2"/>
      <c r="Q11" s="2"/>
      <c r="R11" s="2"/>
      <c r="S11" s="119"/>
      <c r="AC11" s="3">
        <f t="shared" si="2"/>
        <v>-0.4</v>
      </c>
    </row>
    <row r="12" spans="1:29">
      <c r="B12" t="str">
        <f t="shared" si="0"/>
        <v>3Q 1991</v>
      </c>
      <c r="C12" s="117">
        <f t="shared" si="5"/>
        <v>33482</v>
      </c>
      <c r="D12" s="2">
        <v>-0.5</v>
      </c>
      <c r="E12" s="2">
        <f t="shared" si="3"/>
        <v>-0.5</v>
      </c>
      <c r="F12" s="2">
        <f t="shared" si="1"/>
        <v>-0.5</v>
      </c>
      <c r="G12" s="2"/>
      <c r="K12" s="2"/>
      <c r="L12" s="2"/>
      <c r="M12" s="2"/>
      <c r="N12" s="2"/>
      <c r="O12" s="3">
        <f t="shared" si="4"/>
        <v>-9.9999999999999978E-2</v>
      </c>
      <c r="P12" s="2"/>
      <c r="Q12" s="2"/>
      <c r="R12" s="2"/>
      <c r="S12" s="119"/>
      <c r="AC12" s="3">
        <f t="shared" si="2"/>
        <v>-0.5</v>
      </c>
    </row>
    <row r="13" spans="1:29">
      <c r="B13" t="str">
        <f t="shared" si="0"/>
        <v>4Q 1991</v>
      </c>
      <c r="C13" s="117">
        <f t="shared" si="5"/>
        <v>33573</v>
      </c>
      <c r="D13" s="2">
        <v>-0.6</v>
      </c>
      <c r="E13" s="2">
        <f t="shared" si="3"/>
        <v>-0.6</v>
      </c>
      <c r="F13" s="2">
        <f t="shared" si="1"/>
        <v>-0.6</v>
      </c>
      <c r="G13" s="2"/>
      <c r="K13" s="2"/>
      <c r="L13" s="2"/>
      <c r="M13" s="2"/>
      <c r="N13" s="2"/>
      <c r="O13" s="3">
        <f t="shared" si="4"/>
        <v>-9.9999999999999978E-2</v>
      </c>
      <c r="P13" s="2"/>
      <c r="Q13" s="2"/>
      <c r="R13" s="2"/>
      <c r="S13" s="119"/>
      <c r="AC13" s="3">
        <f t="shared" si="2"/>
        <v>-0.6</v>
      </c>
    </row>
    <row r="14" spans="1:29">
      <c r="B14" t="str">
        <f t="shared" si="0"/>
        <v>1Q 1992</v>
      </c>
      <c r="C14" s="117">
        <f t="shared" si="5"/>
        <v>33664</v>
      </c>
      <c r="D14" s="2">
        <v>-1</v>
      </c>
      <c r="E14" s="2">
        <f t="shared" si="3"/>
        <v>-1</v>
      </c>
      <c r="F14" s="2">
        <f t="shared" si="1"/>
        <v>-1</v>
      </c>
      <c r="G14" s="2"/>
      <c r="K14" s="2"/>
      <c r="L14" s="2"/>
      <c r="M14" s="2"/>
      <c r="N14" s="2"/>
      <c r="O14" s="3">
        <f t="shared" si="4"/>
        <v>-0.4</v>
      </c>
      <c r="P14" s="2"/>
      <c r="Q14" s="2"/>
      <c r="R14" s="2"/>
      <c r="S14" s="119"/>
      <c r="AC14" s="3">
        <f t="shared" si="2"/>
        <v>-1</v>
      </c>
    </row>
    <row r="15" spans="1:29">
      <c r="B15" t="str">
        <f t="shared" si="0"/>
        <v>2Q 1992</v>
      </c>
      <c r="C15" s="117">
        <f t="shared" si="5"/>
        <v>33756</v>
      </c>
      <c r="D15" s="2">
        <v>-1.8</v>
      </c>
      <c r="E15" s="2">
        <f t="shared" si="3"/>
        <v>-1.8</v>
      </c>
      <c r="F15" s="2">
        <f t="shared" si="1"/>
        <v>-1.8</v>
      </c>
      <c r="G15" s="2"/>
      <c r="K15" s="2"/>
      <c r="L15" s="2"/>
      <c r="M15" s="2"/>
      <c r="N15" s="2"/>
      <c r="O15" s="3">
        <f t="shared" si="4"/>
        <v>-0.8</v>
      </c>
      <c r="P15" s="2"/>
      <c r="Q15" s="2"/>
      <c r="R15" s="2"/>
      <c r="S15" s="119"/>
      <c r="AC15" s="3">
        <f t="shared" si="2"/>
        <v>-1.8</v>
      </c>
    </row>
    <row r="16" spans="1:29">
      <c r="B16" t="str">
        <f t="shared" si="0"/>
        <v>3Q 1992</v>
      </c>
      <c r="C16" s="117">
        <f t="shared" si="5"/>
        <v>33848</v>
      </c>
      <c r="D16" s="2">
        <v>-2.2999999999999998</v>
      </c>
      <c r="E16" s="2">
        <f t="shared" si="3"/>
        <v>-2.2999999999999998</v>
      </c>
      <c r="F16" s="2">
        <f t="shared" si="1"/>
        <v>-2.2999999999999998</v>
      </c>
      <c r="G16" s="2"/>
      <c r="K16" s="2"/>
      <c r="L16" s="2"/>
      <c r="M16" s="2"/>
      <c r="N16" s="2"/>
      <c r="O16" s="3">
        <f t="shared" si="4"/>
        <v>-0.49999999999999978</v>
      </c>
      <c r="P16" s="2"/>
      <c r="Q16" s="2"/>
      <c r="R16" s="2"/>
      <c r="S16" s="119"/>
      <c r="AC16" s="3">
        <f t="shared" si="2"/>
        <v>-2.2999999999999998</v>
      </c>
    </row>
    <row r="17" spans="2:29">
      <c r="B17" t="str">
        <f t="shared" si="0"/>
        <v>4Q 1992</v>
      </c>
      <c r="C17" s="117">
        <f t="shared" si="5"/>
        <v>33939</v>
      </c>
      <c r="D17" s="2">
        <v>-3.1</v>
      </c>
      <c r="E17" s="2">
        <f t="shared" si="3"/>
        <v>-3.1</v>
      </c>
      <c r="F17" s="2">
        <f t="shared" si="1"/>
        <v>-3.1</v>
      </c>
      <c r="G17" s="2"/>
      <c r="K17" s="2"/>
      <c r="L17" s="2"/>
      <c r="M17" s="2"/>
      <c r="N17" s="2"/>
      <c r="O17" s="3">
        <f t="shared" si="4"/>
        <v>-0.80000000000000027</v>
      </c>
      <c r="P17" s="2"/>
      <c r="Q17" s="2"/>
      <c r="R17" s="2"/>
      <c r="S17" s="119"/>
      <c r="AC17" s="3">
        <f t="shared" si="2"/>
        <v>-3.1</v>
      </c>
    </row>
    <row r="18" spans="2:29">
      <c r="B18" t="str">
        <f t="shared" si="0"/>
        <v>1Q 1993</v>
      </c>
      <c r="C18" s="117">
        <f t="shared" si="5"/>
        <v>34029</v>
      </c>
      <c r="D18" s="2">
        <v>-3.3</v>
      </c>
      <c r="E18" s="2">
        <f t="shared" si="3"/>
        <v>-3.3</v>
      </c>
      <c r="F18" s="2">
        <f t="shared" si="1"/>
        <v>-3.3</v>
      </c>
      <c r="G18" s="2"/>
      <c r="I18">
        <v>560469.53914592101</v>
      </c>
      <c r="J18">
        <v>2283749.018263883</v>
      </c>
      <c r="K18" s="2"/>
      <c r="L18" s="2"/>
      <c r="M18" s="2"/>
      <c r="N18" s="2"/>
      <c r="O18" s="3">
        <f t="shared" si="4"/>
        <v>-0.19999999999999973</v>
      </c>
      <c r="P18" s="2"/>
      <c r="Q18" s="2"/>
      <c r="R18" s="2"/>
      <c r="S18" s="119">
        <f>J18*(1-F18/100)</f>
        <v>2359112.7358665909</v>
      </c>
      <c r="AC18" s="3">
        <f t="shared" si="2"/>
        <v>-3.3</v>
      </c>
    </row>
    <row r="19" spans="2:29">
      <c r="B19" t="str">
        <f t="shared" si="0"/>
        <v>2Q 1993</v>
      </c>
      <c r="C19" s="117">
        <f t="shared" si="5"/>
        <v>34121</v>
      </c>
      <c r="D19" s="2">
        <v>-2.8</v>
      </c>
      <c r="E19" s="2">
        <f t="shared" si="3"/>
        <v>-2.8</v>
      </c>
      <c r="F19" s="2">
        <f t="shared" si="1"/>
        <v>-2.8</v>
      </c>
      <c r="G19" s="2"/>
      <c r="I19">
        <v>574145.6606955101</v>
      </c>
      <c r="J19">
        <v>2299341.6314679147</v>
      </c>
      <c r="K19" s="2">
        <f t="shared" ref="K19:K50" si="6">J19/J18*100-100</f>
        <v>0.68276387113175474</v>
      </c>
      <c r="L19" s="2"/>
      <c r="M19" s="2"/>
      <c r="N19" s="2"/>
      <c r="O19" s="3">
        <f t="shared" si="4"/>
        <v>0.5</v>
      </c>
      <c r="P19" s="2">
        <f t="shared" ref="P19" si="7">K19-O19</f>
        <v>0.18276387113175474</v>
      </c>
      <c r="Q19" s="2"/>
      <c r="R19" s="2">
        <f t="shared" ref="R19" si="8">AVERAGE(P8:P19)</f>
        <v>0.18276387113175474</v>
      </c>
      <c r="S19" s="119">
        <f t="shared" ref="S19" si="9">S18*(1+P19/100)</f>
        <v>2363424.3416270232</v>
      </c>
      <c r="AC19" s="3">
        <f t="shared" si="2"/>
        <v>-2.8</v>
      </c>
    </row>
    <row r="20" spans="2:29">
      <c r="B20" t="str">
        <f t="shared" si="0"/>
        <v>3Q 1993</v>
      </c>
      <c r="C20" s="117">
        <f t="shared" si="5"/>
        <v>34213</v>
      </c>
      <c r="D20" s="2">
        <v>-2</v>
      </c>
      <c r="E20" s="2">
        <f t="shared" si="3"/>
        <v>-2</v>
      </c>
      <c r="F20" s="2">
        <f t="shared" si="1"/>
        <v>-2</v>
      </c>
      <c r="G20" s="2"/>
      <c r="I20">
        <v>587282.09673103481</v>
      </c>
      <c r="J20">
        <v>2328828.0756311817</v>
      </c>
      <c r="K20" s="2">
        <f t="shared" si="6"/>
        <v>1.2823863909445521</v>
      </c>
      <c r="L20" s="2"/>
      <c r="M20" s="2"/>
      <c r="N20" s="2"/>
      <c r="O20" s="3">
        <f t="shared" si="4"/>
        <v>0.79999999999999982</v>
      </c>
      <c r="P20" s="2">
        <f t="shared" ref="P20:P26" si="10">K20-O20</f>
        <v>0.48238639094455227</v>
      </c>
      <c r="Q20" s="2"/>
      <c r="R20" s="2">
        <f t="shared" ref="R20:R26" si="11">AVERAGE(P9:P20)</f>
        <v>0.3325751310381535</v>
      </c>
      <c r="S20" s="119">
        <f t="shared" ref="S20:S26" si="12">S19*(1+P20/100)</f>
        <v>2374825.179011303</v>
      </c>
      <c r="AC20" s="3">
        <f t="shared" si="2"/>
        <v>-2</v>
      </c>
    </row>
    <row r="21" spans="2:29">
      <c r="B21" t="str">
        <f t="shared" si="0"/>
        <v>4Q 1993</v>
      </c>
      <c r="C21" s="117">
        <f t="shared" si="5"/>
        <v>34304</v>
      </c>
      <c r="D21" s="2">
        <v>-1.6</v>
      </c>
      <c r="E21" s="2">
        <f t="shared" si="3"/>
        <v>-1.6</v>
      </c>
      <c r="F21" s="2">
        <f t="shared" si="1"/>
        <v>-1.6</v>
      </c>
      <c r="G21" s="2"/>
      <c r="I21">
        <v>593258.50052030582</v>
      </c>
      <c r="J21">
        <v>2348704.4411752759</v>
      </c>
      <c r="K21" s="2">
        <f t="shared" si="6"/>
        <v>0.85349218141435301</v>
      </c>
      <c r="L21" s="2"/>
      <c r="M21" s="2"/>
      <c r="N21" s="2"/>
      <c r="O21" s="3">
        <f t="shared" si="4"/>
        <v>0.39999999999999991</v>
      </c>
      <c r="P21" s="2">
        <f t="shared" si="10"/>
        <v>0.4534921814143531</v>
      </c>
      <c r="Q21" s="2"/>
      <c r="R21" s="2">
        <f t="shared" si="11"/>
        <v>0.3728808144968867</v>
      </c>
      <c r="S21" s="119">
        <f t="shared" si="12"/>
        <v>2385594.8255203785</v>
      </c>
      <c r="AC21" s="3">
        <f t="shared" si="2"/>
        <v>-1.6</v>
      </c>
    </row>
    <row r="22" spans="2:29">
      <c r="B22" t="str">
        <f t="shared" si="0"/>
        <v>1Q 1994</v>
      </c>
      <c r="C22" s="117">
        <f t="shared" si="5"/>
        <v>34394</v>
      </c>
      <c r="D22" s="2">
        <v>-1.8</v>
      </c>
      <c r="E22" s="2">
        <f t="shared" si="3"/>
        <v>-1.8</v>
      </c>
      <c r="F22" s="2">
        <f t="shared" si="1"/>
        <v>-1.8</v>
      </c>
      <c r="G22" s="2"/>
      <c r="I22">
        <v>571211.44064232195</v>
      </c>
      <c r="J22">
        <v>2347597.414749328</v>
      </c>
      <c r="K22" s="2">
        <f t="shared" si="6"/>
        <v>-4.7133492258126353E-2</v>
      </c>
      <c r="L22" s="2">
        <f t="shared" ref="L22:L53" si="13">J22/J18*100-100</f>
        <v>2.7957711628917536</v>
      </c>
      <c r="M22" s="2">
        <f t="shared" ref="M22:M53" si="14">I22/I18*100-100</f>
        <v>1.9165897066895354</v>
      </c>
      <c r="N22" s="2"/>
      <c r="O22" s="3">
        <f t="shared" si="4"/>
        <v>-0.19999999999999996</v>
      </c>
      <c r="P22" s="2">
        <f t="shared" si="10"/>
        <v>0.1528665077418736</v>
      </c>
      <c r="Q22" s="2">
        <f t="shared" ref="Q22:Q26" si="15">AVERAGE(P19:P22)</f>
        <v>0.31787723780813343</v>
      </c>
      <c r="R22" s="2">
        <f t="shared" si="11"/>
        <v>0.31787723780813343</v>
      </c>
      <c r="S22" s="119">
        <f t="shared" si="12"/>
        <v>2389241.6010190221</v>
      </c>
      <c r="AC22" s="3">
        <f t="shared" si="2"/>
        <v>-1.8</v>
      </c>
    </row>
    <row r="23" spans="2:29">
      <c r="B23" t="str">
        <f t="shared" si="0"/>
        <v>2Q 1994</v>
      </c>
      <c r="C23" s="117">
        <f t="shared" si="5"/>
        <v>34486</v>
      </c>
      <c r="D23" s="2">
        <v>-1.7</v>
      </c>
      <c r="E23" s="2">
        <f t="shared" si="3"/>
        <v>-1.7</v>
      </c>
      <c r="F23" s="2">
        <f t="shared" si="1"/>
        <v>-1.7</v>
      </c>
      <c r="G23" s="2"/>
      <c r="I23">
        <v>596439.6240711048</v>
      </c>
      <c r="J23">
        <v>2370502.0303182001</v>
      </c>
      <c r="K23" s="2">
        <f t="shared" si="6"/>
        <v>0.97566198637673551</v>
      </c>
      <c r="L23" s="2">
        <f t="shared" si="13"/>
        <v>3.0948162672484756</v>
      </c>
      <c r="M23" s="2">
        <f t="shared" si="14"/>
        <v>3.8829803831641243</v>
      </c>
      <c r="N23" s="2"/>
      <c r="O23" s="3">
        <f t="shared" si="4"/>
        <v>0.10000000000000009</v>
      </c>
      <c r="P23" s="2">
        <f t="shared" si="10"/>
        <v>0.87566198637673542</v>
      </c>
      <c r="Q23" s="2">
        <f t="shared" si="15"/>
        <v>0.4911017666193786</v>
      </c>
      <c r="R23" s="2">
        <f t="shared" si="11"/>
        <v>0.42943418752185386</v>
      </c>
      <c r="S23" s="119">
        <f t="shared" si="12"/>
        <v>2410163.2814818448</v>
      </c>
      <c r="AC23" s="3">
        <f t="shared" si="2"/>
        <v>-1.7</v>
      </c>
    </row>
    <row r="24" spans="2:29">
      <c r="B24" t="str">
        <f t="shared" si="0"/>
        <v>3Q 1994</v>
      </c>
      <c r="C24" s="117">
        <f t="shared" si="5"/>
        <v>34578</v>
      </c>
      <c r="D24" s="2">
        <v>-1.1000000000000001</v>
      </c>
      <c r="E24" s="2">
        <f t="shared" si="3"/>
        <v>-1.1000000000000001</v>
      </c>
      <c r="F24" s="2">
        <f t="shared" si="1"/>
        <v>-1.1000000000000001</v>
      </c>
      <c r="G24" s="2"/>
      <c r="I24">
        <v>606374.56240557437</v>
      </c>
      <c r="J24">
        <v>2397158.6867653341</v>
      </c>
      <c r="K24" s="2">
        <f t="shared" si="6"/>
        <v>1.1245152337437929</v>
      </c>
      <c r="L24" s="2">
        <f t="shared" si="13"/>
        <v>2.9341200344140077</v>
      </c>
      <c r="M24" s="2">
        <f t="shared" si="14"/>
        <v>3.2509871798941674</v>
      </c>
      <c r="N24" s="2"/>
      <c r="O24" s="3">
        <f t="shared" si="4"/>
        <v>0.59999999999999987</v>
      </c>
      <c r="P24" s="2">
        <f t="shared" si="10"/>
        <v>0.52451523374379305</v>
      </c>
      <c r="Q24" s="2">
        <f t="shared" si="15"/>
        <v>0.5016339773191888</v>
      </c>
      <c r="R24" s="2">
        <f t="shared" si="11"/>
        <v>0.44528102855884377</v>
      </c>
      <c r="S24" s="119">
        <f t="shared" si="12"/>
        <v>2422804.9550513164</v>
      </c>
      <c r="AC24" s="3">
        <f t="shared" si="2"/>
        <v>-1.1000000000000001</v>
      </c>
    </row>
    <row r="25" spans="2:29">
      <c r="B25" t="str">
        <f t="shared" si="0"/>
        <v>4Q 1994</v>
      </c>
      <c r="C25" s="117">
        <f t="shared" si="5"/>
        <v>34669</v>
      </c>
      <c r="D25" s="2">
        <v>-0.5</v>
      </c>
      <c r="E25" s="2">
        <f t="shared" si="3"/>
        <v>-0.5</v>
      </c>
      <c r="F25" s="2">
        <f t="shared" si="1"/>
        <v>-0.5</v>
      </c>
      <c r="G25" s="2"/>
      <c r="I25">
        <v>615215.15548073978</v>
      </c>
      <c r="J25">
        <v>2441704.9760346198</v>
      </c>
      <c r="K25" s="2">
        <f t="shared" si="6"/>
        <v>1.8582953859177138</v>
      </c>
      <c r="L25" s="2">
        <f t="shared" si="13"/>
        <v>3.959652531367766</v>
      </c>
      <c r="M25" s="2">
        <f t="shared" si="14"/>
        <v>3.7010266083296557</v>
      </c>
      <c r="N25" s="2">
        <f t="shared" ref="N25:N56" si="16">AVERAGE(I22:I25)/AVERAGE(I18:I21)*100-100</f>
        <v>3.2000000000000313</v>
      </c>
      <c r="O25" s="3">
        <f t="shared" si="4"/>
        <v>0.60000000000000009</v>
      </c>
      <c r="P25" s="2">
        <f t="shared" si="10"/>
        <v>1.2582953859177137</v>
      </c>
      <c r="Q25" s="2">
        <f t="shared" si="15"/>
        <v>0.70283477844502895</v>
      </c>
      <c r="R25" s="2">
        <f t="shared" si="11"/>
        <v>0.56142593675296804</v>
      </c>
      <c r="S25" s="119">
        <f t="shared" si="12"/>
        <v>2453290.9980105129</v>
      </c>
      <c r="AC25" s="3">
        <f t="shared" si="2"/>
        <v>-0.5</v>
      </c>
    </row>
    <row r="26" spans="2:29">
      <c r="B26" t="str">
        <f t="shared" si="0"/>
        <v>1Q 1995</v>
      </c>
      <c r="C26" s="117">
        <f t="shared" si="5"/>
        <v>34759</v>
      </c>
      <c r="D26" s="2">
        <v>-0.2</v>
      </c>
      <c r="E26" s="2">
        <f t="shared" si="3"/>
        <v>-0.2</v>
      </c>
      <c r="F26" s="2">
        <f t="shared" si="1"/>
        <v>-0.2</v>
      </c>
      <c r="G26" s="2"/>
      <c r="I26">
        <v>594018.36996988277</v>
      </c>
      <c r="J26">
        <v>2447807.938161327</v>
      </c>
      <c r="K26" s="2">
        <f t="shared" si="6"/>
        <v>0.24994674568009145</v>
      </c>
      <c r="L26" s="2">
        <f t="shared" si="13"/>
        <v>4.2686417518780218</v>
      </c>
      <c r="M26" s="2">
        <f t="shared" si="14"/>
        <v>3.9927297852988772</v>
      </c>
      <c r="N26" s="2">
        <f t="shared" si="16"/>
        <v>3.7039467982785652</v>
      </c>
      <c r="O26" s="3">
        <f t="shared" si="4"/>
        <v>0.3</v>
      </c>
      <c r="P26" s="2">
        <f t="shared" si="10"/>
        <v>-5.0053254319908536E-2</v>
      </c>
      <c r="Q26" s="2">
        <f t="shared" si="15"/>
        <v>0.65210483792958351</v>
      </c>
      <c r="R26" s="2">
        <f t="shared" si="11"/>
        <v>0.4849910378688585</v>
      </c>
      <c r="S26" s="119">
        <f t="shared" si="12"/>
        <v>2452063.0460280715</v>
      </c>
      <c r="AC26" s="3">
        <f t="shared" si="2"/>
        <v>-0.2</v>
      </c>
    </row>
    <row r="27" spans="2:29">
      <c r="B27" t="str">
        <f t="shared" si="0"/>
        <v>2Q 1995</v>
      </c>
      <c r="C27" s="117">
        <f t="shared" si="5"/>
        <v>34851</v>
      </c>
      <c r="D27" s="2">
        <v>-0.2</v>
      </c>
      <c r="E27" s="2">
        <f t="shared" si="3"/>
        <v>-0.2</v>
      </c>
      <c r="F27" s="2">
        <f t="shared" si="1"/>
        <v>-0.2</v>
      </c>
      <c r="G27" s="2"/>
      <c r="I27">
        <v>606124.80590460845</v>
      </c>
      <c r="J27">
        <v>2454844.9955911166</v>
      </c>
      <c r="K27" s="2">
        <f t="shared" si="6"/>
        <v>0.28748405134577126</v>
      </c>
      <c r="L27" s="2">
        <f t="shared" si="13"/>
        <v>3.5580212205764212</v>
      </c>
      <c r="M27" s="2">
        <f t="shared" si="14"/>
        <v>1.6238327305278233</v>
      </c>
      <c r="N27" s="2">
        <f t="shared" si="16"/>
        <v>3.1318240749779562</v>
      </c>
      <c r="O27" s="3">
        <f t="shared" si="4"/>
        <v>0</v>
      </c>
      <c r="P27" s="2">
        <f t="shared" ref="P27:P90" si="17">K27-O27</f>
        <v>0.28748405134577126</v>
      </c>
      <c r="Q27" s="2">
        <f t="shared" ref="Q27:Q90" si="18">AVERAGE(P24:P27)</f>
        <v>0.50506035417184236</v>
      </c>
      <c r="R27" s="2">
        <f t="shared" ref="R27:R90" si="19">AVERAGE(P16:P27)</f>
        <v>0.463045817144071</v>
      </c>
      <c r="S27" s="119">
        <f t="shared" ref="S27:S90" si="20">S26*(1+P27/100)</f>
        <v>2459112.3362143459</v>
      </c>
      <c r="AC27" s="3">
        <f t="shared" si="2"/>
        <v>-0.2</v>
      </c>
    </row>
    <row r="28" spans="2:29">
      <c r="B28" t="str">
        <f t="shared" si="0"/>
        <v>3Q 1995</v>
      </c>
      <c r="C28" s="117">
        <f t="shared" si="5"/>
        <v>34943</v>
      </c>
      <c r="D28" s="2">
        <v>-0.2</v>
      </c>
      <c r="E28" s="2">
        <f t="shared" si="3"/>
        <v>-0.2</v>
      </c>
      <c r="F28" s="2">
        <f t="shared" si="1"/>
        <v>-0.2</v>
      </c>
      <c r="G28" s="2"/>
      <c r="I28">
        <v>628253.53184099309</v>
      </c>
      <c r="J28">
        <v>2471131.9830457107</v>
      </c>
      <c r="K28" s="2">
        <f t="shared" si="6"/>
        <v>0.66346296747229871</v>
      </c>
      <c r="L28" s="2">
        <f t="shared" si="13"/>
        <v>3.0858739844292131</v>
      </c>
      <c r="M28" s="2">
        <f t="shared" si="14"/>
        <v>3.6081608286174998</v>
      </c>
      <c r="N28" s="2">
        <f t="shared" si="16"/>
        <v>3.2242743769431854</v>
      </c>
      <c r="O28" s="3">
        <f t="shared" si="4"/>
        <v>0</v>
      </c>
      <c r="P28" s="2">
        <f t="shared" si="17"/>
        <v>0.66346296747229871</v>
      </c>
      <c r="Q28" s="2">
        <f t="shared" si="18"/>
        <v>0.53979728760396872</v>
      </c>
      <c r="R28" s="2">
        <f t="shared" si="19"/>
        <v>0.48308753217689376</v>
      </c>
      <c r="S28" s="119">
        <f t="shared" si="20"/>
        <v>2475427.6358936713</v>
      </c>
      <c r="AC28" s="3">
        <f t="shared" si="2"/>
        <v>-0.2</v>
      </c>
    </row>
    <row r="29" spans="2:29">
      <c r="B29" t="str">
        <f t="shared" si="0"/>
        <v>4Q 1995</v>
      </c>
      <c r="C29" s="117">
        <f t="shared" si="5"/>
        <v>35034</v>
      </c>
      <c r="D29" s="2">
        <v>-0.3</v>
      </c>
      <c r="E29" s="2">
        <f t="shared" si="3"/>
        <v>-0.3</v>
      </c>
      <c r="F29" s="2">
        <f t="shared" si="1"/>
        <v>-0.3</v>
      </c>
      <c r="G29" s="2"/>
      <c r="I29">
        <v>634910.53914484754</v>
      </c>
      <c r="J29">
        <v>2479444.0474132155</v>
      </c>
      <c r="K29" s="2">
        <f t="shared" si="6"/>
        <v>0.33636667019540312</v>
      </c>
      <c r="L29" s="2">
        <f t="shared" si="13"/>
        <v>1.545603246461198</v>
      </c>
      <c r="M29" s="2">
        <f t="shared" si="14"/>
        <v>3.2013814173217838</v>
      </c>
      <c r="N29" s="2">
        <f t="shared" si="16"/>
        <v>3.0999999999999517</v>
      </c>
      <c r="O29" s="3">
        <f t="shared" si="4"/>
        <v>-9.9999999999999978E-2</v>
      </c>
      <c r="P29" s="2">
        <f t="shared" si="17"/>
        <v>0.43636667019540309</v>
      </c>
      <c r="Q29" s="2">
        <f t="shared" si="18"/>
        <v>0.33431510867339109</v>
      </c>
      <c r="R29" s="2">
        <f t="shared" si="19"/>
        <v>0.47884018108766729</v>
      </c>
      <c r="S29" s="119">
        <f t="shared" si="20"/>
        <v>2486229.577041517</v>
      </c>
      <c r="AC29" s="3">
        <f t="shared" si="2"/>
        <v>-0.3</v>
      </c>
    </row>
    <row r="30" spans="2:29">
      <c r="B30" t="str">
        <f t="shared" si="0"/>
        <v>1Q 1996</v>
      </c>
      <c r="C30" s="117">
        <f t="shared" si="5"/>
        <v>35125</v>
      </c>
      <c r="D30" s="2">
        <v>0.2</v>
      </c>
      <c r="E30" s="2">
        <f t="shared" si="3"/>
        <v>0.2</v>
      </c>
      <c r="F30" s="2">
        <f t="shared" si="1"/>
        <v>0.2</v>
      </c>
      <c r="G30" s="2"/>
      <c r="I30">
        <v>617616.49599229894</v>
      </c>
      <c r="J30">
        <v>2525375.7063353681</v>
      </c>
      <c r="K30" s="2">
        <f t="shared" si="6"/>
        <v>1.8524983038061578</v>
      </c>
      <c r="L30" s="2">
        <f t="shared" si="13"/>
        <v>3.1688665995709613</v>
      </c>
      <c r="M30" s="2">
        <f t="shared" si="14"/>
        <v>3.9726256316976389</v>
      </c>
      <c r="N30" s="2">
        <f t="shared" si="16"/>
        <v>3.1034900588941241</v>
      </c>
      <c r="O30" s="3">
        <f t="shared" si="4"/>
        <v>0.5</v>
      </c>
      <c r="P30" s="2">
        <f t="shared" si="17"/>
        <v>1.3524983038061578</v>
      </c>
      <c r="Q30" s="2">
        <f t="shared" si="18"/>
        <v>0.68495299820490774</v>
      </c>
      <c r="R30" s="2">
        <f t="shared" si="19"/>
        <v>0.5516450246475415</v>
      </c>
      <c r="S30" s="119">
        <f t="shared" si="20"/>
        <v>2519855.7898997301</v>
      </c>
      <c r="AC30" s="3">
        <f t="shared" si="2"/>
        <v>0.2</v>
      </c>
    </row>
    <row r="31" spans="2:29">
      <c r="B31" t="str">
        <f t="shared" si="0"/>
        <v>2Q 1996</v>
      </c>
      <c r="C31" s="117">
        <f t="shared" si="5"/>
        <v>35217</v>
      </c>
      <c r="D31" s="2">
        <v>0.7</v>
      </c>
      <c r="E31" s="2">
        <f t="shared" si="3"/>
        <v>0.7</v>
      </c>
      <c r="F31" s="2">
        <f t="shared" si="1"/>
        <v>0.7</v>
      </c>
      <c r="G31" s="2"/>
      <c r="I31">
        <v>640145.20886682777</v>
      </c>
      <c r="J31">
        <v>2555461.9949711682</v>
      </c>
      <c r="K31" s="2">
        <f t="shared" si="6"/>
        <v>1.1913589158366875</v>
      </c>
      <c r="L31" s="2">
        <f t="shared" si="13"/>
        <v>4.0987108986823699</v>
      </c>
      <c r="M31" s="2">
        <f t="shared" si="14"/>
        <v>5.6127719292804272</v>
      </c>
      <c r="N31" s="2">
        <f t="shared" si="16"/>
        <v>4.0959464332220819</v>
      </c>
      <c r="O31" s="3">
        <f t="shared" si="4"/>
        <v>0.49999999999999994</v>
      </c>
      <c r="P31" s="2">
        <f t="shared" si="17"/>
        <v>0.69135891583668752</v>
      </c>
      <c r="Q31" s="2">
        <f t="shared" si="18"/>
        <v>0.7859217143276368</v>
      </c>
      <c r="R31" s="2">
        <f t="shared" si="19"/>
        <v>0.5940279450396192</v>
      </c>
      <c r="S31" s="119">
        <f t="shared" si="20"/>
        <v>2537277.0375694293</v>
      </c>
      <c r="AC31" s="3">
        <f t="shared" si="2"/>
        <v>0.7</v>
      </c>
    </row>
    <row r="32" spans="2:29">
      <c r="B32" t="str">
        <f t="shared" si="0"/>
        <v>3Q 1996</v>
      </c>
      <c r="C32" s="117">
        <f t="shared" si="5"/>
        <v>35309</v>
      </c>
      <c r="D32" s="2">
        <v>1.3</v>
      </c>
      <c r="E32" s="2">
        <f t="shared" si="3"/>
        <v>1.3</v>
      </c>
      <c r="F32" s="2">
        <f t="shared" si="1"/>
        <v>1.3</v>
      </c>
      <c r="G32" s="2"/>
      <c r="I32">
        <v>651849.35176817782</v>
      </c>
      <c r="J32">
        <v>2585909.919717703</v>
      </c>
      <c r="K32" s="2">
        <f t="shared" si="6"/>
        <v>1.1914841545854529</v>
      </c>
      <c r="L32" s="2">
        <f t="shared" si="13"/>
        <v>4.644751371415083</v>
      </c>
      <c r="M32" s="2">
        <f t="shared" si="14"/>
        <v>3.7557799091142385</v>
      </c>
      <c r="N32" s="2">
        <f t="shared" si="16"/>
        <v>4.1295319480050097</v>
      </c>
      <c r="O32" s="3">
        <f t="shared" si="4"/>
        <v>0.60000000000000009</v>
      </c>
      <c r="P32" s="2">
        <f t="shared" si="17"/>
        <v>0.59148415458545278</v>
      </c>
      <c r="Q32" s="2">
        <f t="shared" si="18"/>
        <v>0.76792701110592532</v>
      </c>
      <c r="R32" s="2">
        <f t="shared" si="19"/>
        <v>0.60311942534302754</v>
      </c>
      <c r="S32" s="119">
        <f t="shared" si="20"/>
        <v>2552284.6292045875</v>
      </c>
      <c r="AC32" s="3">
        <f t="shared" si="2"/>
        <v>1.3</v>
      </c>
    </row>
    <row r="33" spans="2:29">
      <c r="B33" t="str">
        <f t="shared" si="0"/>
        <v>4Q 1996</v>
      </c>
      <c r="C33" s="117">
        <f t="shared" si="5"/>
        <v>35400</v>
      </c>
      <c r="D33" s="2">
        <v>1.63</v>
      </c>
      <c r="E33" s="2">
        <f t="shared" si="3"/>
        <v>1.63</v>
      </c>
      <c r="F33" s="2">
        <f t="shared" si="1"/>
        <v>1.63</v>
      </c>
      <c r="G33" s="2"/>
      <c r="I33">
        <v>659618.4018480212</v>
      </c>
      <c r="J33">
        <v>2610170.1886482164</v>
      </c>
      <c r="K33" s="2">
        <f t="shared" si="6"/>
        <v>0.93817146318700395</v>
      </c>
      <c r="L33" s="2">
        <f t="shared" si="13"/>
        <v>5.2723973090413665</v>
      </c>
      <c r="M33" s="2">
        <f t="shared" si="14"/>
        <v>3.891550254694522</v>
      </c>
      <c r="N33" s="2">
        <f t="shared" si="16"/>
        <v>4.2999999999999972</v>
      </c>
      <c r="O33" s="3">
        <f t="shared" si="4"/>
        <v>0.32999999999999985</v>
      </c>
      <c r="P33" s="2">
        <f t="shared" si="17"/>
        <v>0.6081714631870041</v>
      </c>
      <c r="Q33" s="2">
        <f t="shared" si="18"/>
        <v>0.8108782093538256</v>
      </c>
      <c r="R33" s="2">
        <f t="shared" si="19"/>
        <v>0.61600936549074847</v>
      </c>
      <c r="S33" s="119">
        <f t="shared" si="20"/>
        <v>2567806.8959787185</v>
      </c>
      <c r="AC33" s="3">
        <f t="shared" si="2"/>
        <v>1.63</v>
      </c>
    </row>
    <row r="34" spans="2:29">
      <c r="B34" t="str">
        <f t="shared" si="0"/>
        <v>1Q 1997</v>
      </c>
      <c r="C34" s="117">
        <f t="shared" si="5"/>
        <v>35490</v>
      </c>
      <c r="D34" s="2">
        <v>1.5</v>
      </c>
      <c r="E34" s="2">
        <f t="shared" si="3"/>
        <v>1.5</v>
      </c>
      <c r="F34" s="2">
        <f t="shared" si="1"/>
        <v>1.5</v>
      </c>
      <c r="G34" s="2"/>
      <c r="I34">
        <v>637140.48146583117</v>
      </c>
      <c r="J34">
        <v>2622287.0366179645</v>
      </c>
      <c r="K34" s="2">
        <f t="shared" si="6"/>
        <v>0.46421677875430589</v>
      </c>
      <c r="L34" s="2">
        <f t="shared" si="13"/>
        <v>3.8375014869857438</v>
      </c>
      <c r="M34" s="2">
        <f t="shared" si="14"/>
        <v>3.1611826433106955</v>
      </c>
      <c r="N34" s="2">
        <f t="shared" si="16"/>
        <v>4.0953737997699022</v>
      </c>
      <c r="O34" s="3">
        <f t="shared" si="4"/>
        <v>-0.12999999999999989</v>
      </c>
      <c r="P34" s="2">
        <f t="shared" si="17"/>
        <v>0.59421677875430579</v>
      </c>
      <c r="Q34" s="2">
        <f t="shared" si="18"/>
        <v>0.6213078280908626</v>
      </c>
      <c r="R34" s="2">
        <f t="shared" si="19"/>
        <v>0.65278855474178454</v>
      </c>
      <c r="S34" s="119">
        <f t="shared" si="20"/>
        <v>2583065.2354006344</v>
      </c>
      <c r="AC34" s="3">
        <f t="shared" si="2"/>
        <v>1.5</v>
      </c>
    </row>
    <row r="35" spans="2:29">
      <c r="B35" t="str">
        <f t="shared" si="0"/>
        <v>2Q 1997</v>
      </c>
      <c r="C35" s="117">
        <f t="shared" si="5"/>
        <v>35582</v>
      </c>
      <c r="D35" s="2">
        <v>1.6</v>
      </c>
      <c r="E35" s="2">
        <f t="shared" si="3"/>
        <v>1.6</v>
      </c>
      <c r="F35" s="2">
        <f t="shared" si="1"/>
        <v>1.6</v>
      </c>
      <c r="G35" s="2"/>
      <c r="I35">
        <v>660552.34136512422</v>
      </c>
      <c r="J35">
        <v>2638739.551183172</v>
      </c>
      <c r="K35" s="2">
        <f t="shared" si="6"/>
        <v>0.62741089497306746</v>
      </c>
      <c r="L35" s="2">
        <f t="shared" si="13"/>
        <v>3.2588062892691738</v>
      </c>
      <c r="M35" s="2">
        <f t="shared" si="14"/>
        <v>3.1878911558864473</v>
      </c>
      <c r="N35" s="2">
        <f t="shared" si="16"/>
        <v>3.5000951415402994</v>
      </c>
      <c r="O35" s="3">
        <f t="shared" si="4"/>
        <v>0.10000000000000009</v>
      </c>
      <c r="P35" s="2">
        <f t="shared" si="17"/>
        <v>0.52741089497306737</v>
      </c>
      <c r="Q35" s="2">
        <f t="shared" si="18"/>
        <v>0.58032082287495745</v>
      </c>
      <c r="R35" s="2">
        <f t="shared" si="19"/>
        <v>0.62376763045814554</v>
      </c>
      <c r="S35" s="119">
        <f t="shared" si="20"/>
        <v>2596688.6028763987</v>
      </c>
      <c r="AC35" s="3">
        <f t="shared" si="2"/>
        <v>1.6</v>
      </c>
    </row>
    <row r="36" spans="2:29">
      <c r="B36" t="str">
        <f t="shared" si="0"/>
        <v>3Q 1997</v>
      </c>
      <c r="C36" s="117">
        <f t="shared" si="5"/>
        <v>35674</v>
      </c>
      <c r="D36" s="2">
        <v>1.4</v>
      </c>
      <c r="E36" s="2">
        <f t="shared" si="3"/>
        <v>1.4</v>
      </c>
      <c r="F36" s="2">
        <f t="shared" si="1"/>
        <v>1.4</v>
      </c>
      <c r="G36" s="2"/>
      <c r="I36">
        <v>667148.82432050153</v>
      </c>
      <c r="J36">
        <v>2641363.085903442</v>
      </c>
      <c r="K36" s="2">
        <f t="shared" si="6"/>
        <v>9.9423784325125553E-2</v>
      </c>
      <c r="L36" s="2">
        <f t="shared" si="13"/>
        <v>2.1444353402609124</v>
      </c>
      <c r="M36" s="2">
        <f t="shared" si="14"/>
        <v>2.3470871775546129</v>
      </c>
      <c r="N36" s="2">
        <f t="shared" si="16"/>
        <v>3.1415906770116493</v>
      </c>
      <c r="O36" s="3">
        <f t="shared" si="4"/>
        <v>-0.20000000000000018</v>
      </c>
      <c r="P36" s="2">
        <f t="shared" si="17"/>
        <v>0.29942378432512573</v>
      </c>
      <c r="Q36" s="2">
        <f t="shared" si="18"/>
        <v>0.5073057303098758</v>
      </c>
      <c r="R36" s="2">
        <f t="shared" si="19"/>
        <v>0.60501000967325658</v>
      </c>
      <c r="S36" s="119">
        <f t="shared" si="20"/>
        <v>2604463.7061582706</v>
      </c>
      <c r="AC36" s="3">
        <f t="shared" si="2"/>
        <v>1.4</v>
      </c>
    </row>
    <row r="37" spans="2:29">
      <c r="B37" t="str">
        <f t="shared" si="0"/>
        <v>4Q 1997</v>
      </c>
      <c r="C37" s="117">
        <f t="shared" si="5"/>
        <v>35765</v>
      </c>
      <c r="D37" s="2">
        <v>1.2</v>
      </c>
      <c r="E37" s="2">
        <f t="shared" si="3"/>
        <v>1.2</v>
      </c>
      <c r="F37" s="2">
        <f t="shared" si="1"/>
        <v>1.2</v>
      </c>
      <c r="G37" s="2"/>
      <c r="I37">
        <v>671187.77724422782</v>
      </c>
      <c r="J37">
        <v>2641727.9990193625</v>
      </c>
      <c r="K37" s="2">
        <f t="shared" si="6"/>
        <v>1.3815333373429439E-2</v>
      </c>
      <c r="L37" s="2">
        <f t="shared" si="13"/>
        <v>1.2090326718308546</v>
      </c>
      <c r="M37" s="2">
        <f t="shared" si="14"/>
        <v>1.7539497630437921</v>
      </c>
      <c r="N37" s="2">
        <f t="shared" si="16"/>
        <v>2.6000000000000227</v>
      </c>
      <c r="O37" s="3">
        <f t="shared" si="4"/>
        <v>-0.19999999999999996</v>
      </c>
      <c r="P37" s="2">
        <f t="shared" si="17"/>
        <v>0.21381533337342939</v>
      </c>
      <c r="Q37" s="2">
        <f t="shared" si="18"/>
        <v>0.40871669785648207</v>
      </c>
      <c r="R37" s="2">
        <f t="shared" si="19"/>
        <v>0.51797000529456627</v>
      </c>
      <c r="S37" s="119">
        <f t="shared" si="20"/>
        <v>2610032.4489141828</v>
      </c>
      <c r="AC37" s="3">
        <f t="shared" si="2"/>
        <v>1.2</v>
      </c>
    </row>
    <row r="38" spans="2:29">
      <c r="B38" t="str">
        <f t="shared" si="0"/>
        <v>1Q 1998</v>
      </c>
      <c r="C38" s="117">
        <f t="shared" si="5"/>
        <v>35855</v>
      </c>
      <c r="D38" s="2">
        <v>1</v>
      </c>
      <c r="E38" s="2">
        <f t="shared" si="3"/>
        <v>1</v>
      </c>
      <c r="F38" s="2">
        <f t="shared" si="1"/>
        <v>1</v>
      </c>
      <c r="G38" s="2"/>
      <c r="I38">
        <v>643459.3876349444</v>
      </c>
      <c r="J38">
        <v>2648667.9201889453</v>
      </c>
      <c r="K38" s="2">
        <f t="shared" si="6"/>
        <v>0.26270385036457355</v>
      </c>
      <c r="L38" s="2">
        <f t="shared" si="13"/>
        <v>1.0060257783604385</v>
      </c>
      <c r="M38" s="2">
        <f t="shared" si="14"/>
        <v>0.99176027154572921</v>
      </c>
      <c r="N38" s="2">
        <f t="shared" si="16"/>
        <v>2.0702970667684184</v>
      </c>
      <c r="O38" s="3">
        <f t="shared" si="4"/>
        <v>-0.19999999999999996</v>
      </c>
      <c r="P38" s="2">
        <f t="shared" si="17"/>
        <v>0.46270385036457351</v>
      </c>
      <c r="Q38" s="2">
        <f t="shared" si="18"/>
        <v>0.375838465759049</v>
      </c>
      <c r="R38" s="2">
        <f t="shared" si="19"/>
        <v>0.56069976401827304</v>
      </c>
      <c r="S38" s="119">
        <f t="shared" si="20"/>
        <v>2622109.1695510736</v>
      </c>
      <c r="AC38" s="3">
        <f t="shared" ref="AC38:AC69" si="21">F38</f>
        <v>1</v>
      </c>
    </row>
    <row r="39" spans="2:29">
      <c r="B39" t="str">
        <f t="shared" si="0"/>
        <v>2Q 1998</v>
      </c>
      <c r="C39" s="117">
        <f t="shared" si="5"/>
        <v>35947</v>
      </c>
      <c r="D39" s="2">
        <v>0.8</v>
      </c>
      <c r="E39" s="2">
        <f t="shared" si="3"/>
        <v>0.8</v>
      </c>
      <c r="F39" s="2">
        <f t="shared" si="1"/>
        <v>0.8</v>
      </c>
      <c r="G39" s="2"/>
      <c r="I39">
        <v>664733.50159378035</v>
      </c>
      <c r="J39">
        <v>2652413.8068720391</v>
      </c>
      <c r="K39" s="2">
        <f t="shared" si="6"/>
        <v>0.14142530494447669</v>
      </c>
      <c r="L39" s="2">
        <f t="shared" si="13"/>
        <v>0.51821164702425904</v>
      </c>
      <c r="M39" s="2">
        <f t="shared" si="14"/>
        <v>0.6329793972140294</v>
      </c>
      <c r="N39" s="2">
        <f t="shared" si="16"/>
        <v>1.4322197983377691</v>
      </c>
      <c r="O39" s="3">
        <f t="shared" ref="O39:O70" si="22">F39-F38</f>
        <v>-0.19999999999999996</v>
      </c>
      <c r="P39" s="2">
        <f t="shared" si="17"/>
        <v>0.34142530494447665</v>
      </c>
      <c r="Q39" s="2">
        <f t="shared" si="18"/>
        <v>0.32934206825190132</v>
      </c>
      <c r="R39" s="2">
        <f t="shared" si="19"/>
        <v>0.56519486848483191</v>
      </c>
      <c r="S39" s="119">
        <f t="shared" si="20"/>
        <v>2631061.7137791906</v>
      </c>
      <c r="AC39" s="3">
        <f t="shared" si="21"/>
        <v>0.8</v>
      </c>
    </row>
    <row r="40" spans="2:29">
      <c r="B40" t="str">
        <f t="shared" si="0"/>
        <v>3Q 1998</v>
      </c>
      <c r="C40" s="117">
        <f t="shared" si="5"/>
        <v>36039</v>
      </c>
      <c r="D40" s="2">
        <v>0.6</v>
      </c>
      <c r="E40" s="2">
        <f t="shared" si="3"/>
        <v>0.6</v>
      </c>
      <c r="F40" s="2">
        <f t="shared" si="1"/>
        <v>0.6</v>
      </c>
      <c r="G40" s="2"/>
      <c r="I40">
        <v>668825.90988975822</v>
      </c>
      <c r="J40">
        <v>2646604.134281497</v>
      </c>
      <c r="K40" s="2">
        <f t="shared" si="6"/>
        <v>-0.21903341686316935</v>
      </c>
      <c r="L40" s="2">
        <f t="shared" si="13"/>
        <v>0.19842211038782409</v>
      </c>
      <c r="M40" s="2">
        <f t="shared" si="14"/>
        <v>0.25138102745887636</v>
      </c>
      <c r="N40" s="2">
        <f t="shared" si="16"/>
        <v>0.90481573046940866</v>
      </c>
      <c r="O40" s="3">
        <f t="shared" si="22"/>
        <v>-0.20000000000000007</v>
      </c>
      <c r="P40" s="2">
        <f t="shared" si="17"/>
        <v>-1.9033416863169283E-2</v>
      </c>
      <c r="Q40" s="2">
        <f t="shared" si="18"/>
        <v>0.24972776795482757</v>
      </c>
      <c r="R40" s="2">
        <f t="shared" si="19"/>
        <v>0.50832016979020955</v>
      </c>
      <c r="S40" s="119">
        <f t="shared" si="20"/>
        <v>2630560.93283528</v>
      </c>
      <c r="AC40" s="3">
        <f t="shared" si="21"/>
        <v>0.6</v>
      </c>
    </row>
    <row r="41" spans="2:29">
      <c r="B41" t="str">
        <f t="shared" si="0"/>
        <v>4Q 1998</v>
      </c>
      <c r="C41" s="117">
        <f t="shared" si="5"/>
        <v>36130</v>
      </c>
      <c r="D41" s="2">
        <v>0</v>
      </c>
      <c r="E41" s="2">
        <f t="shared" si="3"/>
        <v>0</v>
      </c>
      <c r="F41" s="2">
        <f t="shared" si="1"/>
        <v>0</v>
      </c>
      <c r="G41" s="2"/>
      <c r="I41">
        <v>672190.77239917975</v>
      </c>
      <c r="J41">
        <v>2649152.3997450806</v>
      </c>
      <c r="K41" s="2">
        <f t="shared" si="6"/>
        <v>9.6284345307864783E-2</v>
      </c>
      <c r="L41" s="2">
        <f t="shared" si="13"/>
        <v>0.28104334467720093</v>
      </c>
      <c r="M41" s="2">
        <f t="shared" si="14"/>
        <v>0.14943584924476738</v>
      </c>
      <c r="N41" s="2">
        <f t="shared" si="16"/>
        <v>0.49999999999997158</v>
      </c>
      <c r="O41" s="3">
        <f t="shared" si="22"/>
        <v>-0.6</v>
      </c>
      <c r="P41" s="2">
        <f t="shared" si="17"/>
        <v>0.69628434530786476</v>
      </c>
      <c r="Q41" s="2">
        <f t="shared" si="18"/>
        <v>0.37034502093843641</v>
      </c>
      <c r="R41" s="2">
        <f t="shared" si="19"/>
        <v>0.52997997604958136</v>
      </c>
      <c r="S41" s="119">
        <f t="shared" si="20"/>
        <v>2648877.1168043963</v>
      </c>
      <c r="AC41" s="3">
        <f t="shared" si="21"/>
        <v>0</v>
      </c>
    </row>
    <row r="42" spans="2:29">
      <c r="B42" t="str">
        <f t="shared" si="0"/>
        <v>1Q 1999</v>
      </c>
      <c r="C42" s="117">
        <f t="shared" si="5"/>
        <v>36220</v>
      </c>
      <c r="D42" s="2">
        <v>-0.15</v>
      </c>
      <c r="E42" s="2">
        <f t="shared" si="3"/>
        <v>-0.15</v>
      </c>
      <c r="F42" s="2">
        <f t="shared" si="1"/>
        <v>-0.15</v>
      </c>
      <c r="G42" s="2"/>
      <c r="I42">
        <v>650460.84478231322</v>
      </c>
      <c r="J42">
        <v>2674612.5810089679</v>
      </c>
      <c r="K42" s="2">
        <f t="shared" si="6"/>
        <v>0.96106895421861793</v>
      </c>
      <c r="L42" s="2">
        <f t="shared" si="13"/>
        <v>0.97953618957909327</v>
      </c>
      <c r="M42" s="2">
        <f t="shared" si="14"/>
        <v>1.0880962003061256</v>
      </c>
      <c r="N42" s="2">
        <f t="shared" si="16"/>
        <v>0.5246355274162795</v>
      </c>
      <c r="O42" s="3">
        <f t="shared" si="22"/>
        <v>-0.15</v>
      </c>
      <c r="P42" s="2">
        <f t="shared" si="17"/>
        <v>1.1110689542186178</v>
      </c>
      <c r="Q42" s="2">
        <f t="shared" si="18"/>
        <v>0.53243629690194749</v>
      </c>
      <c r="R42" s="2">
        <f t="shared" si="19"/>
        <v>0.50986086358395299</v>
      </c>
      <c r="S42" s="119">
        <f t="shared" si="20"/>
        <v>2678307.968084611</v>
      </c>
      <c r="AC42" s="3">
        <f t="shared" si="21"/>
        <v>-0.15</v>
      </c>
    </row>
    <row r="43" spans="2:29">
      <c r="B43" t="str">
        <f t="shared" si="0"/>
        <v>2Q 1999</v>
      </c>
      <c r="C43" s="117">
        <f t="shared" si="5"/>
        <v>36312</v>
      </c>
      <c r="D43" s="2">
        <v>0</v>
      </c>
      <c r="E43" s="2">
        <f t="shared" si="3"/>
        <v>0</v>
      </c>
      <c r="F43" s="2">
        <f t="shared" si="1"/>
        <v>0</v>
      </c>
      <c r="G43" s="2"/>
      <c r="I43">
        <v>677457.86723123724</v>
      </c>
      <c r="J43">
        <v>2695899.5605332544</v>
      </c>
      <c r="K43" s="2">
        <f t="shared" si="6"/>
        <v>0.79589020389099119</v>
      </c>
      <c r="L43" s="2">
        <f t="shared" si="13"/>
        <v>1.6394784836570153</v>
      </c>
      <c r="M43" s="2">
        <f t="shared" si="14"/>
        <v>1.9142055586108881</v>
      </c>
      <c r="N43" s="2">
        <f t="shared" si="16"/>
        <v>0.84661454130694835</v>
      </c>
      <c r="O43" s="3">
        <f t="shared" si="22"/>
        <v>0.15</v>
      </c>
      <c r="P43" s="2">
        <f t="shared" si="17"/>
        <v>0.64589020389099117</v>
      </c>
      <c r="Q43" s="2">
        <f t="shared" si="18"/>
        <v>0.60855252163857609</v>
      </c>
      <c r="R43" s="2">
        <f t="shared" si="19"/>
        <v>0.50607180425514497</v>
      </c>
      <c r="S43" s="119">
        <f t="shared" si="20"/>
        <v>2695606.8968805014</v>
      </c>
      <c r="AC43" s="3">
        <f t="shared" si="21"/>
        <v>0</v>
      </c>
    </row>
    <row r="44" spans="2:29">
      <c r="B44" t="str">
        <f t="shared" si="0"/>
        <v>3Q 1999</v>
      </c>
      <c r="C44" s="117">
        <f t="shared" si="5"/>
        <v>36404</v>
      </c>
      <c r="D44" s="2">
        <v>0.1</v>
      </c>
      <c r="E44" s="2">
        <f t="shared" si="3"/>
        <v>0.1</v>
      </c>
      <c r="F44" s="2">
        <f t="shared" si="1"/>
        <v>0.1</v>
      </c>
      <c r="G44" s="2"/>
      <c r="I44">
        <v>687695.81244252855</v>
      </c>
      <c r="J44">
        <v>2725336.0139507493</v>
      </c>
      <c r="K44" s="2">
        <f t="shared" si="6"/>
        <v>1.0918972593946421</v>
      </c>
      <c r="L44" s="2">
        <f t="shared" si="13"/>
        <v>2.9748264445535142</v>
      </c>
      <c r="M44" s="2">
        <f t="shared" si="14"/>
        <v>2.8213474199707065</v>
      </c>
      <c r="N44" s="2">
        <f t="shared" si="16"/>
        <v>1.4953033062449634</v>
      </c>
      <c r="O44" s="3">
        <f t="shared" si="22"/>
        <v>0.1</v>
      </c>
      <c r="P44" s="2">
        <f t="shared" si="17"/>
        <v>0.99189725939464213</v>
      </c>
      <c r="Q44" s="2">
        <f t="shared" si="18"/>
        <v>0.861285190703029</v>
      </c>
      <c r="R44" s="2">
        <f t="shared" si="19"/>
        <v>0.53943956298924423</v>
      </c>
      <c r="S44" s="119">
        <f t="shared" si="20"/>
        <v>2722344.5478147119</v>
      </c>
      <c r="AC44" s="3">
        <f t="shared" si="21"/>
        <v>0.1</v>
      </c>
    </row>
    <row r="45" spans="2:29">
      <c r="B45" t="str">
        <f t="shared" si="0"/>
        <v>4Q 1999</v>
      </c>
      <c r="C45" s="117">
        <f t="shared" si="5"/>
        <v>36495</v>
      </c>
      <c r="D45" s="2">
        <v>0.3</v>
      </c>
      <c r="E45" s="2">
        <f t="shared" si="3"/>
        <v>0.3</v>
      </c>
      <c r="F45" s="2">
        <f t="shared" si="1"/>
        <v>0.3</v>
      </c>
      <c r="G45" s="2"/>
      <c r="I45">
        <v>697176.07677800662</v>
      </c>
      <c r="J45">
        <v>2755314.2238606913</v>
      </c>
      <c r="K45" s="2">
        <f t="shared" si="6"/>
        <v>1.0999821584012608</v>
      </c>
      <c r="L45" s="2">
        <f t="shared" si="13"/>
        <v>4.0073883301627404</v>
      </c>
      <c r="M45" s="2">
        <f t="shared" si="14"/>
        <v>3.7169960381409908</v>
      </c>
      <c r="N45" s="2">
        <f t="shared" si="16"/>
        <v>2.3999999999999773</v>
      </c>
      <c r="O45" s="3">
        <f t="shared" si="22"/>
        <v>0.19999999999999998</v>
      </c>
      <c r="P45" s="2">
        <f t="shared" si="17"/>
        <v>0.89998215840126083</v>
      </c>
      <c r="Q45" s="2">
        <f t="shared" si="18"/>
        <v>0.91220964397637805</v>
      </c>
      <c r="R45" s="2">
        <f t="shared" si="19"/>
        <v>0.56375712092376551</v>
      </c>
      <c r="S45" s="119">
        <f t="shared" si="20"/>
        <v>2746845.1630352535</v>
      </c>
      <c r="AC45" s="3">
        <f t="shared" si="21"/>
        <v>0.3</v>
      </c>
    </row>
    <row r="46" spans="2:29">
      <c r="B46" t="str">
        <f t="shared" si="0"/>
        <v>1Q 2000</v>
      </c>
      <c r="C46" s="117">
        <f t="shared" si="5"/>
        <v>36586</v>
      </c>
      <c r="D46" s="2">
        <v>0.5</v>
      </c>
      <c r="E46" s="2">
        <f t="shared" si="3"/>
        <v>0.5</v>
      </c>
      <c r="F46" s="2">
        <f t="shared" si="1"/>
        <v>0.5</v>
      </c>
      <c r="G46" s="2"/>
      <c r="I46">
        <v>673853.83499750018</v>
      </c>
      <c r="J46">
        <v>2787519.4384316923</v>
      </c>
      <c r="K46" s="2">
        <f t="shared" si="6"/>
        <v>1.168839992626161</v>
      </c>
      <c r="L46" s="2">
        <f t="shared" si="13"/>
        <v>4.2214284874159773</v>
      </c>
      <c r="M46" s="2">
        <f t="shared" si="14"/>
        <v>3.5963717728491105</v>
      </c>
      <c r="N46" s="2">
        <f t="shared" si="16"/>
        <v>3.0107759481908971</v>
      </c>
      <c r="O46" s="3">
        <f t="shared" si="22"/>
        <v>0.2</v>
      </c>
      <c r="P46" s="2">
        <f t="shared" si="17"/>
        <v>0.96883999262616105</v>
      </c>
      <c r="Q46" s="2">
        <f t="shared" si="18"/>
        <v>0.87665240357826368</v>
      </c>
      <c r="R46" s="2">
        <f t="shared" si="19"/>
        <v>0.59497572207975347</v>
      </c>
      <c r="S46" s="119">
        <f t="shared" si="20"/>
        <v>2773457.6975102564</v>
      </c>
      <c r="AC46" s="3">
        <f t="shared" si="21"/>
        <v>0.5</v>
      </c>
    </row>
    <row r="47" spans="2:29">
      <c r="B47" t="str">
        <f t="shared" si="0"/>
        <v>2Q 2000</v>
      </c>
      <c r="C47" s="117">
        <f t="shared" si="5"/>
        <v>36678</v>
      </c>
      <c r="D47" s="2">
        <v>0.5</v>
      </c>
      <c r="E47" s="2">
        <f t="shared" si="3"/>
        <v>0.5</v>
      </c>
      <c r="F47" s="2">
        <f t="shared" si="1"/>
        <v>0.5</v>
      </c>
      <c r="G47" s="2"/>
      <c r="I47">
        <v>700641.10297022678</v>
      </c>
      <c r="J47">
        <v>2813164.3603473343</v>
      </c>
      <c r="K47" s="2">
        <f t="shared" si="6"/>
        <v>0.91999078327755512</v>
      </c>
      <c r="L47" s="2">
        <f t="shared" si="13"/>
        <v>4.3497466126254665</v>
      </c>
      <c r="M47" s="2">
        <f t="shared" si="14"/>
        <v>3.4220926289835916</v>
      </c>
      <c r="N47" s="2">
        <f t="shared" si="16"/>
        <v>3.3882960628729677</v>
      </c>
      <c r="O47" s="3">
        <f t="shared" si="22"/>
        <v>0</v>
      </c>
      <c r="P47" s="2">
        <f t="shared" si="17"/>
        <v>0.91999078327755512</v>
      </c>
      <c r="Q47" s="2">
        <f t="shared" si="18"/>
        <v>0.94517754842490476</v>
      </c>
      <c r="R47" s="2">
        <f t="shared" si="19"/>
        <v>0.627690712771794</v>
      </c>
      <c r="S47" s="119">
        <f t="shared" si="20"/>
        <v>2798973.252705453</v>
      </c>
      <c r="AC47" s="3">
        <f t="shared" si="21"/>
        <v>0.5</v>
      </c>
    </row>
    <row r="48" spans="2:29">
      <c r="B48" t="str">
        <f t="shared" si="0"/>
        <v>3Q 2000</v>
      </c>
      <c r="C48" s="117">
        <f t="shared" si="5"/>
        <v>36770</v>
      </c>
      <c r="D48" s="2">
        <v>0.65</v>
      </c>
      <c r="E48" s="2">
        <f t="shared" si="3"/>
        <v>0.65</v>
      </c>
      <c r="F48" s="2">
        <f t="shared" si="1"/>
        <v>0.65</v>
      </c>
      <c r="G48" s="2"/>
      <c r="I48">
        <v>723788.53846660978</v>
      </c>
      <c r="J48">
        <v>2841025.7794739557</v>
      </c>
      <c r="K48" s="2">
        <f t="shared" si="6"/>
        <v>0.99039428763350656</v>
      </c>
      <c r="L48" s="2">
        <f t="shared" si="13"/>
        <v>4.244972543972608</v>
      </c>
      <c r="M48" s="2">
        <f t="shared" si="14"/>
        <v>5.2483562312076089</v>
      </c>
      <c r="N48" s="2">
        <f t="shared" si="16"/>
        <v>4.0052847757626324</v>
      </c>
      <c r="O48" s="3">
        <f t="shared" si="22"/>
        <v>0.15000000000000002</v>
      </c>
      <c r="P48" s="2">
        <f t="shared" si="17"/>
        <v>0.84039428763350654</v>
      </c>
      <c r="Q48" s="2">
        <f t="shared" si="18"/>
        <v>0.90730180548462092</v>
      </c>
      <c r="R48" s="2">
        <f t="shared" si="19"/>
        <v>0.67277158804749249</v>
      </c>
      <c r="S48" s="119">
        <f t="shared" si="20"/>
        <v>2822495.6640335796</v>
      </c>
      <c r="AC48" s="3">
        <f t="shared" si="21"/>
        <v>0.65</v>
      </c>
    </row>
    <row r="49" spans="2:29">
      <c r="B49" t="str">
        <f t="shared" si="0"/>
        <v>4Q 2000</v>
      </c>
      <c r="C49" s="117">
        <f t="shared" si="5"/>
        <v>36861</v>
      </c>
      <c r="D49" s="2">
        <v>0.65</v>
      </c>
      <c r="E49" s="2">
        <f t="shared" si="3"/>
        <v>0.65</v>
      </c>
      <c r="F49" s="2">
        <f t="shared" si="1"/>
        <v>0.65</v>
      </c>
      <c r="G49" s="2"/>
      <c r="I49">
        <v>728444.33005158207</v>
      </c>
      <c r="J49">
        <v>2865201.6210335367</v>
      </c>
      <c r="K49" s="2">
        <f t="shared" si="6"/>
        <v>0.85095467046613749</v>
      </c>
      <c r="L49" s="2">
        <f t="shared" si="13"/>
        <v>3.9881983775655669</v>
      </c>
      <c r="M49" s="2">
        <f t="shared" si="14"/>
        <v>4.4849865500378883</v>
      </c>
      <c r="N49" s="2">
        <f t="shared" si="16"/>
        <v>4.2000000000000739</v>
      </c>
      <c r="O49" s="3">
        <f t="shared" si="22"/>
        <v>0</v>
      </c>
      <c r="P49" s="2">
        <f t="shared" si="17"/>
        <v>0.85095467046613749</v>
      </c>
      <c r="Q49" s="2">
        <f t="shared" si="18"/>
        <v>0.89504493350084002</v>
      </c>
      <c r="R49" s="2">
        <f t="shared" si="19"/>
        <v>0.72586653280521807</v>
      </c>
      <c r="S49" s="119">
        <f t="shared" si="20"/>
        <v>2846513.8227103776</v>
      </c>
      <c r="AC49" s="3">
        <f t="shared" si="21"/>
        <v>0.65</v>
      </c>
    </row>
    <row r="50" spans="2:29">
      <c r="B50" t="str">
        <f t="shared" si="0"/>
        <v>1Q 2001</v>
      </c>
      <c r="C50" s="117">
        <f t="shared" si="5"/>
        <v>36951</v>
      </c>
      <c r="D50" s="2">
        <v>0.6</v>
      </c>
      <c r="E50" s="2">
        <f t="shared" si="3"/>
        <v>0.6</v>
      </c>
      <c r="F50" s="2">
        <f t="shared" si="1"/>
        <v>0.6</v>
      </c>
      <c r="G50" s="2"/>
      <c r="I50">
        <v>699015.03987749561</v>
      </c>
      <c r="J50">
        <v>2882808.6244199751</v>
      </c>
      <c r="K50" s="2">
        <f t="shared" si="6"/>
        <v>0.61451184646779211</v>
      </c>
      <c r="L50" s="2">
        <f t="shared" si="13"/>
        <v>3.4184222959856356</v>
      </c>
      <c r="M50" s="2">
        <f t="shared" si="14"/>
        <v>3.7339261978213329</v>
      </c>
      <c r="N50" s="2">
        <f t="shared" si="16"/>
        <v>4.2287155101078611</v>
      </c>
      <c r="O50" s="3">
        <f t="shared" si="22"/>
        <v>-5.0000000000000044E-2</v>
      </c>
      <c r="P50" s="2">
        <f t="shared" si="17"/>
        <v>0.66451184646779216</v>
      </c>
      <c r="Q50" s="2">
        <f t="shared" si="18"/>
        <v>0.81896289696124791</v>
      </c>
      <c r="R50" s="2">
        <f t="shared" si="19"/>
        <v>0.74268386581381973</v>
      </c>
      <c r="S50" s="119">
        <f t="shared" si="20"/>
        <v>2865429.2442736309</v>
      </c>
      <c r="AC50" s="3">
        <f t="shared" si="21"/>
        <v>0.6</v>
      </c>
    </row>
    <row r="51" spans="2:29">
      <c r="B51" t="str">
        <f t="shared" si="0"/>
        <v>2Q 2001</v>
      </c>
      <c r="C51" s="117">
        <f t="shared" si="5"/>
        <v>37043</v>
      </c>
      <c r="D51" s="2">
        <v>0.2</v>
      </c>
      <c r="E51" s="2">
        <f t="shared" si="3"/>
        <v>0.2</v>
      </c>
      <c r="F51" s="2">
        <f t="shared" si="1"/>
        <v>0.2</v>
      </c>
      <c r="G51" s="2"/>
      <c r="I51">
        <v>726480.41134997993</v>
      </c>
      <c r="J51">
        <v>2897214.1463074158</v>
      </c>
      <c r="K51" s="2">
        <f t="shared" ref="K51:K82" si="23">J51/J50*100-100</f>
        <v>0.4997044120588896</v>
      </c>
      <c r="L51" s="2">
        <f t="shared" si="13"/>
        <v>2.9877310812264142</v>
      </c>
      <c r="M51" s="2">
        <f t="shared" si="14"/>
        <v>3.6879521155999413</v>
      </c>
      <c r="N51" s="2">
        <f t="shared" si="16"/>
        <v>4.2894439184808562</v>
      </c>
      <c r="O51" s="3">
        <f t="shared" si="22"/>
        <v>-0.39999999999999997</v>
      </c>
      <c r="P51" s="2">
        <f t="shared" si="17"/>
        <v>0.89970441205888951</v>
      </c>
      <c r="Q51" s="2">
        <f t="shared" si="18"/>
        <v>0.81389130415658151</v>
      </c>
      <c r="R51" s="2">
        <f t="shared" si="19"/>
        <v>0.78920712474002075</v>
      </c>
      <c r="S51" s="119">
        <f t="shared" si="20"/>
        <v>2891209.6376087866</v>
      </c>
      <c r="AC51" s="3">
        <f t="shared" si="21"/>
        <v>0.2</v>
      </c>
    </row>
    <row r="52" spans="2:29">
      <c r="B52" t="str">
        <f t="shared" si="0"/>
        <v>3Q 2001</v>
      </c>
      <c r="C52" s="117">
        <f t="shared" si="5"/>
        <v>37135</v>
      </c>
      <c r="D52" s="2">
        <v>-0.1</v>
      </c>
      <c r="E52" s="2">
        <f t="shared" si="3"/>
        <v>-0.1</v>
      </c>
      <c r="F52" s="2">
        <f t="shared" si="1"/>
        <v>-0.1</v>
      </c>
      <c r="G52" s="2"/>
      <c r="I52">
        <v>734714.3501326649</v>
      </c>
      <c r="J52">
        <v>2904913.4332809192</v>
      </c>
      <c r="K52" s="2">
        <f t="shared" si="23"/>
        <v>0.26574794215044051</v>
      </c>
      <c r="L52" s="2">
        <f t="shared" si="13"/>
        <v>2.2487530478795321</v>
      </c>
      <c r="M52" s="2">
        <f t="shared" si="14"/>
        <v>1.5095309037639737</v>
      </c>
      <c r="N52" s="2">
        <f t="shared" si="16"/>
        <v>3.3337838171289462</v>
      </c>
      <c r="O52" s="3">
        <f t="shared" si="22"/>
        <v>-0.30000000000000004</v>
      </c>
      <c r="P52" s="2">
        <f t="shared" si="17"/>
        <v>0.56574794215044055</v>
      </c>
      <c r="Q52" s="2">
        <f t="shared" si="18"/>
        <v>0.74522971778581493</v>
      </c>
      <c r="R52" s="2">
        <f t="shared" si="19"/>
        <v>0.83793890465782173</v>
      </c>
      <c r="S52" s="119">
        <f t="shared" si="20"/>
        <v>2907566.5966368131</v>
      </c>
      <c r="AC52" s="3">
        <f t="shared" si="21"/>
        <v>-0.1</v>
      </c>
    </row>
    <row r="53" spans="2:29">
      <c r="B53" t="str">
        <f t="shared" si="0"/>
        <v>4Q 2001</v>
      </c>
      <c r="C53" s="117">
        <f t="shared" si="5"/>
        <v>37226</v>
      </c>
      <c r="D53" s="2">
        <v>0</v>
      </c>
      <c r="E53" s="2">
        <f t="shared" si="3"/>
        <v>0</v>
      </c>
      <c r="F53" s="2">
        <f t="shared" si="1"/>
        <v>0</v>
      </c>
      <c r="G53" s="2"/>
      <c r="I53">
        <v>742839.65590089781</v>
      </c>
      <c r="J53">
        <v>2927261.5976589452</v>
      </c>
      <c r="K53" s="2">
        <f t="shared" si="23"/>
        <v>0.7693229038080176</v>
      </c>
      <c r="L53" s="2">
        <f t="shared" si="13"/>
        <v>2.1659898615798738</v>
      </c>
      <c r="M53" s="2">
        <f t="shared" si="14"/>
        <v>1.9761737795798808</v>
      </c>
      <c r="N53" s="2">
        <f t="shared" si="16"/>
        <v>2.6999999999999744</v>
      </c>
      <c r="O53" s="3">
        <f t="shared" si="22"/>
        <v>0.1</v>
      </c>
      <c r="P53" s="2">
        <f t="shared" si="17"/>
        <v>0.66932290380801762</v>
      </c>
      <c r="Q53" s="2">
        <f t="shared" si="18"/>
        <v>0.69982177612128493</v>
      </c>
      <c r="R53" s="2">
        <f t="shared" si="19"/>
        <v>0.83569211786616771</v>
      </c>
      <c r="S53" s="119">
        <f t="shared" si="20"/>
        <v>2927027.6058115745</v>
      </c>
      <c r="AC53" s="3">
        <f t="shared" si="21"/>
        <v>0</v>
      </c>
    </row>
    <row r="54" spans="2:29">
      <c r="B54" t="str">
        <f t="shared" si="0"/>
        <v>1Q 2002</v>
      </c>
      <c r="C54" s="117">
        <f t="shared" si="5"/>
        <v>37316</v>
      </c>
      <c r="D54" s="2">
        <v>0.05</v>
      </c>
      <c r="E54" s="2">
        <f t="shared" si="3"/>
        <v>0.05</v>
      </c>
      <c r="F54" s="2">
        <f t="shared" si="1"/>
        <v>0.05</v>
      </c>
      <c r="G54" s="2"/>
      <c r="I54">
        <v>723732.10832001385</v>
      </c>
      <c r="J54">
        <v>2959051.9228569227</v>
      </c>
      <c r="K54" s="2">
        <f t="shared" si="23"/>
        <v>1.0860090271194593</v>
      </c>
      <c r="L54" s="2">
        <f t="shared" ref="L54:L85" si="24">J54/J50*100-100</f>
        <v>2.6447575392656546</v>
      </c>
      <c r="M54" s="2">
        <f t="shared" ref="M54:M85" si="25">I54/I50*100-100</f>
        <v>3.5359852123997229</v>
      </c>
      <c r="N54" s="2">
        <f t="shared" si="16"/>
        <v>2.6606054455569534</v>
      </c>
      <c r="O54" s="3">
        <f t="shared" si="22"/>
        <v>0.05</v>
      </c>
      <c r="P54" s="2">
        <f t="shared" si="17"/>
        <v>1.0360090271194593</v>
      </c>
      <c r="Q54" s="2">
        <f t="shared" si="18"/>
        <v>0.79269607128420172</v>
      </c>
      <c r="R54" s="2">
        <f t="shared" si="19"/>
        <v>0.8294371239412377</v>
      </c>
      <c r="S54" s="119">
        <f t="shared" si="20"/>
        <v>2957351.8760340614</v>
      </c>
      <c r="AC54" s="3">
        <f t="shared" si="21"/>
        <v>0.05</v>
      </c>
    </row>
    <row r="55" spans="2:29">
      <c r="B55" t="str">
        <f t="shared" si="0"/>
        <v>2Q 2002</v>
      </c>
      <c r="C55" s="117">
        <f t="shared" si="5"/>
        <v>37408</v>
      </c>
      <c r="D55" s="2">
        <v>0.1</v>
      </c>
      <c r="E55" s="2">
        <f t="shared" si="3"/>
        <v>0.1</v>
      </c>
      <c r="F55" s="2">
        <f t="shared" si="1"/>
        <v>0.1</v>
      </c>
      <c r="G55" s="2"/>
      <c r="I55">
        <v>753911.51051327086</v>
      </c>
      <c r="J55">
        <v>2996598.1250311006</v>
      </c>
      <c r="K55" s="2">
        <f t="shared" si="23"/>
        <v>1.2688591870982719</v>
      </c>
      <c r="L55" s="2">
        <f t="shared" si="24"/>
        <v>3.4303290576691552</v>
      </c>
      <c r="M55" s="2">
        <f t="shared" si="25"/>
        <v>3.7758897190795864</v>
      </c>
      <c r="N55" s="2">
        <f t="shared" si="16"/>
        <v>2.6920298413724737</v>
      </c>
      <c r="O55" s="3">
        <f t="shared" si="22"/>
        <v>0.05</v>
      </c>
      <c r="P55" s="2">
        <f t="shared" si="17"/>
        <v>1.2188591870982719</v>
      </c>
      <c r="Q55" s="2">
        <f t="shared" si="18"/>
        <v>0.87248476504404748</v>
      </c>
      <c r="R55" s="2">
        <f t="shared" si="19"/>
        <v>0.87718453920851092</v>
      </c>
      <c r="S55" s="119">
        <f t="shared" si="20"/>
        <v>2993397.8310699258</v>
      </c>
      <c r="AC55" s="3">
        <f t="shared" si="21"/>
        <v>0.1</v>
      </c>
    </row>
    <row r="56" spans="2:29">
      <c r="B56" t="str">
        <f t="shared" si="0"/>
        <v>3Q 2002</v>
      </c>
      <c r="C56" s="117">
        <f t="shared" si="5"/>
        <v>37500</v>
      </c>
      <c r="D56" s="2">
        <v>0.15</v>
      </c>
      <c r="E56" s="2">
        <f t="shared" si="3"/>
        <v>0.15</v>
      </c>
      <c r="F56" s="2">
        <f t="shared" si="1"/>
        <v>0.15</v>
      </c>
      <c r="G56" s="2"/>
      <c r="I56">
        <v>760843.285952857</v>
      </c>
      <c r="J56">
        <v>3030514.5063748057</v>
      </c>
      <c r="K56" s="2">
        <f t="shared" si="23"/>
        <v>1.131829492263094</v>
      </c>
      <c r="L56" s="2">
        <f t="shared" si="24"/>
        <v>4.3237458182024966</v>
      </c>
      <c r="M56" s="2">
        <f t="shared" si="25"/>
        <v>3.5563393876101799</v>
      </c>
      <c r="N56" s="2">
        <f t="shared" si="16"/>
        <v>3.2081524841475897</v>
      </c>
      <c r="O56" s="3">
        <f t="shared" si="22"/>
        <v>4.9999999999999989E-2</v>
      </c>
      <c r="P56" s="2">
        <f t="shared" si="17"/>
        <v>1.081829492263094</v>
      </c>
      <c r="Q56" s="2">
        <f t="shared" si="18"/>
        <v>1.0015051525722107</v>
      </c>
      <c r="R56" s="2">
        <f t="shared" si="19"/>
        <v>0.88467889194754878</v>
      </c>
      <c r="S56" s="119">
        <f t="shared" si="20"/>
        <v>3025781.291627204</v>
      </c>
      <c r="AC56" s="3">
        <f t="shared" si="21"/>
        <v>0.15</v>
      </c>
    </row>
    <row r="57" spans="2:29">
      <c r="B57" t="str">
        <f t="shared" si="0"/>
        <v>4Q 2002</v>
      </c>
      <c r="C57" s="117">
        <f t="shared" si="5"/>
        <v>37591</v>
      </c>
      <c r="D57" s="2">
        <v>-0.2</v>
      </c>
      <c r="E57" s="2">
        <f t="shared" si="3"/>
        <v>-0.2</v>
      </c>
      <c r="F57" s="2">
        <f t="shared" si="1"/>
        <v>-0.2</v>
      </c>
      <c r="G57" s="2"/>
      <c r="I57">
        <v>771986.25151042244</v>
      </c>
      <c r="J57">
        <v>3055728.0425334796</v>
      </c>
      <c r="K57" s="2">
        <f t="shared" si="23"/>
        <v>0.83198863115936206</v>
      </c>
      <c r="L57" s="2">
        <f t="shared" si="24"/>
        <v>4.3886219454139166</v>
      </c>
      <c r="M57" s="2">
        <f t="shared" si="25"/>
        <v>3.9236725419803236</v>
      </c>
      <c r="N57" s="2">
        <f t="shared" ref="N57:N88" si="26">AVERAGE(I54:I57)/AVERAGE(I50:I53)*100-100</f>
        <v>3.7003744034342958</v>
      </c>
      <c r="O57" s="3">
        <f t="shared" si="22"/>
        <v>-0.35</v>
      </c>
      <c r="P57" s="2">
        <f t="shared" si="17"/>
        <v>1.1819886311593621</v>
      </c>
      <c r="Q57" s="2">
        <f t="shared" si="18"/>
        <v>1.1296715844100467</v>
      </c>
      <c r="R57" s="2">
        <f t="shared" si="19"/>
        <v>0.9081794313440571</v>
      </c>
      <c r="S57" s="119">
        <f t="shared" si="20"/>
        <v>3061545.6824979847</v>
      </c>
      <c r="AC57" s="3">
        <f t="shared" si="21"/>
        <v>-0.2</v>
      </c>
    </row>
    <row r="58" spans="2:29">
      <c r="B58" t="str">
        <f t="shared" si="0"/>
        <v>1Q 2003</v>
      </c>
      <c r="C58" s="117">
        <f t="shared" si="5"/>
        <v>37681</v>
      </c>
      <c r="D58" s="2">
        <v>0.2</v>
      </c>
      <c r="E58" s="2">
        <f t="shared" si="3"/>
        <v>0.2</v>
      </c>
      <c r="F58" s="2">
        <f t="shared" si="1"/>
        <v>0.2</v>
      </c>
      <c r="G58" s="2"/>
      <c r="I58">
        <v>746942.32824443642</v>
      </c>
      <c r="J58">
        <v>3075124.6523503815</v>
      </c>
      <c r="K58" s="2">
        <f t="shared" si="23"/>
        <v>0.63476230694993774</v>
      </c>
      <c r="L58" s="2">
        <f t="shared" si="24"/>
        <v>3.9226324011709863</v>
      </c>
      <c r="M58" s="2">
        <f t="shared" si="25"/>
        <v>3.2070181297193017</v>
      </c>
      <c r="N58" s="2">
        <f t="shared" si="26"/>
        <v>3.6176672418227724</v>
      </c>
      <c r="O58" s="3">
        <f t="shared" si="22"/>
        <v>0.4</v>
      </c>
      <c r="P58" s="2">
        <f t="shared" si="17"/>
        <v>0.23476230694993772</v>
      </c>
      <c r="Q58" s="2">
        <f t="shared" si="18"/>
        <v>0.92935990436766647</v>
      </c>
      <c r="R58" s="2">
        <f t="shared" si="19"/>
        <v>0.84700629087103874</v>
      </c>
      <c r="S58" s="119">
        <f t="shared" si="20"/>
        <v>3068733.0377705432</v>
      </c>
      <c r="AC58" s="3">
        <f t="shared" si="21"/>
        <v>0.2</v>
      </c>
    </row>
    <row r="59" spans="2:29">
      <c r="B59" t="str">
        <f t="shared" si="0"/>
        <v>2Q 2003</v>
      </c>
      <c r="C59" s="117">
        <f t="shared" si="5"/>
        <v>37773</v>
      </c>
      <c r="D59" s="2">
        <v>-0.1</v>
      </c>
      <c r="E59" s="2">
        <f t="shared" si="3"/>
        <v>-0.1</v>
      </c>
      <c r="F59" s="2">
        <f t="shared" si="1"/>
        <v>-0.1</v>
      </c>
      <c r="G59" s="2"/>
      <c r="I59">
        <v>778102.32722436124</v>
      </c>
      <c r="J59">
        <v>3090142.6226393832</v>
      </c>
      <c r="K59" s="2">
        <f t="shared" si="23"/>
        <v>0.48836948048669626</v>
      </c>
      <c r="L59" s="2">
        <f t="shared" si="24"/>
        <v>3.1216897863910873</v>
      </c>
      <c r="M59" s="2">
        <f t="shared" si="25"/>
        <v>3.2087077029266879</v>
      </c>
      <c r="N59" s="2">
        <f t="shared" si="26"/>
        <v>3.4744399901125433</v>
      </c>
      <c r="O59" s="3">
        <f t="shared" si="22"/>
        <v>-0.30000000000000004</v>
      </c>
      <c r="P59" s="2">
        <f t="shared" si="17"/>
        <v>0.78836948048669631</v>
      </c>
      <c r="Q59" s="2">
        <f t="shared" si="18"/>
        <v>0.82173747771477257</v>
      </c>
      <c r="R59" s="2">
        <f t="shared" si="19"/>
        <v>0.83603784897180056</v>
      </c>
      <c r="S59" s="119">
        <f t="shared" si="20"/>
        <v>3092925.992477939</v>
      </c>
      <c r="AC59" s="3">
        <f t="shared" si="21"/>
        <v>-0.1</v>
      </c>
    </row>
    <row r="60" spans="2:29">
      <c r="B60" t="str">
        <f t="shared" si="0"/>
        <v>3Q 2003</v>
      </c>
      <c r="C60" s="117">
        <f t="shared" si="5"/>
        <v>37865</v>
      </c>
      <c r="D60" s="2">
        <v>-0.3</v>
      </c>
      <c r="E60" s="2">
        <f t="shared" si="3"/>
        <v>-0.3</v>
      </c>
      <c r="F60" s="2">
        <f t="shared" si="1"/>
        <v>-0.3</v>
      </c>
      <c r="G60" s="2"/>
      <c r="I60">
        <v>783699.92012950091</v>
      </c>
      <c r="J60">
        <v>3106912.5358923487</v>
      </c>
      <c r="K60" s="2">
        <f t="shared" si="23"/>
        <v>0.5426905907223869</v>
      </c>
      <c r="L60" s="2">
        <f t="shared" si="24"/>
        <v>2.5209590436487588</v>
      </c>
      <c r="M60" s="2">
        <f t="shared" si="25"/>
        <v>3.0041185351355182</v>
      </c>
      <c r="N60" s="2">
        <f t="shared" si="26"/>
        <v>3.3342293907841594</v>
      </c>
      <c r="O60" s="3">
        <f t="shared" si="22"/>
        <v>-0.19999999999999998</v>
      </c>
      <c r="P60" s="2">
        <f t="shared" si="17"/>
        <v>0.74269059072238686</v>
      </c>
      <c r="Q60" s="2">
        <f t="shared" si="18"/>
        <v>0.73695275232959578</v>
      </c>
      <c r="R60" s="2">
        <f t="shared" si="19"/>
        <v>0.82789587422920707</v>
      </c>
      <c r="S60" s="119">
        <f t="shared" si="20"/>
        <v>3115896.8628020794</v>
      </c>
      <c r="AC60" s="3">
        <f t="shared" si="21"/>
        <v>-0.3</v>
      </c>
    </row>
    <row r="61" spans="2:29">
      <c r="B61" t="str">
        <f t="shared" si="0"/>
        <v>4Q 2003</v>
      </c>
      <c r="C61" s="117">
        <f t="shared" si="5"/>
        <v>37956</v>
      </c>
      <c r="D61" s="2">
        <v>-0.5</v>
      </c>
      <c r="E61" s="2">
        <f t="shared" si="3"/>
        <v>-0.5</v>
      </c>
      <c r="F61" s="2">
        <f t="shared" si="1"/>
        <v>-0.5</v>
      </c>
      <c r="G61" s="2"/>
      <c r="I61">
        <v>790509.70598829468</v>
      </c>
      <c r="J61">
        <v>3124837.2862370699</v>
      </c>
      <c r="K61" s="2">
        <f t="shared" si="23"/>
        <v>0.57693128266878091</v>
      </c>
      <c r="L61" s="2">
        <f t="shared" si="24"/>
        <v>2.261629397041915</v>
      </c>
      <c r="M61" s="2">
        <f t="shared" si="25"/>
        <v>2.3994539334904346</v>
      </c>
      <c r="N61" s="2">
        <f t="shared" si="26"/>
        <v>2.9490754669025563</v>
      </c>
      <c r="O61" s="3">
        <f t="shared" si="22"/>
        <v>-0.2</v>
      </c>
      <c r="P61" s="2">
        <f t="shared" si="17"/>
        <v>0.77693128266878086</v>
      </c>
      <c r="Q61" s="2">
        <f t="shared" si="18"/>
        <v>0.63568841520695041</v>
      </c>
      <c r="R61" s="2">
        <f t="shared" si="19"/>
        <v>0.8217272585794273</v>
      </c>
      <c r="S61" s="119">
        <f t="shared" si="20"/>
        <v>3140105.2402648837</v>
      </c>
      <c r="AC61" s="3">
        <f t="shared" si="21"/>
        <v>-0.5</v>
      </c>
    </row>
    <row r="62" spans="2:29">
      <c r="B62" t="str">
        <f t="shared" si="0"/>
        <v>1Q 2004</v>
      </c>
      <c r="C62" s="117">
        <f t="shared" si="5"/>
        <v>38047</v>
      </c>
      <c r="D62" s="2">
        <v>-0.6</v>
      </c>
      <c r="E62" s="2">
        <f t="shared" si="3"/>
        <v>-0.6</v>
      </c>
      <c r="F62" s="2">
        <f t="shared" si="1"/>
        <v>-0.6</v>
      </c>
      <c r="G62" s="2"/>
      <c r="I62">
        <v>774936.39250343235</v>
      </c>
      <c r="J62">
        <v>3172140.4987885728</v>
      </c>
      <c r="K62" s="2">
        <f t="shared" si="23"/>
        <v>1.5137816218413462</v>
      </c>
      <c r="L62" s="2">
        <f t="shared" si="24"/>
        <v>3.1548589864166985</v>
      </c>
      <c r="M62" s="2">
        <f t="shared" si="25"/>
        <v>3.7478213779625236</v>
      </c>
      <c r="N62" s="2">
        <f t="shared" si="26"/>
        <v>3.0842035249292792</v>
      </c>
      <c r="O62" s="3">
        <f t="shared" si="22"/>
        <v>-9.9999999999999978E-2</v>
      </c>
      <c r="P62" s="2">
        <f t="shared" si="17"/>
        <v>1.6137816218413463</v>
      </c>
      <c r="Q62" s="2">
        <f t="shared" si="18"/>
        <v>0.98044324392980264</v>
      </c>
      <c r="R62" s="2">
        <f t="shared" si="19"/>
        <v>0.90083307319389017</v>
      </c>
      <c r="S62" s="119">
        <f t="shared" si="20"/>
        <v>3190779.6815387551</v>
      </c>
      <c r="AC62" s="3">
        <f t="shared" si="21"/>
        <v>-0.6</v>
      </c>
    </row>
    <row r="63" spans="2:29">
      <c r="B63" t="str">
        <f t="shared" si="0"/>
        <v>2Q 2004</v>
      </c>
      <c r="C63" s="117">
        <f t="shared" si="5"/>
        <v>38139</v>
      </c>
      <c r="D63" s="2">
        <v>-0.3</v>
      </c>
      <c r="E63" s="2">
        <f t="shared" si="3"/>
        <v>-0.3</v>
      </c>
      <c r="F63" s="2">
        <f t="shared" si="1"/>
        <v>-0.3</v>
      </c>
      <c r="G63" s="2"/>
      <c r="I63">
        <v>807131.2479967986</v>
      </c>
      <c r="J63">
        <v>3216469.5737951514</v>
      </c>
      <c r="K63" s="2">
        <f t="shared" si="23"/>
        <v>1.3974499245385914</v>
      </c>
      <c r="L63" s="2">
        <f t="shared" si="24"/>
        <v>4.0880621570750861</v>
      </c>
      <c r="M63" s="2">
        <f t="shared" si="25"/>
        <v>3.7307330612914313</v>
      </c>
      <c r="N63" s="2">
        <f t="shared" si="26"/>
        <v>3.2180223082230555</v>
      </c>
      <c r="O63" s="3">
        <f t="shared" si="22"/>
        <v>0.3</v>
      </c>
      <c r="P63" s="2">
        <f t="shared" si="17"/>
        <v>1.0974499245385914</v>
      </c>
      <c r="Q63" s="2">
        <f t="shared" si="18"/>
        <v>1.0577133549427764</v>
      </c>
      <c r="R63" s="2">
        <f t="shared" si="19"/>
        <v>0.91731186590053193</v>
      </c>
      <c r="S63" s="119">
        <f t="shared" si="20"/>
        <v>3225796.8907459951</v>
      </c>
      <c r="AC63" s="3">
        <f t="shared" si="21"/>
        <v>-0.3</v>
      </c>
    </row>
    <row r="64" spans="2:29">
      <c r="B64" t="str">
        <f t="shared" si="0"/>
        <v>3Q 2004</v>
      </c>
      <c r="C64" s="117">
        <f t="shared" si="5"/>
        <v>38231</v>
      </c>
      <c r="D64" s="2">
        <v>0.1</v>
      </c>
      <c r="E64" s="2">
        <f t="shared" si="3"/>
        <v>0.1</v>
      </c>
      <c r="F64" s="2">
        <f t="shared" si="1"/>
        <v>0.1</v>
      </c>
      <c r="G64" s="2"/>
      <c r="I64">
        <v>823047.44175817585</v>
      </c>
      <c r="J64">
        <v>3269062.645396682</v>
      </c>
      <c r="K64" s="2">
        <f t="shared" si="23"/>
        <v>1.635117957589614</v>
      </c>
      <c r="L64" s="2">
        <f t="shared" si="24"/>
        <v>5.2190110803283858</v>
      </c>
      <c r="M64" s="2">
        <f t="shared" si="25"/>
        <v>5.0207382466203541</v>
      </c>
      <c r="N64" s="2">
        <f t="shared" si="26"/>
        <v>3.729438486705078</v>
      </c>
      <c r="O64" s="3">
        <f t="shared" si="22"/>
        <v>0.4</v>
      </c>
      <c r="P64" s="2">
        <f t="shared" si="17"/>
        <v>1.2351179575896141</v>
      </c>
      <c r="Q64" s="2">
        <f t="shared" si="18"/>
        <v>1.180820196659583</v>
      </c>
      <c r="R64" s="2">
        <f t="shared" si="19"/>
        <v>0.97309270052046315</v>
      </c>
      <c r="S64" s="119">
        <f t="shared" si="20"/>
        <v>3265639.2874189662</v>
      </c>
      <c r="AC64" s="3">
        <f t="shared" si="21"/>
        <v>0.1</v>
      </c>
    </row>
    <row r="65" spans="2:29">
      <c r="B65" t="str">
        <f t="shared" si="0"/>
        <v>4Q 2004</v>
      </c>
      <c r="C65" s="117">
        <f t="shared" si="5"/>
        <v>38322</v>
      </c>
      <c r="D65" s="2">
        <v>0.5</v>
      </c>
      <c r="E65" s="2">
        <f t="shared" si="3"/>
        <v>0.5</v>
      </c>
      <c r="F65" s="2">
        <f t="shared" si="1"/>
        <v>0.5</v>
      </c>
      <c r="G65" s="2"/>
      <c r="I65">
        <v>835296.59224722686</v>
      </c>
      <c r="J65">
        <v>3303973.9494837648</v>
      </c>
      <c r="K65" s="2">
        <f t="shared" si="23"/>
        <v>1.067930103335371</v>
      </c>
      <c r="L65" s="2">
        <f t="shared" si="24"/>
        <v>5.7326717149618815</v>
      </c>
      <c r="M65" s="2">
        <f t="shared" si="25"/>
        <v>5.6655706969390991</v>
      </c>
      <c r="N65" s="2">
        <f t="shared" si="26"/>
        <v>4.5545599068037319</v>
      </c>
      <c r="O65" s="3">
        <f t="shared" si="22"/>
        <v>0.4</v>
      </c>
      <c r="P65" s="2">
        <f t="shared" si="17"/>
        <v>0.66793010333537095</v>
      </c>
      <c r="Q65" s="2">
        <f t="shared" si="18"/>
        <v>1.1535699018262306</v>
      </c>
      <c r="R65" s="2">
        <f t="shared" si="19"/>
        <v>0.97297663381440913</v>
      </c>
      <c r="S65" s="119">
        <f t="shared" si="20"/>
        <v>3287451.4752859841</v>
      </c>
      <c r="AC65" s="3">
        <f t="shared" si="21"/>
        <v>0.5</v>
      </c>
    </row>
    <row r="66" spans="2:29">
      <c r="B66" t="str">
        <f t="shared" si="0"/>
        <v>1Q 2005</v>
      </c>
      <c r="C66" s="117">
        <f t="shared" si="5"/>
        <v>38412</v>
      </c>
      <c r="D66" s="2">
        <v>0.55000000000000004</v>
      </c>
      <c r="E66" s="2">
        <f t="shared" si="3"/>
        <v>0.55000000000000004</v>
      </c>
      <c r="F66" s="2">
        <f t="shared" si="1"/>
        <v>0.55000000000000004</v>
      </c>
      <c r="G66" s="2"/>
      <c r="I66">
        <v>817146.72642421897</v>
      </c>
      <c r="J66">
        <v>3337562.1402200083</v>
      </c>
      <c r="K66" s="2">
        <f t="shared" si="23"/>
        <v>1.0165997447253403</v>
      </c>
      <c r="L66" s="2">
        <f t="shared" si="24"/>
        <v>5.2148270700685941</v>
      </c>
      <c r="M66" s="2">
        <f t="shared" si="25"/>
        <v>5.4469417527838857</v>
      </c>
      <c r="N66" s="2">
        <f t="shared" si="26"/>
        <v>4.9683825970277837</v>
      </c>
      <c r="O66" s="3">
        <f t="shared" si="22"/>
        <v>5.0000000000000044E-2</v>
      </c>
      <c r="P66" s="2">
        <f t="shared" si="17"/>
        <v>0.96659974472534027</v>
      </c>
      <c r="Q66" s="2">
        <f t="shared" si="18"/>
        <v>0.99177443254722908</v>
      </c>
      <c r="R66" s="2">
        <f t="shared" si="19"/>
        <v>0.96719252694823254</v>
      </c>
      <c r="S66" s="119">
        <f t="shared" si="20"/>
        <v>3319227.972854068</v>
      </c>
      <c r="AC66" s="3">
        <f t="shared" si="21"/>
        <v>0.55000000000000004</v>
      </c>
    </row>
    <row r="67" spans="2:29">
      <c r="B67" t="str">
        <f t="shared" si="0"/>
        <v>2Q 2005</v>
      </c>
      <c r="C67" s="117">
        <f t="shared" si="5"/>
        <v>38504</v>
      </c>
      <c r="D67" s="2">
        <v>0.9</v>
      </c>
      <c r="E67" s="2">
        <f t="shared" si="3"/>
        <v>0.9</v>
      </c>
      <c r="F67" s="2">
        <f t="shared" si="1"/>
        <v>0.9</v>
      </c>
      <c r="G67" s="2"/>
      <c r="I67">
        <v>849011.79324149527</v>
      </c>
      <c r="J67">
        <v>3397456.494226499</v>
      </c>
      <c r="K67" s="2">
        <f t="shared" si="23"/>
        <v>1.7945539735341924</v>
      </c>
      <c r="L67" s="2">
        <f t="shared" si="24"/>
        <v>5.6268811589533811</v>
      </c>
      <c r="M67" s="2">
        <f t="shared" si="25"/>
        <v>5.188814749601022</v>
      </c>
      <c r="N67" s="2">
        <f t="shared" si="26"/>
        <v>5.3298640405361084</v>
      </c>
      <c r="O67" s="3">
        <f t="shared" si="22"/>
        <v>0.35</v>
      </c>
      <c r="P67" s="2">
        <f t="shared" si="17"/>
        <v>1.4445539735341923</v>
      </c>
      <c r="Q67" s="2">
        <f t="shared" si="18"/>
        <v>1.0785504447961296</v>
      </c>
      <c r="R67" s="2">
        <f t="shared" si="19"/>
        <v>0.98600042581789282</v>
      </c>
      <c r="S67" s="119">
        <f t="shared" si="20"/>
        <v>3367176.0124265901</v>
      </c>
      <c r="AC67" s="3">
        <f t="shared" si="21"/>
        <v>0.9</v>
      </c>
    </row>
    <row r="68" spans="2:29">
      <c r="B68" t="str">
        <f t="shared" si="0"/>
        <v>3Q 2005</v>
      </c>
      <c r="C68" s="117">
        <f t="shared" si="5"/>
        <v>38596</v>
      </c>
      <c r="D68" s="2">
        <v>1.3</v>
      </c>
      <c r="E68" s="2">
        <f t="shared" si="3"/>
        <v>1.3</v>
      </c>
      <c r="F68" s="2">
        <f t="shared" si="1"/>
        <v>1.3</v>
      </c>
      <c r="G68" s="2"/>
      <c r="I68">
        <v>867946.41827877553</v>
      </c>
      <c r="J68">
        <v>3443784.8408805071</v>
      </c>
      <c r="K68" s="2">
        <f t="shared" si="23"/>
        <v>1.3636185403032215</v>
      </c>
      <c r="L68" s="2">
        <f t="shared" si="24"/>
        <v>5.3447184846659184</v>
      </c>
      <c r="M68" s="2">
        <f t="shared" si="25"/>
        <v>5.4552112360239562</v>
      </c>
      <c r="N68" s="2">
        <f t="shared" si="26"/>
        <v>5.4379582541778575</v>
      </c>
      <c r="O68" s="3">
        <f t="shared" si="22"/>
        <v>0.4</v>
      </c>
      <c r="P68" s="2">
        <f t="shared" si="17"/>
        <v>0.96361854030322147</v>
      </c>
      <c r="Q68" s="2">
        <f t="shared" si="18"/>
        <v>1.0106755904745313</v>
      </c>
      <c r="R68" s="2">
        <f t="shared" si="19"/>
        <v>0.97614951315456999</v>
      </c>
      <c r="S68" s="119">
        <f t="shared" si="20"/>
        <v>3399622.7447669753</v>
      </c>
      <c r="AC68" s="3">
        <f t="shared" si="21"/>
        <v>1.3</v>
      </c>
    </row>
    <row r="69" spans="2:29">
      <c r="B69" t="str">
        <f t="shared" si="0"/>
        <v>4Q 2005</v>
      </c>
      <c r="C69" s="117">
        <f t="shared" si="5"/>
        <v>38687</v>
      </c>
      <c r="D69" s="2">
        <v>1.2</v>
      </c>
      <c r="E69" s="2">
        <f t="shared" si="3"/>
        <v>1.2</v>
      </c>
      <c r="F69" s="2">
        <f t="shared" si="1"/>
        <v>1.2</v>
      </c>
      <c r="G69" s="2"/>
      <c r="I69">
        <v>877304.9448070745</v>
      </c>
      <c r="J69">
        <v>3466836.0235083024</v>
      </c>
      <c r="K69" s="2">
        <f t="shared" si="23"/>
        <v>0.66935606296185313</v>
      </c>
      <c r="L69" s="2">
        <f t="shared" si="24"/>
        <v>4.9292783936745224</v>
      </c>
      <c r="M69" s="2">
        <f t="shared" si="25"/>
        <v>5.0291540693146146</v>
      </c>
      <c r="N69" s="2">
        <f t="shared" si="26"/>
        <v>5.2770519743303481</v>
      </c>
      <c r="O69" s="3">
        <f t="shared" si="22"/>
        <v>-0.10000000000000009</v>
      </c>
      <c r="P69" s="2">
        <f t="shared" si="17"/>
        <v>0.76935606296185322</v>
      </c>
      <c r="Q69" s="2">
        <f t="shared" si="18"/>
        <v>1.0360320803811518</v>
      </c>
      <c r="R69" s="2">
        <f t="shared" si="19"/>
        <v>0.94176346580477766</v>
      </c>
      <c r="S69" s="119">
        <f t="shared" si="20"/>
        <v>3425777.94847167</v>
      </c>
      <c r="AC69" s="3">
        <f t="shared" si="21"/>
        <v>1.2</v>
      </c>
    </row>
    <row r="70" spans="2:29">
      <c r="B70" t="str">
        <f t="shared" ref="B70:B133" si="27">ROUNDUP(MONTH(C70)/3,0)&amp;"Q "&amp;YEAR(C70)</f>
        <v>1Q 2006</v>
      </c>
      <c r="C70" s="117">
        <f t="shared" si="5"/>
        <v>38777</v>
      </c>
      <c r="D70" s="2">
        <v>1.5</v>
      </c>
      <c r="E70" s="2">
        <f t="shared" si="3"/>
        <v>1.5</v>
      </c>
      <c r="F70" s="2">
        <f t="shared" ref="F70:F112" si="28">D70</f>
        <v>1.5</v>
      </c>
      <c r="G70" s="2"/>
      <c r="I70">
        <v>858816.80123690632</v>
      </c>
      <c r="J70">
        <v>3527754.1716920487</v>
      </c>
      <c r="K70" s="2">
        <f t="shared" si="23"/>
        <v>1.7571684316958169</v>
      </c>
      <c r="L70" s="2">
        <f t="shared" si="24"/>
        <v>5.6985315473258282</v>
      </c>
      <c r="M70" s="2">
        <f t="shared" si="25"/>
        <v>5.099460533242663</v>
      </c>
      <c r="N70" s="2">
        <f t="shared" si="26"/>
        <v>5.1927376560648497</v>
      </c>
      <c r="O70" s="3">
        <f t="shared" si="22"/>
        <v>0.30000000000000004</v>
      </c>
      <c r="P70" s="2">
        <f t="shared" si="17"/>
        <v>1.4571684316958169</v>
      </c>
      <c r="Q70" s="2">
        <f t="shared" si="18"/>
        <v>1.158674252123771</v>
      </c>
      <c r="R70" s="2">
        <f t="shared" si="19"/>
        <v>1.043630642866934</v>
      </c>
      <c r="S70" s="119">
        <f t="shared" si="20"/>
        <v>3475697.3032767954</v>
      </c>
      <c r="U70" s="3"/>
      <c r="V70" s="174"/>
      <c r="W70" s="113"/>
      <c r="X70" s="3"/>
      <c r="AC70" s="3">
        <f t="shared" ref="AC70:AC101" si="29">F70</f>
        <v>1.5</v>
      </c>
    </row>
    <row r="71" spans="2:29">
      <c r="B71" t="str">
        <f t="shared" si="27"/>
        <v>2Q 2006</v>
      </c>
      <c r="C71" s="117">
        <f t="shared" si="5"/>
        <v>38869</v>
      </c>
      <c r="D71" s="2">
        <v>1.8</v>
      </c>
      <c r="E71" s="2">
        <f t="shared" ref="E71:E113" si="30">D71</f>
        <v>1.8</v>
      </c>
      <c r="F71" s="2">
        <f t="shared" si="28"/>
        <v>1.8</v>
      </c>
      <c r="G71" s="2"/>
      <c r="I71">
        <v>890003.18124612782</v>
      </c>
      <c r="J71">
        <v>3577856.8754332592</v>
      </c>
      <c r="K71" s="2">
        <f t="shared" si="23"/>
        <v>1.4202436253424935</v>
      </c>
      <c r="L71" s="2">
        <f t="shared" si="24"/>
        <v>5.3098658220738173</v>
      </c>
      <c r="M71" s="2">
        <f t="shared" si="25"/>
        <v>4.8281294006681463</v>
      </c>
      <c r="N71" s="2">
        <f t="shared" si="26"/>
        <v>5.1005763767731054</v>
      </c>
      <c r="O71" s="3">
        <f t="shared" ref="O71:O102" si="31">F71-F70</f>
        <v>0.30000000000000004</v>
      </c>
      <c r="P71" s="2">
        <f t="shared" si="17"/>
        <v>1.1202436253424934</v>
      </c>
      <c r="Q71" s="2">
        <f t="shared" si="18"/>
        <v>1.0775966650758464</v>
      </c>
      <c r="R71" s="2">
        <f t="shared" si="19"/>
        <v>1.0712868216049172</v>
      </c>
      <c r="S71" s="119">
        <f t="shared" si="20"/>
        <v>3514633.5807529544</v>
      </c>
      <c r="U71" s="3"/>
      <c r="V71" s="174"/>
      <c r="W71" s="113"/>
      <c r="X71" s="3"/>
      <c r="AC71" s="3">
        <f t="shared" si="29"/>
        <v>1.8</v>
      </c>
    </row>
    <row r="72" spans="2:29">
      <c r="B72" t="str">
        <f t="shared" si="27"/>
        <v>3Q 2006</v>
      </c>
      <c r="C72" s="117">
        <f t="shared" ref="C72:C135" si="32">EDATE(C71,3)</f>
        <v>38961</v>
      </c>
      <c r="D72" s="2">
        <v>2.1</v>
      </c>
      <c r="E72" s="2">
        <f t="shared" si="30"/>
        <v>2.1</v>
      </c>
      <c r="F72" s="2">
        <f t="shared" si="28"/>
        <v>2.1</v>
      </c>
      <c r="G72" s="2"/>
      <c r="I72">
        <v>914091.38308771129</v>
      </c>
      <c r="J72">
        <v>3627272.5520919175</v>
      </c>
      <c r="K72" s="2">
        <f t="shared" si="23"/>
        <v>1.3811529745072448</v>
      </c>
      <c r="L72" s="2">
        <f t="shared" si="24"/>
        <v>5.3280828997579448</v>
      </c>
      <c r="M72" s="2">
        <f t="shared" si="25"/>
        <v>5.3165683776247334</v>
      </c>
      <c r="N72" s="2">
        <f t="shared" si="26"/>
        <v>5.0695881347327543</v>
      </c>
      <c r="O72" s="3">
        <f t="shared" si="31"/>
        <v>0.30000000000000004</v>
      </c>
      <c r="P72" s="2">
        <f t="shared" si="17"/>
        <v>1.0811529745072448</v>
      </c>
      <c r="Q72" s="2">
        <f t="shared" si="18"/>
        <v>1.1069802736268521</v>
      </c>
      <c r="R72" s="2">
        <f t="shared" si="19"/>
        <v>1.0994920202536551</v>
      </c>
      <c r="S72" s="119">
        <f t="shared" si="20"/>
        <v>3552632.146254295</v>
      </c>
      <c r="U72" s="3"/>
      <c r="V72" s="174"/>
      <c r="W72" s="113"/>
      <c r="X72" s="3"/>
      <c r="AC72" s="3">
        <f t="shared" si="29"/>
        <v>2.1</v>
      </c>
    </row>
    <row r="73" spans="2:29">
      <c r="B73" t="str">
        <f t="shared" si="27"/>
        <v>4Q 2006</v>
      </c>
      <c r="C73" s="117">
        <f t="shared" si="32"/>
        <v>39052</v>
      </c>
      <c r="D73" s="2">
        <v>2.4</v>
      </c>
      <c r="E73" s="2">
        <f t="shared" si="30"/>
        <v>2.4</v>
      </c>
      <c r="F73" s="2">
        <f t="shared" si="28"/>
        <v>2.4</v>
      </c>
      <c r="G73" s="2"/>
      <c r="I73">
        <v>939667.31283513748</v>
      </c>
      <c r="J73">
        <v>3677431.1270674774</v>
      </c>
      <c r="K73" s="2">
        <f t="shared" si="23"/>
        <v>1.382817923252901</v>
      </c>
      <c r="L73" s="2">
        <f t="shared" si="24"/>
        <v>6.0745619963317807</v>
      </c>
      <c r="M73" s="2">
        <f t="shared" si="25"/>
        <v>7.1084026594397898</v>
      </c>
      <c r="N73" s="2">
        <f t="shared" si="26"/>
        <v>5.6038061160837742</v>
      </c>
      <c r="O73" s="3">
        <f t="shared" si="31"/>
        <v>0.29999999999999982</v>
      </c>
      <c r="P73" s="2">
        <f t="shared" si="17"/>
        <v>1.0828179232529012</v>
      </c>
      <c r="Q73" s="2">
        <f t="shared" si="18"/>
        <v>1.185345738699614</v>
      </c>
      <c r="R73" s="2">
        <f t="shared" si="19"/>
        <v>1.1249825736356653</v>
      </c>
      <c r="S73" s="119">
        <f t="shared" si="20"/>
        <v>3591100.6838811813</v>
      </c>
      <c r="U73" s="3"/>
      <c r="V73" s="174"/>
      <c r="W73" s="113"/>
      <c r="X73" s="3"/>
      <c r="AC73" s="3">
        <f t="shared" si="29"/>
        <v>2.4</v>
      </c>
    </row>
    <row r="74" spans="2:29">
      <c r="B74" t="str">
        <f t="shared" si="27"/>
        <v>1Q 2007</v>
      </c>
      <c r="C74" s="117">
        <f t="shared" si="32"/>
        <v>39142</v>
      </c>
      <c r="D74" s="2">
        <v>2.6</v>
      </c>
      <c r="E74" s="2">
        <f t="shared" si="30"/>
        <v>2.6</v>
      </c>
      <c r="F74" s="2">
        <f t="shared" si="28"/>
        <v>2.6</v>
      </c>
      <c r="G74" s="2"/>
      <c r="I74">
        <v>914058.49609621253</v>
      </c>
      <c r="J74">
        <v>3737140.5467703803</v>
      </c>
      <c r="K74" s="2">
        <f t="shared" si="23"/>
        <v>1.6236720047158997</v>
      </c>
      <c r="L74" s="2">
        <f t="shared" si="24"/>
        <v>5.9354015299173142</v>
      </c>
      <c r="M74" s="2">
        <f t="shared" si="25"/>
        <v>6.4323025329435382</v>
      </c>
      <c r="N74" s="2">
        <f t="shared" si="26"/>
        <v>5.9292115507617211</v>
      </c>
      <c r="O74" s="3">
        <f t="shared" si="31"/>
        <v>0.20000000000000018</v>
      </c>
      <c r="P74" s="2">
        <f t="shared" si="17"/>
        <v>1.4236720047158995</v>
      </c>
      <c r="Q74" s="2">
        <f t="shared" si="18"/>
        <v>1.1769716319546348</v>
      </c>
      <c r="R74" s="2">
        <f t="shared" si="19"/>
        <v>1.1091401055418781</v>
      </c>
      <c r="S74" s="119">
        <f t="shared" si="20"/>
        <v>3642226.1789787584</v>
      </c>
      <c r="U74" s="3"/>
      <c r="V74" s="174"/>
      <c r="W74" s="113"/>
      <c r="X74" s="3"/>
      <c r="AC74" s="3">
        <f t="shared" si="29"/>
        <v>2.6</v>
      </c>
    </row>
    <row r="75" spans="2:29">
      <c r="B75" t="str">
        <f t="shared" si="27"/>
        <v>2Q 2007</v>
      </c>
      <c r="C75" s="117">
        <f t="shared" si="32"/>
        <v>39234</v>
      </c>
      <c r="D75" s="2">
        <v>2.9</v>
      </c>
      <c r="E75" s="2">
        <f t="shared" si="30"/>
        <v>2.9</v>
      </c>
      <c r="F75" s="2">
        <f t="shared" si="28"/>
        <v>2.9</v>
      </c>
      <c r="G75" s="2"/>
      <c r="I75">
        <v>938671.17001262237</v>
      </c>
      <c r="J75">
        <v>3767768.5809212243</v>
      </c>
      <c r="K75" s="2">
        <f t="shared" si="23"/>
        <v>0.81955799541208307</v>
      </c>
      <c r="L75" s="2">
        <f t="shared" si="24"/>
        <v>5.30797379828023</v>
      </c>
      <c r="M75" s="2">
        <f t="shared" si="25"/>
        <v>5.4682937984954947</v>
      </c>
      <c r="N75" s="2">
        <f t="shared" si="26"/>
        <v>6.0793554411011854</v>
      </c>
      <c r="O75" s="3">
        <f t="shared" si="31"/>
        <v>0.29999999999999982</v>
      </c>
      <c r="P75" s="2">
        <f t="shared" si="17"/>
        <v>0.51955799541208325</v>
      </c>
      <c r="Q75" s="2">
        <f t="shared" si="18"/>
        <v>1.0268002244720322</v>
      </c>
      <c r="R75" s="2">
        <f t="shared" si="19"/>
        <v>1.0609824447813361</v>
      </c>
      <c r="S75" s="119">
        <f t="shared" si="20"/>
        <v>3661149.6563026342</v>
      </c>
      <c r="U75" s="3"/>
      <c r="V75" s="174"/>
      <c r="W75" s="113"/>
      <c r="X75" s="3"/>
      <c r="AC75" s="3">
        <f t="shared" si="29"/>
        <v>2.9</v>
      </c>
    </row>
    <row r="76" spans="2:29">
      <c r="B76" t="str">
        <f t="shared" si="27"/>
        <v>3Q 2007</v>
      </c>
      <c r="C76" s="117">
        <f t="shared" si="32"/>
        <v>39326</v>
      </c>
      <c r="D76" s="2">
        <v>2.9</v>
      </c>
      <c r="E76" s="2">
        <f t="shared" si="30"/>
        <v>2.9</v>
      </c>
      <c r="F76" s="2">
        <f t="shared" si="28"/>
        <v>2.9</v>
      </c>
      <c r="G76" s="2"/>
      <c r="I76">
        <v>959477.38225524838</v>
      </c>
      <c r="J76">
        <v>3811924.3865446337</v>
      </c>
      <c r="K76" s="2">
        <f t="shared" si="23"/>
        <v>1.1719351832540923</v>
      </c>
      <c r="L76" s="2">
        <f t="shared" si="24"/>
        <v>5.0906523234992136</v>
      </c>
      <c r="M76" s="2">
        <f t="shared" si="25"/>
        <v>4.965149000117222</v>
      </c>
      <c r="N76" s="2">
        <f t="shared" si="26"/>
        <v>5.9786756589122518</v>
      </c>
      <c r="O76" s="3">
        <f t="shared" si="31"/>
        <v>0</v>
      </c>
      <c r="P76" s="2">
        <f t="shared" si="17"/>
        <v>1.1719351832540923</v>
      </c>
      <c r="Q76" s="2">
        <f t="shared" si="18"/>
        <v>1.0494957766587441</v>
      </c>
      <c r="R76" s="2">
        <f t="shared" si="19"/>
        <v>1.055717213586709</v>
      </c>
      <c r="S76" s="119">
        <f t="shared" si="20"/>
        <v>3704055.9572364311</v>
      </c>
      <c r="U76" s="3"/>
      <c r="V76" s="174"/>
      <c r="W76" s="113"/>
      <c r="X76" s="3"/>
      <c r="AC76" s="3">
        <f t="shared" si="29"/>
        <v>2.9</v>
      </c>
    </row>
    <row r="77" spans="2:29">
      <c r="B77" t="str">
        <f t="shared" si="27"/>
        <v>4Q 2007</v>
      </c>
      <c r="C77" s="117">
        <f t="shared" si="32"/>
        <v>39417</v>
      </c>
      <c r="D77" s="2">
        <v>3.2</v>
      </c>
      <c r="E77" s="2">
        <f t="shared" si="30"/>
        <v>3.2</v>
      </c>
      <c r="F77" s="2">
        <f t="shared" si="28"/>
        <v>3.2</v>
      </c>
      <c r="G77" s="2"/>
      <c r="I77">
        <v>983486.91580900375</v>
      </c>
      <c r="J77">
        <v>3865942.3941414319</v>
      </c>
      <c r="K77" s="2">
        <f t="shared" si="23"/>
        <v>1.4170797245472926</v>
      </c>
      <c r="L77" s="2">
        <f t="shared" si="24"/>
        <v>5.1261671683374459</v>
      </c>
      <c r="M77" s="2">
        <f t="shared" si="25"/>
        <v>4.6633103413648627</v>
      </c>
      <c r="N77" s="2">
        <f t="shared" si="26"/>
        <v>5.3604737885323885</v>
      </c>
      <c r="O77" s="3">
        <f t="shared" si="31"/>
        <v>0.30000000000000027</v>
      </c>
      <c r="P77" s="2">
        <f t="shared" si="17"/>
        <v>1.1170797245472923</v>
      </c>
      <c r="Q77" s="2">
        <f t="shared" si="18"/>
        <v>1.0580612269823417</v>
      </c>
      <c r="R77" s="2">
        <f t="shared" si="19"/>
        <v>1.0931463486877027</v>
      </c>
      <c r="S77" s="119">
        <f t="shared" si="20"/>
        <v>3745433.2153206053</v>
      </c>
      <c r="U77" s="3"/>
      <c r="V77" s="174"/>
      <c r="W77" s="113"/>
      <c r="X77" s="3"/>
      <c r="AC77" s="3">
        <f t="shared" si="29"/>
        <v>3.2</v>
      </c>
    </row>
    <row r="78" spans="2:29">
      <c r="B78" t="str">
        <f t="shared" si="27"/>
        <v>1Q 2008</v>
      </c>
      <c r="C78" s="117">
        <f t="shared" si="32"/>
        <v>39508</v>
      </c>
      <c r="D78" s="2">
        <v>3.1</v>
      </c>
      <c r="E78" s="2">
        <f t="shared" si="30"/>
        <v>3.1</v>
      </c>
      <c r="F78" s="2">
        <f t="shared" si="28"/>
        <v>3.1</v>
      </c>
      <c r="G78" s="2"/>
      <c r="I78">
        <v>949046.78194307373</v>
      </c>
      <c r="J78">
        <v>3882179.5559262927</v>
      </c>
      <c r="K78" s="2">
        <f t="shared" si="23"/>
        <v>0.42000526985262354</v>
      </c>
      <c r="L78" s="2">
        <f t="shared" si="24"/>
        <v>3.8810156412569086</v>
      </c>
      <c r="M78" s="2">
        <f t="shared" si="25"/>
        <v>3.8277950477229012</v>
      </c>
      <c r="N78" s="2">
        <f t="shared" si="26"/>
        <v>4.7258164457226286</v>
      </c>
      <c r="O78" s="3">
        <f t="shared" si="31"/>
        <v>-0.10000000000000009</v>
      </c>
      <c r="P78" s="2">
        <f t="shared" si="17"/>
        <v>0.52000526985262363</v>
      </c>
      <c r="Q78" s="2">
        <f t="shared" si="18"/>
        <v>0.83214454326652287</v>
      </c>
      <c r="R78" s="2">
        <f t="shared" si="19"/>
        <v>1.0559301424483094</v>
      </c>
      <c r="S78" s="119">
        <f t="shared" si="20"/>
        <v>3764909.6654190831</v>
      </c>
      <c r="U78" s="3"/>
      <c r="V78" s="174"/>
      <c r="W78" s="113"/>
      <c r="X78" s="3"/>
      <c r="AC78" s="3">
        <f t="shared" si="29"/>
        <v>3.1</v>
      </c>
    </row>
    <row r="79" spans="2:29">
      <c r="B79" t="str">
        <f t="shared" si="27"/>
        <v>2Q 2008</v>
      </c>
      <c r="C79" s="117">
        <f t="shared" si="32"/>
        <v>39600</v>
      </c>
      <c r="D79" s="2">
        <v>3.2</v>
      </c>
      <c r="E79" s="2">
        <f t="shared" si="30"/>
        <v>3.2</v>
      </c>
      <c r="F79" s="2">
        <f t="shared" si="28"/>
        <v>3.2</v>
      </c>
      <c r="G79" s="2"/>
      <c r="I79">
        <v>982490.57439671562</v>
      </c>
      <c r="J79">
        <v>3929576.5868570823</v>
      </c>
      <c r="K79" s="2">
        <f t="shared" si="23"/>
        <v>1.2208871395048391</v>
      </c>
      <c r="L79" s="2">
        <f t="shared" si="24"/>
        <v>4.2945314304918298</v>
      </c>
      <c r="M79" s="2">
        <f t="shared" si="25"/>
        <v>4.6682380139046984</v>
      </c>
      <c r="N79" s="2">
        <f t="shared" si="26"/>
        <v>4.5329507599010128</v>
      </c>
      <c r="O79" s="3">
        <f t="shared" si="31"/>
        <v>0.10000000000000009</v>
      </c>
      <c r="P79" s="2">
        <f t="shared" si="17"/>
        <v>1.120887139504839</v>
      </c>
      <c r="Q79" s="2">
        <f t="shared" si="18"/>
        <v>0.98247682928971181</v>
      </c>
      <c r="R79" s="2">
        <f t="shared" si="19"/>
        <v>1.0289579062791967</v>
      </c>
      <c r="S79" s="119">
        <f t="shared" si="20"/>
        <v>3807110.0536727407</v>
      </c>
      <c r="AC79" s="3">
        <f t="shared" si="29"/>
        <v>3.2</v>
      </c>
    </row>
    <row r="80" spans="2:29">
      <c r="B80" t="str">
        <f t="shared" si="27"/>
        <v>3Q 2008</v>
      </c>
      <c r="C80" s="117">
        <f t="shared" si="32"/>
        <v>39692</v>
      </c>
      <c r="D80" s="2">
        <v>3</v>
      </c>
      <c r="E80" s="2">
        <f t="shared" si="30"/>
        <v>3</v>
      </c>
      <c r="F80" s="2">
        <f t="shared" si="28"/>
        <v>3</v>
      </c>
      <c r="G80" s="2"/>
      <c r="I80">
        <v>990596.63805581711</v>
      </c>
      <c r="J80">
        <v>3938965.6558432202</v>
      </c>
      <c r="K80" s="2">
        <f t="shared" si="23"/>
        <v>0.2389333501614459</v>
      </c>
      <c r="L80" s="2">
        <f t="shared" si="24"/>
        <v>3.332733192374377</v>
      </c>
      <c r="M80" s="2">
        <f t="shared" si="25"/>
        <v>3.2433548071162335</v>
      </c>
      <c r="N80" s="2">
        <f t="shared" si="26"/>
        <v>4.0978597416638394</v>
      </c>
      <c r="O80" s="3">
        <f t="shared" si="31"/>
        <v>-0.20000000000000018</v>
      </c>
      <c r="P80" s="2">
        <f t="shared" si="17"/>
        <v>0.43893335016144608</v>
      </c>
      <c r="Q80" s="2">
        <f t="shared" si="18"/>
        <v>0.79922637101655025</v>
      </c>
      <c r="R80" s="2">
        <f t="shared" si="19"/>
        <v>0.98523414043404889</v>
      </c>
      <c r="S80" s="119">
        <f t="shared" si="20"/>
        <v>3823820.72937566</v>
      </c>
      <c r="AC80" s="3">
        <f t="shared" si="29"/>
        <v>3</v>
      </c>
    </row>
    <row r="81" spans="2:29">
      <c r="B81" t="str">
        <f t="shared" si="27"/>
        <v>4Q 2008</v>
      </c>
      <c r="C81" s="117">
        <f t="shared" si="32"/>
        <v>39783</v>
      </c>
      <c r="D81" s="2">
        <v>2</v>
      </c>
      <c r="E81" s="2">
        <f t="shared" si="30"/>
        <v>2</v>
      </c>
      <c r="F81" s="2">
        <f t="shared" si="28"/>
        <v>2</v>
      </c>
      <c r="G81" s="2"/>
      <c r="I81">
        <v>994682.25806543941</v>
      </c>
      <c r="J81">
        <v>3916543.1519848784</v>
      </c>
      <c r="K81" s="2">
        <f t="shared" si="23"/>
        <v>-0.56924852404030446</v>
      </c>
      <c r="L81" s="2">
        <f t="shared" si="24"/>
        <v>1.3088854588244345</v>
      </c>
      <c r="M81" s="2">
        <f t="shared" si="25"/>
        <v>1.1383315910437517</v>
      </c>
      <c r="N81" s="2">
        <f t="shared" si="26"/>
        <v>3.1910446266535644</v>
      </c>
      <c r="O81" s="3">
        <f t="shared" si="31"/>
        <v>-1</v>
      </c>
      <c r="P81" s="2">
        <f t="shared" si="17"/>
        <v>0.43075147595969554</v>
      </c>
      <c r="Q81" s="2">
        <f t="shared" si="18"/>
        <v>0.62764430886965106</v>
      </c>
      <c r="R81" s="2">
        <f t="shared" si="19"/>
        <v>0.95701709151720227</v>
      </c>
      <c r="S81" s="119">
        <f t="shared" si="20"/>
        <v>3840291.8936054986</v>
      </c>
      <c r="AC81" s="3">
        <f t="shared" si="29"/>
        <v>2</v>
      </c>
    </row>
    <row r="82" spans="2:29">
      <c r="B82" t="str">
        <f t="shared" si="27"/>
        <v>1Q 2009</v>
      </c>
      <c r="C82" s="117">
        <f t="shared" si="32"/>
        <v>39873</v>
      </c>
      <c r="D82" s="2">
        <v>1</v>
      </c>
      <c r="E82" s="2">
        <f t="shared" si="30"/>
        <v>1</v>
      </c>
      <c r="F82" s="2">
        <f t="shared" si="28"/>
        <v>1</v>
      </c>
      <c r="G82" s="2"/>
      <c r="I82">
        <v>938574.95533653093</v>
      </c>
      <c r="J82">
        <v>3855619.6549019041</v>
      </c>
      <c r="K82" s="2">
        <f t="shared" si="23"/>
        <v>-1.5555425976118471</v>
      </c>
      <c r="L82" s="2">
        <f t="shared" si="24"/>
        <v>-0.68414921674202844</v>
      </c>
      <c r="M82" s="2">
        <f t="shared" si="25"/>
        <v>-1.1034046799150161</v>
      </c>
      <c r="N82" s="2">
        <f t="shared" si="26"/>
        <v>1.9751618875243793</v>
      </c>
      <c r="O82" s="3">
        <f t="shared" si="31"/>
        <v>-1</v>
      </c>
      <c r="P82" s="2">
        <f t="shared" si="17"/>
        <v>-0.5555425976118471</v>
      </c>
      <c r="Q82" s="2">
        <f t="shared" si="18"/>
        <v>0.35875734200353337</v>
      </c>
      <c r="R82" s="2">
        <f t="shared" si="19"/>
        <v>0.78929117240823032</v>
      </c>
      <c r="S82" s="119">
        <f t="shared" si="20"/>
        <v>3818957.4362638853</v>
      </c>
      <c r="AC82" s="3">
        <f t="shared" si="29"/>
        <v>1</v>
      </c>
    </row>
    <row r="83" spans="2:29">
      <c r="B83" t="str">
        <f t="shared" si="27"/>
        <v>2Q 2009</v>
      </c>
      <c r="C83" s="117">
        <f t="shared" si="32"/>
        <v>39965</v>
      </c>
      <c r="D83" s="2">
        <v>-0.2</v>
      </c>
      <c r="E83" s="2">
        <f t="shared" si="30"/>
        <v>-0.2</v>
      </c>
      <c r="F83" s="2">
        <f t="shared" si="28"/>
        <v>-0.2</v>
      </c>
      <c r="G83" s="2"/>
      <c r="I83">
        <v>957117.42049867765</v>
      </c>
      <c r="J83">
        <v>3842386.7297769305</v>
      </c>
      <c r="K83" s="2">
        <f t="shared" ref="K83:K114" si="33">J83/J82*100-100</f>
        <v>-0.34321137221483866</v>
      </c>
      <c r="L83" s="2">
        <f t="shared" si="24"/>
        <v>-2.2188104787617107</v>
      </c>
      <c r="M83" s="2">
        <f t="shared" si="25"/>
        <v>-2.5825340781124595</v>
      </c>
      <c r="N83" s="2">
        <f t="shared" si="26"/>
        <v>0.16697934675211457</v>
      </c>
      <c r="O83" s="3">
        <f t="shared" si="31"/>
        <v>-1.2</v>
      </c>
      <c r="P83" s="2">
        <f t="shared" si="17"/>
        <v>0.85678862778516129</v>
      </c>
      <c r="Q83" s="2">
        <f t="shared" si="18"/>
        <v>0.29273271407361395</v>
      </c>
      <c r="R83" s="2">
        <f t="shared" si="19"/>
        <v>0.76733658927845261</v>
      </c>
      <c r="S83" s="119">
        <f t="shared" si="20"/>
        <v>3851677.8292777496</v>
      </c>
      <c r="AC83" s="3">
        <f t="shared" si="29"/>
        <v>-0.2</v>
      </c>
    </row>
    <row r="84" spans="2:29">
      <c r="B84" t="str">
        <f t="shared" si="27"/>
        <v>3Q 2009</v>
      </c>
      <c r="C84" s="117">
        <f t="shared" si="32"/>
        <v>40057</v>
      </c>
      <c r="D84" s="2">
        <v>-0.6</v>
      </c>
      <c r="E84" s="2">
        <f t="shared" si="30"/>
        <v>-0.6</v>
      </c>
      <c r="F84" s="2">
        <f t="shared" si="28"/>
        <v>-0.6</v>
      </c>
      <c r="G84" s="2"/>
      <c r="I84">
        <v>971559.40734421473</v>
      </c>
      <c r="J84">
        <v>3851297.5012205089</v>
      </c>
      <c r="K84" s="2">
        <f t="shared" si="33"/>
        <v>0.23190719909902668</v>
      </c>
      <c r="L84" s="2">
        <f t="shared" si="24"/>
        <v>-2.2256643566480534</v>
      </c>
      <c r="M84" s="2">
        <f t="shared" si="25"/>
        <v>-1.9217943994808593</v>
      </c>
      <c r="N84" s="2">
        <f t="shared" si="26"/>
        <v>-1.1185639867300523</v>
      </c>
      <c r="O84" s="3">
        <f t="shared" si="31"/>
        <v>-0.39999999999999997</v>
      </c>
      <c r="P84" s="2">
        <f t="shared" si="17"/>
        <v>0.6319071990990266</v>
      </c>
      <c r="Q84" s="2">
        <f t="shared" si="18"/>
        <v>0.34097617630800908</v>
      </c>
      <c r="R84" s="2">
        <f t="shared" si="19"/>
        <v>0.72989944132776785</v>
      </c>
      <c r="S84" s="119">
        <f t="shared" si="20"/>
        <v>3876016.8587670568</v>
      </c>
      <c r="AC84" s="3">
        <f t="shared" si="29"/>
        <v>-0.6</v>
      </c>
    </row>
    <row r="85" spans="2:29">
      <c r="B85" t="str">
        <f t="shared" si="27"/>
        <v>4Q 2009</v>
      </c>
      <c r="C85" s="117">
        <f t="shared" si="32"/>
        <v>40148</v>
      </c>
      <c r="D85" s="2">
        <v>-1</v>
      </c>
      <c r="E85" s="2">
        <f t="shared" si="30"/>
        <v>-1</v>
      </c>
      <c r="F85" s="2">
        <f t="shared" si="28"/>
        <v>-1</v>
      </c>
      <c r="G85" s="2"/>
      <c r="I85">
        <v>989320.35103089793</v>
      </c>
      <c r="J85">
        <v>3876984.5648402581</v>
      </c>
      <c r="K85" s="2">
        <f t="shared" si="33"/>
        <v>0.66697167932647972</v>
      </c>
      <c r="L85" s="2">
        <f t="shared" si="24"/>
        <v>-1.0100383325170839</v>
      </c>
      <c r="M85" s="2">
        <f t="shared" si="25"/>
        <v>-0.53905727090879907</v>
      </c>
      <c r="N85" s="2">
        <f t="shared" si="26"/>
        <v>-1.538088957143998</v>
      </c>
      <c r="O85" s="3">
        <f t="shared" si="31"/>
        <v>-0.4</v>
      </c>
      <c r="P85" s="2">
        <f t="shared" si="17"/>
        <v>1.0669716793264796</v>
      </c>
      <c r="Q85" s="2">
        <f t="shared" si="18"/>
        <v>0.50003122714970516</v>
      </c>
      <c r="R85" s="2">
        <f t="shared" si="19"/>
        <v>0.72857892100056609</v>
      </c>
      <c r="S85" s="119">
        <f t="shared" si="20"/>
        <v>3917372.860936021</v>
      </c>
      <c r="AC85" s="3">
        <f t="shared" si="29"/>
        <v>-1</v>
      </c>
    </row>
    <row r="86" spans="2:29">
      <c r="B86" t="str">
        <f t="shared" si="27"/>
        <v>1Q 2010</v>
      </c>
      <c r="C86" s="117">
        <f t="shared" si="32"/>
        <v>40238</v>
      </c>
      <c r="D86" s="2">
        <v>-1</v>
      </c>
      <c r="E86" s="2">
        <f t="shared" si="30"/>
        <v>-1</v>
      </c>
      <c r="F86" s="2">
        <f t="shared" si="28"/>
        <v>-1</v>
      </c>
      <c r="G86" s="2"/>
      <c r="I86">
        <v>961965.72955531918</v>
      </c>
      <c r="J86">
        <v>3922218.3093916704</v>
      </c>
      <c r="K86" s="2">
        <f t="shared" si="33"/>
        <v>1.166724906816242</v>
      </c>
      <c r="L86" s="2">
        <f t="shared" ref="L86:L117" si="34">J86/J82*100-100</f>
        <v>1.7273139067307994</v>
      </c>
      <c r="M86" s="2">
        <f t="shared" ref="M86:M117" si="35">I86/I82*100-100</f>
        <v>2.4921583604797348</v>
      </c>
      <c r="N86" s="2">
        <f t="shared" si="26"/>
        <v>-0.6753505208292836</v>
      </c>
      <c r="O86" s="3">
        <f t="shared" si="31"/>
        <v>0</v>
      </c>
      <c r="P86" s="2">
        <f t="shared" si="17"/>
        <v>1.166724906816242</v>
      </c>
      <c r="Q86" s="2">
        <f t="shared" si="18"/>
        <v>0.93059810325672743</v>
      </c>
      <c r="R86" s="2">
        <f t="shared" si="19"/>
        <v>0.70716666284226137</v>
      </c>
      <c r="S86" s="119">
        <f t="shared" si="20"/>
        <v>3963077.8257974214</v>
      </c>
      <c r="AC86" s="3">
        <f t="shared" si="29"/>
        <v>-1</v>
      </c>
    </row>
    <row r="87" spans="2:29">
      <c r="B87" t="str">
        <f t="shared" si="27"/>
        <v>2Q 2010</v>
      </c>
      <c r="C87" s="117">
        <f t="shared" si="32"/>
        <v>40330</v>
      </c>
      <c r="D87" s="2">
        <v>-0.8</v>
      </c>
      <c r="E87" s="2">
        <f t="shared" si="30"/>
        <v>-0.8</v>
      </c>
      <c r="F87" s="2">
        <f t="shared" si="28"/>
        <v>-0.8</v>
      </c>
      <c r="G87" s="2"/>
      <c r="I87">
        <v>988366.8656604843</v>
      </c>
      <c r="J87">
        <v>3955141.879727276</v>
      </c>
      <c r="K87" s="2">
        <f t="shared" si="33"/>
        <v>0.83941197910301923</v>
      </c>
      <c r="L87" s="2">
        <f t="shared" si="34"/>
        <v>2.9345081034279872</v>
      </c>
      <c r="M87" s="2">
        <f t="shared" si="35"/>
        <v>3.2649541730757505</v>
      </c>
      <c r="N87" s="2">
        <f t="shared" si="26"/>
        <v>0.77921426146517092</v>
      </c>
      <c r="O87" s="3">
        <f t="shared" si="31"/>
        <v>0.19999999999999996</v>
      </c>
      <c r="P87" s="2">
        <f t="shared" si="17"/>
        <v>0.63941197910301928</v>
      </c>
      <c r="Q87" s="2">
        <f t="shared" si="18"/>
        <v>0.87625394108619181</v>
      </c>
      <c r="R87" s="2">
        <f t="shared" si="19"/>
        <v>0.71715449481650595</v>
      </c>
      <c r="S87" s="119">
        <f t="shared" si="20"/>
        <v>3988418.2201567455</v>
      </c>
      <c r="AC87" s="3">
        <f t="shared" si="29"/>
        <v>-0.8</v>
      </c>
    </row>
    <row r="88" spans="2:29">
      <c r="B88" t="str">
        <f t="shared" si="27"/>
        <v>3Q 2010</v>
      </c>
      <c r="C88" s="117">
        <f t="shared" si="32"/>
        <v>40422</v>
      </c>
      <c r="D88" s="2">
        <v>-0.8</v>
      </c>
      <c r="E88" s="2">
        <f t="shared" si="30"/>
        <v>-0.8</v>
      </c>
      <c r="F88" s="2">
        <f t="shared" si="28"/>
        <v>-0.8</v>
      </c>
      <c r="G88" s="2"/>
      <c r="I88">
        <v>1003787.5338208643</v>
      </c>
      <c r="J88">
        <v>3990352.3842971004</v>
      </c>
      <c r="K88" s="2">
        <f t="shared" si="33"/>
        <v>0.89024630823742257</v>
      </c>
      <c r="L88" s="2">
        <f t="shared" si="34"/>
        <v>3.6105983251754452</v>
      </c>
      <c r="M88" s="2">
        <f t="shared" si="35"/>
        <v>3.3171544872120649</v>
      </c>
      <c r="N88" s="2">
        <f t="shared" si="26"/>
        <v>2.1105083088480256</v>
      </c>
      <c r="O88" s="3">
        <f t="shared" si="31"/>
        <v>0</v>
      </c>
      <c r="P88" s="2">
        <f t="shared" si="17"/>
        <v>0.89024630823742257</v>
      </c>
      <c r="Q88" s="2">
        <f t="shared" si="18"/>
        <v>0.94083871837079092</v>
      </c>
      <c r="R88" s="2">
        <f t="shared" si="19"/>
        <v>0.69368042189845003</v>
      </c>
      <c r="S88" s="119">
        <f t="shared" si="20"/>
        <v>4023924.9661187595</v>
      </c>
      <c r="AC88" s="3">
        <f t="shared" si="29"/>
        <v>-0.8</v>
      </c>
    </row>
    <row r="89" spans="2:29">
      <c r="B89" t="str">
        <f t="shared" si="27"/>
        <v>4Q 2010</v>
      </c>
      <c r="C89" s="117">
        <f t="shared" si="32"/>
        <v>40513</v>
      </c>
      <c r="D89" s="2">
        <v>-0.5</v>
      </c>
      <c r="E89" s="2">
        <f t="shared" si="30"/>
        <v>-0.5</v>
      </c>
      <c r="F89" s="2">
        <f t="shared" si="28"/>
        <v>-0.5</v>
      </c>
      <c r="G89" s="2"/>
      <c r="I89">
        <v>1019681.4742745281</v>
      </c>
      <c r="J89">
        <v>4027493.8398287348</v>
      </c>
      <c r="K89" s="2">
        <f t="shared" si="33"/>
        <v>0.93078134346716013</v>
      </c>
      <c r="L89" s="2">
        <f t="shared" si="34"/>
        <v>3.8821221098845911</v>
      </c>
      <c r="M89" s="2">
        <f t="shared" si="35"/>
        <v>3.0688869598197499</v>
      </c>
      <c r="N89" s="2">
        <f t="shared" ref="N89:N120" si="36">AVERAGE(I86:I89)/AVERAGE(I82:I85)*100-100</f>
        <v>3.0397323068580135</v>
      </c>
      <c r="O89" s="3">
        <f t="shared" si="31"/>
        <v>0.30000000000000004</v>
      </c>
      <c r="P89" s="2">
        <f t="shared" si="17"/>
        <v>0.63078134346716008</v>
      </c>
      <c r="Q89" s="2">
        <f t="shared" si="18"/>
        <v>0.83179113440596097</v>
      </c>
      <c r="R89" s="2">
        <f t="shared" si="19"/>
        <v>0.65315555680843906</v>
      </c>
      <c r="S89" s="119">
        <f t="shared" si="20"/>
        <v>4049307.1340801544</v>
      </c>
      <c r="AC89" s="3">
        <f t="shared" si="29"/>
        <v>-0.5</v>
      </c>
    </row>
    <row r="90" spans="2:29">
      <c r="B90" t="str">
        <f t="shared" si="27"/>
        <v>1Q 2011</v>
      </c>
      <c r="C90" s="117">
        <f t="shared" si="32"/>
        <v>40603</v>
      </c>
      <c r="D90" s="2">
        <v>-0.3</v>
      </c>
      <c r="E90" s="2">
        <f t="shared" si="30"/>
        <v>-0.3</v>
      </c>
      <c r="F90" s="2">
        <f t="shared" si="28"/>
        <v>-0.3</v>
      </c>
      <c r="G90" s="2"/>
      <c r="I90">
        <v>994363.67652327567</v>
      </c>
      <c r="J90">
        <v>4067156.6673160465</v>
      </c>
      <c r="K90" s="2">
        <f t="shared" si="33"/>
        <v>0.98480169218579761</v>
      </c>
      <c r="L90" s="2">
        <f t="shared" si="34"/>
        <v>3.6953159281655701</v>
      </c>
      <c r="M90" s="2">
        <f t="shared" si="35"/>
        <v>3.3678899333485504</v>
      </c>
      <c r="N90" s="2">
        <f t="shared" si="36"/>
        <v>3.2535528001001524</v>
      </c>
      <c r="O90" s="3">
        <f t="shared" si="31"/>
        <v>0.2</v>
      </c>
      <c r="P90" s="2">
        <f t="shared" si="17"/>
        <v>0.78480169218579765</v>
      </c>
      <c r="Q90" s="2">
        <f t="shared" si="18"/>
        <v>0.73631033074834984</v>
      </c>
      <c r="R90" s="2">
        <f t="shared" si="19"/>
        <v>0.67522192533620362</v>
      </c>
      <c r="S90" s="119">
        <f t="shared" si="20"/>
        <v>4081086.1649902156</v>
      </c>
      <c r="AC90" s="3">
        <f t="shared" si="29"/>
        <v>-0.3</v>
      </c>
    </row>
    <row r="91" spans="2:29">
      <c r="B91" t="str">
        <f t="shared" si="27"/>
        <v>2Q 2011</v>
      </c>
      <c r="C91" s="117">
        <f t="shared" si="32"/>
        <v>40695</v>
      </c>
      <c r="D91" s="2">
        <v>-0.35</v>
      </c>
      <c r="E91" s="2">
        <f t="shared" si="30"/>
        <v>-0.35</v>
      </c>
      <c r="F91" s="2">
        <f t="shared" si="28"/>
        <v>-0.35</v>
      </c>
      <c r="G91" s="2"/>
      <c r="I91">
        <v>1019292.2427097327</v>
      </c>
      <c r="J91">
        <v>4089919.3845850211</v>
      </c>
      <c r="K91" s="2">
        <f t="shared" si="33"/>
        <v>0.55967151331782361</v>
      </c>
      <c r="L91" s="2">
        <f t="shared" si="34"/>
        <v>3.4076528467554823</v>
      </c>
      <c r="M91" s="2">
        <f t="shared" si="35"/>
        <v>3.1289370499669928</v>
      </c>
      <c r="N91" s="2">
        <f t="shared" si="36"/>
        <v>3.2192722448803721</v>
      </c>
      <c r="O91" s="3">
        <f t="shared" si="31"/>
        <v>-4.9999999999999989E-2</v>
      </c>
      <c r="P91" s="2">
        <f t="shared" ref="P91:P137" si="37">K91-O91</f>
        <v>0.60967151331782365</v>
      </c>
      <c r="Q91" s="2">
        <f t="shared" ref="Q91:Q137" si="38">AVERAGE(P88:P91)</f>
        <v>0.72887521430205093</v>
      </c>
      <c r="R91" s="2">
        <f t="shared" ref="R91:R137" si="39">AVERAGE(P80:P91)</f>
        <v>0.63262062315395229</v>
      </c>
      <c r="S91" s="119">
        <f t="shared" ref="S91:S137" si="40">S90*(1+P91/100)</f>
        <v>4105967.3847721163</v>
      </c>
      <c r="AC91" s="3">
        <f t="shared" si="29"/>
        <v>-0.35</v>
      </c>
    </row>
    <row r="92" spans="2:29">
      <c r="B92" t="str">
        <f t="shared" si="27"/>
        <v>3Q 2011</v>
      </c>
      <c r="C92" s="117">
        <f t="shared" si="32"/>
        <v>40787</v>
      </c>
      <c r="D92" s="2">
        <v>-0.4</v>
      </c>
      <c r="E92" s="2">
        <f t="shared" si="30"/>
        <v>-0.4</v>
      </c>
      <c r="F92" s="2">
        <f t="shared" si="28"/>
        <v>-0.4</v>
      </c>
      <c r="G92" s="2"/>
      <c r="I92">
        <v>1033942.705924149</v>
      </c>
      <c r="J92">
        <v>4106842.2896781741</v>
      </c>
      <c r="K92" s="2">
        <f t="shared" si="33"/>
        <v>0.41377111629475394</v>
      </c>
      <c r="L92" s="2">
        <f t="shared" si="34"/>
        <v>2.919288678350469</v>
      </c>
      <c r="M92" s="2">
        <f t="shared" si="35"/>
        <v>3.004138932518984</v>
      </c>
      <c r="N92" s="2">
        <f t="shared" si="36"/>
        <v>3.1403952966978324</v>
      </c>
      <c r="O92" s="3">
        <f t="shared" si="31"/>
        <v>-5.0000000000000044E-2</v>
      </c>
      <c r="P92" s="2">
        <f t="shared" si="37"/>
        <v>0.46377111629475398</v>
      </c>
      <c r="Q92" s="2">
        <f t="shared" si="38"/>
        <v>0.62225641631638373</v>
      </c>
      <c r="R92" s="2">
        <f t="shared" si="39"/>
        <v>0.63469043699839456</v>
      </c>
      <c r="S92" s="119">
        <f t="shared" si="40"/>
        <v>4125009.6755471728</v>
      </c>
      <c r="AC92" s="3">
        <f t="shared" si="29"/>
        <v>-0.4</v>
      </c>
    </row>
    <row r="93" spans="2:29">
      <c r="B93" t="str">
        <f t="shared" si="27"/>
        <v>4Q 2011</v>
      </c>
      <c r="C93" s="117">
        <f t="shared" si="32"/>
        <v>40878</v>
      </c>
      <c r="D93" s="2">
        <v>-0.55000000000000004</v>
      </c>
      <c r="E93" s="2">
        <f t="shared" si="30"/>
        <v>-0.55000000000000004</v>
      </c>
      <c r="F93" s="2">
        <f t="shared" si="28"/>
        <v>-0.55000000000000004</v>
      </c>
      <c r="G93" s="2"/>
      <c r="I93">
        <v>1052115.1183663516</v>
      </c>
      <c r="J93">
        <v>4134936.6325147934</v>
      </c>
      <c r="K93" s="2">
        <f t="shared" si="33"/>
        <v>0.68408623596842233</v>
      </c>
      <c r="L93" s="2">
        <f t="shared" si="34"/>
        <v>2.6677332594164227</v>
      </c>
      <c r="M93" s="2">
        <f t="shared" si="35"/>
        <v>3.1807623174579192</v>
      </c>
      <c r="N93" s="2">
        <f t="shared" si="36"/>
        <v>3.1685562788891275</v>
      </c>
      <c r="O93" s="3">
        <f t="shared" si="31"/>
        <v>-0.15000000000000002</v>
      </c>
      <c r="P93" s="2">
        <f t="shared" si="37"/>
        <v>0.83408623596842235</v>
      </c>
      <c r="Q93" s="2">
        <f t="shared" si="38"/>
        <v>0.67308263944169944</v>
      </c>
      <c r="R93" s="2">
        <f t="shared" si="39"/>
        <v>0.66830166699912175</v>
      </c>
      <c r="S93" s="119">
        <f t="shared" si="40"/>
        <v>4159415.8134832769</v>
      </c>
      <c r="AC93" s="3">
        <f t="shared" si="29"/>
        <v>-0.55000000000000004</v>
      </c>
    </row>
    <row r="94" spans="2:29">
      <c r="B94" t="str">
        <f t="shared" si="27"/>
        <v>1Q 2012</v>
      </c>
      <c r="C94" s="117">
        <f t="shared" si="32"/>
        <v>40969</v>
      </c>
      <c r="D94" s="2">
        <v>-0.55000000000000004</v>
      </c>
      <c r="E94" s="2">
        <f t="shared" si="30"/>
        <v>-0.55000000000000004</v>
      </c>
      <c r="F94" s="2">
        <f t="shared" si="28"/>
        <v>-0.55000000000000004</v>
      </c>
      <c r="G94" s="2"/>
      <c r="I94">
        <v>1018376.5250536157</v>
      </c>
      <c r="J94">
        <v>4158375.2418505256</v>
      </c>
      <c r="K94" s="2">
        <f t="shared" si="33"/>
        <v>0.56684325344733111</v>
      </c>
      <c r="L94" s="2">
        <f t="shared" si="34"/>
        <v>2.2428094611529872</v>
      </c>
      <c r="M94" s="2">
        <f t="shared" si="35"/>
        <v>2.4148959879849201</v>
      </c>
      <c r="N94" s="2">
        <f t="shared" si="36"/>
        <v>2.9336292488602425</v>
      </c>
      <c r="O94" s="3">
        <f t="shared" si="31"/>
        <v>0</v>
      </c>
      <c r="P94" s="2">
        <f t="shared" si="37"/>
        <v>0.56684325344733111</v>
      </c>
      <c r="Q94" s="2">
        <f t="shared" si="38"/>
        <v>0.61859302975708275</v>
      </c>
      <c r="R94" s="2">
        <f t="shared" si="39"/>
        <v>0.7618338212540533</v>
      </c>
      <c r="S94" s="119">
        <f t="shared" si="40"/>
        <v>4182993.1814048286</v>
      </c>
      <c r="AC94" s="3">
        <f t="shared" si="29"/>
        <v>-0.55000000000000004</v>
      </c>
    </row>
    <row r="95" spans="2:29">
      <c r="B95" t="str">
        <f t="shared" si="27"/>
        <v>2Q 2012</v>
      </c>
      <c r="C95" s="117">
        <f t="shared" si="32"/>
        <v>41061</v>
      </c>
      <c r="D95" s="2">
        <v>-0.55000000000000004</v>
      </c>
      <c r="E95" s="2">
        <f t="shared" si="30"/>
        <v>-0.55000000000000004</v>
      </c>
      <c r="F95" s="2">
        <f t="shared" si="28"/>
        <v>-0.55000000000000004</v>
      </c>
      <c r="G95" s="2"/>
      <c r="I95">
        <v>1048866.2448450336</v>
      </c>
      <c r="J95">
        <v>4193086.5939133568</v>
      </c>
      <c r="K95" s="2">
        <f t="shared" si="33"/>
        <v>0.83473352076288165</v>
      </c>
      <c r="L95" s="2">
        <f t="shared" si="34"/>
        <v>2.5224753748735083</v>
      </c>
      <c r="M95" s="2">
        <f t="shared" si="35"/>
        <v>2.9014252140956245</v>
      </c>
      <c r="N95" s="2">
        <f t="shared" si="36"/>
        <v>2.8776832263555718</v>
      </c>
      <c r="O95" s="3">
        <f t="shared" si="31"/>
        <v>0</v>
      </c>
      <c r="P95" s="2">
        <f t="shared" si="37"/>
        <v>0.83473352076288165</v>
      </c>
      <c r="Q95" s="2">
        <f t="shared" si="38"/>
        <v>0.6748585316183473</v>
      </c>
      <c r="R95" s="2">
        <f t="shared" si="39"/>
        <v>0.75999589566886339</v>
      </c>
      <c r="S95" s="119">
        <f t="shared" si="40"/>
        <v>4217910.0276612407</v>
      </c>
      <c r="AC95" s="3">
        <f t="shared" si="29"/>
        <v>-0.55000000000000004</v>
      </c>
    </row>
    <row r="96" spans="2:29">
      <c r="B96" t="str">
        <f t="shared" si="27"/>
        <v>3Q 2012</v>
      </c>
      <c r="C96" s="117">
        <f t="shared" si="32"/>
        <v>41153</v>
      </c>
      <c r="D96" s="2">
        <v>-0.45</v>
      </c>
      <c r="E96" s="2">
        <f t="shared" si="30"/>
        <v>-0.45</v>
      </c>
      <c r="F96" s="2">
        <f t="shared" si="28"/>
        <v>-0.45</v>
      </c>
      <c r="G96" s="2"/>
      <c r="I96">
        <v>1057278.0206728533</v>
      </c>
      <c r="J96">
        <v>4210133.9405529257</v>
      </c>
      <c r="K96" s="2">
        <f t="shared" si="33"/>
        <v>0.40655842081378069</v>
      </c>
      <c r="L96" s="2">
        <f t="shared" si="34"/>
        <v>2.5151112117053316</v>
      </c>
      <c r="M96" s="2">
        <f t="shared" si="35"/>
        <v>2.2569253223607717</v>
      </c>
      <c r="N96" s="2">
        <f t="shared" si="36"/>
        <v>2.6886717126132709</v>
      </c>
      <c r="O96" s="3">
        <f t="shared" si="31"/>
        <v>0.10000000000000003</v>
      </c>
      <c r="P96" s="2">
        <f t="shared" si="37"/>
        <v>0.30655842081378065</v>
      </c>
      <c r="Q96" s="2">
        <f t="shared" si="38"/>
        <v>0.6355553577481039</v>
      </c>
      <c r="R96" s="2">
        <f t="shared" si="39"/>
        <v>0.73288349747842618</v>
      </c>
      <c r="S96" s="119">
        <f t="shared" si="40"/>
        <v>4230840.3860333851</v>
      </c>
      <c r="AC96" s="3">
        <f t="shared" si="29"/>
        <v>-0.45</v>
      </c>
    </row>
    <row r="97" spans="2:29">
      <c r="B97" t="str">
        <f t="shared" si="27"/>
        <v>4Q 2012</v>
      </c>
      <c r="C97" s="117">
        <f t="shared" si="32"/>
        <v>41244</v>
      </c>
      <c r="D97" s="2">
        <v>-0.6</v>
      </c>
      <c r="E97" s="2">
        <f t="shared" si="30"/>
        <v>-0.6</v>
      </c>
      <c r="F97" s="2">
        <f t="shared" si="28"/>
        <v>-0.6</v>
      </c>
      <c r="G97" s="2"/>
      <c r="I97">
        <v>1073431.6213419638</v>
      </c>
      <c r="J97">
        <v>4230213.8713370571</v>
      </c>
      <c r="K97" s="2">
        <f t="shared" si="33"/>
        <v>0.4769428020024975</v>
      </c>
      <c r="L97" s="2">
        <f t="shared" si="34"/>
        <v>2.3042006997896323</v>
      </c>
      <c r="M97" s="2">
        <f t="shared" si="35"/>
        <v>2.0260618447067742</v>
      </c>
      <c r="N97" s="2">
        <f t="shared" si="36"/>
        <v>2.3962323843987434</v>
      </c>
      <c r="O97" s="3">
        <f t="shared" si="31"/>
        <v>-0.14999999999999997</v>
      </c>
      <c r="P97" s="2">
        <f t="shared" si="37"/>
        <v>0.62694280200249741</v>
      </c>
      <c r="Q97" s="2">
        <f t="shared" si="38"/>
        <v>0.58376949925662269</v>
      </c>
      <c r="R97" s="2">
        <f t="shared" si="39"/>
        <v>0.69621442436809433</v>
      </c>
      <c r="S97" s="119">
        <f t="shared" si="40"/>
        <v>4257365.335297836</v>
      </c>
      <c r="AC97" s="3">
        <f t="shared" si="29"/>
        <v>-0.6</v>
      </c>
    </row>
    <row r="98" spans="2:29">
      <c r="B98" t="str">
        <f t="shared" si="27"/>
        <v>1Q 2013</v>
      </c>
      <c r="C98" s="117">
        <f t="shared" si="32"/>
        <v>41334</v>
      </c>
      <c r="D98" s="2">
        <v>-0.7</v>
      </c>
      <c r="E98" s="2">
        <f t="shared" si="30"/>
        <v>-0.7</v>
      </c>
      <c r="F98" s="2">
        <f t="shared" si="28"/>
        <v>-0.7</v>
      </c>
      <c r="G98" s="2"/>
      <c r="I98">
        <v>1038973.3316216363</v>
      </c>
      <c r="J98">
        <v>4263041.3764739763</v>
      </c>
      <c r="K98" s="2">
        <f t="shared" si="33"/>
        <v>0.77602471495237069</v>
      </c>
      <c r="L98" s="2">
        <f t="shared" si="34"/>
        <v>2.5169959067203678</v>
      </c>
      <c r="M98" s="2">
        <f t="shared" si="35"/>
        <v>2.0225138798182911</v>
      </c>
      <c r="N98" s="2">
        <f t="shared" si="36"/>
        <v>2.2994401862226823</v>
      </c>
      <c r="O98" s="3">
        <f t="shared" si="31"/>
        <v>-9.9999999999999978E-2</v>
      </c>
      <c r="P98" s="2">
        <f t="shared" si="37"/>
        <v>0.87602471495237066</v>
      </c>
      <c r="Q98" s="2">
        <f t="shared" si="38"/>
        <v>0.66106486463288261</v>
      </c>
      <c r="R98" s="2">
        <f t="shared" si="39"/>
        <v>0.67198940837943832</v>
      </c>
      <c r="S98" s="119">
        <f t="shared" si="40"/>
        <v>4294660.9078408591</v>
      </c>
      <c r="AC98" s="3">
        <f t="shared" si="29"/>
        <v>-0.7</v>
      </c>
    </row>
    <row r="99" spans="2:29">
      <c r="B99" t="str">
        <f t="shared" si="27"/>
        <v>2Q 2013</v>
      </c>
      <c r="C99" s="117">
        <f t="shared" si="32"/>
        <v>41426</v>
      </c>
      <c r="D99" s="2">
        <v>-0.7</v>
      </c>
      <c r="E99" s="2">
        <f t="shared" si="30"/>
        <v>-0.7</v>
      </c>
      <c r="F99" s="2">
        <f t="shared" si="28"/>
        <v>-0.7</v>
      </c>
      <c r="G99" s="2"/>
      <c r="I99">
        <v>1073796.9143703715</v>
      </c>
      <c r="J99">
        <v>4294049.8264533207</v>
      </c>
      <c r="K99" s="2">
        <f t="shared" si="33"/>
        <v>0.72737858352650164</v>
      </c>
      <c r="L99" s="2">
        <f t="shared" si="34"/>
        <v>2.4078499281775123</v>
      </c>
      <c r="M99" s="2">
        <f t="shared" si="35"/>
        <v>2.3769159936137783</v>
      </c>
      <c r="N99" s="2">
        <f t="shared" si="36"/>
        <v>2.1712681702799017</v>
      </c>
      <c r="O99" s="3">
        <f t="shared" si="31"/>
        <v>0</v>
      </c>
      <c r="P99" s="2">
        <f t="shared" si="37"/>
        <v>0.72737858352650164</v>
      </c>
      <c r="Q99" s="2">
        <f t="shared" si="38"/>
        <v>0.63422613032378761</v>
      </c>
      <c r="R99" s="2">
        <f t="shared" si="39"/>
        <v>0.67931995874806195</v>
      </c>
      <c r="S99" s="119">
        <f t="shared" si="40"/>
        <v>4325899.3515195781</v>
      </c>
      <c r="AC99" s="3">
        <f t="shared" si="29"/>
        <v>-0.7</v>
      </c>
    </row>
    <row r="100" spans="2:29">
      <c r="B100" t="str">
        <f t="shared" si="27"/>
        <v>3Q 2013</v>
      </c>
      <c r="C100" s="117">
        <f t="shared" si="32"/>
        <v>41518</v>
      </c>
      <c r="D100" s="2">
        <v>-0.4</v>
      </c>
      <c r="E100" s="2">
        <f t="shared" si="30"/>
        <v>-0.4</v>
      </c>
      <c r="F100" s="2">
        <f t="shared" si="28"/>
        <v>-0.4</v>
      </c>
      <c r="G100" s="2"/>
      <c r="I100">
        <v>1083914.1356665853</v>
      </c>
      <c r="J100">
        <v>4314423.3579762392</v>
      </c>
      <c r="K100" s="2">
        <f t="shared" si="33"/>
        <v>0.47445959749717304</v>
      </c>
      <c r="L100" s="2">
        <f t="shared" si="34"/>
        <v>2.4771045029892207</v>
      </c>
      <c r="M100" s="2">
        <f t="shared" si="35"/>
        <v>2.5193103869482343</v>
      </c>
      <c r="N100" s="2">
        <f t="shared" si="36"/>
        <v>2.2381671781028132</v>
      </c>
      <c r="O100" s="3">
        <f t="shared" si="31"/>
        <v>0.29999999999999993</v>
      </c>
      <c r="P100" s="2">
        <f t="shared" si="37"/>
        <v>0.1744595974971731</v>
      </c>
      <c r="Q100" s="2">
        <f t="shared" si="38"/>
        <v>0.60120142449463576</v>
      </c>
      <c r="R100" s="2">
        <f t="shared" si="39"/>
        <v>0.61967106618637458</v>
      </c>
      <c r="S100" s="119">
        <f t="shared" si="40"/>
        <v>4333446.298116372</v>
      </c>
      <c r="AC100" s="3">
        <f t="shared" si="29"/>
        <v>-0.4</v>
      </c>
    </row>
    <row r="101" spans="2:29">
      <c r="B101" t="str">
        <f t="shared" si="27"/>
        <v>4Q 2013</v>
      </c>
      <c r="C101" s="117">
        <f t="shared" si="32"/>
        <v>41609</v>
      </c>
      <c r="D101" s="2">
        <v>-0.4</v>
      </c>
      <c r="E101" s="2">
        <f t="shared" si="30"/>
        <v>-0.4</v>
      </c>
      <c r="F101" s="2">
        <f t="shared" si="28"/>
        <v>-0.4</v>
      </c>
      <c r="G101" s="2"/>
      <c r="I101">
        <v>1105606.7944845469</v>
      </c>
      <c r="J101">
        <v>4337650.1436690241</v>
      </c>
      <c r="K101" s="2">
        <f t="shared" si="33"/>
        <v>0.53835202912677005</v>
      </c>
      <c r="L101" s="2">
        <f t="shared" si="34"/>
        <v>2.5397361835516108</v>
      </c>
      <c r="M101" s="2">
        <f t="shared" si="35"/>
        <v>2.9974124576616106</v>
      </c>
      <c r="N101" s="2">
        <f t="shared" si="36"/>
        <v>2.4854680089647587</v>
      </c>
      <c r="O101" s="3">
        <f t="shared" si="31"/>
        <v>0</v>
      </c>
      <c r="P101" s="2">
        <f t="shared" si="37"/>
        <v>0.53835202912677005</v>
      </c>
      <c r="Q101" s="2">
        <f t="shared" si="38"/>
        <v>0.57905373127570392</v>
      </c>
      <c r="R101" s="2">
        <f t="shared" si="39"/>
        <v>0.61196862332467539</v>
      </c>
      <c r="S101" s="119">
        <f t="shared" si="40"/>
        <v>4356775.4941934003</v>
      </c>
      <c r="AC101" s="3">
        <f t="shared" si="29"/>
        <v>-0.4</v>
      </c>
    </row>
    <row r="102" spans="2:29">
      <c r="B102" t="str">
        <f t="shared" si="27"/>
        <v>1Q 2014</v>
      </c>
      <c r="C102" s="117">
        <f t="shared" si="32"/>
        <v>41699</v>
      </c>
      <c r="D102" s="2">
        <v>0</v>
      </c>
      <c r="E102" s="2">
        <f t="shared" si="30"/>
        <v>0</v>
      </c>
      <c r="F102" s="2">
        <f t="shared" si="28"/>
        <v>0</v>
      </c>
      <c r="G102" s="2"/>
      <c r="I102">
        <v>1058056.7185911154</v>
      </c>
      <c r="J102">
        <v>4331667.0080894968</v>
      </c>
      <c r="K102" s="2">
        <f t="shared" si="33"/>
        <v>-0.1379349505229186</v>
      </c>
      <c r="L102" s="2">
        <f t="shared" si="34"/>
        <v>1.6097810355357467</v>
      </c>
      <c r="M102" s="2">
        <f t="shared" si="35"/>
        <v>1.8367542639129937</v>
      </c>
      <c r="N102" s="2">
        <f t="shared" si="36"/>
        <v>2.4374575074448188</v>
      </c>
      <c r="O102" s="3">
        <f t="shared" si="31"/>
        <v>0.4</v>
      </c>
      <c r="P102" s="2">
        <f t="shared" si="37"/>
        <v>-0.53793495052291862</v>
      </c>
      <c r="Q102" s="2">
        <f t="shared" si="38"/>
        <v>0.22556381490688157</v>
      </c>
      <c r="R102" s="2">
        <f t="shared" si="39"/>
        <v>0.50174056976561554</v>
      </c>
      <c r="S102" s="119">
        <f t="shared" si="40"/>
        <v>4333338.8760943161</v>
      </c>
      <c r="AC102" s="3">
        <f t="shared" ref="AC102:AC137" si="41">F102</f>
        <v>0</v>
      </c>
    </row>
    <row r="103" spans="2:29">
      <c r="B103" t="str">
        <f t="shared" si="27"/>
        <v>2Q 2014</v>
      </c>
      <c r="C103" s="117">
        <f t="shared" si="32"/>
        <v>41791</v>
      </c>
      <c r="D103" s="2">
        <v>-0.5</v>
      </c>
      <c r="E103" s="2">
        <f t="shared" si="30"/>
        <v>-0.5</v>
      </c>
      <c r="F103" s="2">
        <f t="shared" si="28"/>
        <v>-0.5</v>
      </c>
      <c r="G103" s="2"/>
      <c r="I103">
        <v>1088318.06631587</v>
      </c>
      <c r="J103">
        <v>4348762.6509733377</v>
      </c>
      <c r="K103" s="2">
        <f t="shared" si="33"/>
        <v>0.39466659953117755</v>
      </c>
      <c r="L103" s="2">
        <f t="shared" si="34"/>
        <v>1.2741543934343866</v>
      </c>
      <c r="M103" s="2">
        <f t="shared" si="35"/>
        <v>1.3523182783602152</v>
      </c>
      <c r="N103" s="2">
        <f t="shared" si="36"/>
        <v>2.1778311548614511</v>
      </c>
      <c r="O103" s="3">
        <f t="shared" ref="O103:O134" si="42">F103-F102</f>
        <v>-0.5</v>
      </c>
      <c r="P103" s="2">
        <f t="shared" si="37"/>
        <v>0.89466659953117755</v>
      </c>
      <c r="Q103" s="2">
        <f t="shared" si="38"/>
        <v>0.26738581890805052</v>
      </c>
      <c r="R103" s="2">
        <f t="shared" si="39"/>
        <v>0.52549016028339512</v>
      </c>
      <c r="S103" s="119">
        <f t="shared" si="40"/>
        <v>4372107.8116632309</v>
      </c>
      <c r="AC103" s="3">
        <f t="shared" si="41"/>
        <v>-0.5</v>
      </c>
    </row>
    <row r="104" spans="2:29">
      <c r="B104" t="str">
        <f t="shared" si="27"/>
        <v>3Q 2014</v>
      </c>
      <c r="C104" s="117">
        <f t="shared" si="32"/>
        <v>41883</v>
      </c>
      <c r="D104" s="2">
        <v>-0.6</v>
      </c>
      <c r="E104" s="2">
        <f t="shared" si="30"/>
        <v>-0.6</v>
      </c>
      <c r="F104" s="2">
        <f t="shared" si="28"/>
        <v>-0.6</v>
      </c>
      <c r="G104" s="2"/>
      <c r="I104">
        <v>1095635.9531698376</v>
      </c>
      <c r="J104">
        <v>4369661.9021689603</v>
      </c>
      <c r="K104" s="2">
        <f t="shared" si="33"/>
        <v>0.48057925605446883</v>
      </c>
      <c r="L104" s="2">
        <f t="shared" si="34"/>
        <v>1.2803227594853297</v>
      </c>
      <c r="M104" s="2">
        <f t="shared" si="35"/>
        <v>1.0814341392497511</v>
      </c>
      <c r="N104" s="2">
        <f t="shared" si="36"/>
        <v>1.8149748041119835</v>
      </c>
      <c r="O104" s="3">
        <f t="shared" si="42"/>
        <v>-9.9999999999999978E-2</v>
      </c>
      <c r="P104" s="2">
        <f t="shared" si="37"/>
        <v>0.58057925605446881</v>
      </c>
      <c r="Q104" s="2">
        <f t="shared" si="38"/>
        <v>0.36891573354737445</v>
      </c>
      <c r="R104" s="2">
        <f t="shared" si="39"/>
        <v>0.53522417193003802</v>
      </c>
      <c r="S104" s="119">
        <f t="shared" si="40"/>
        <v>4397491.3626700845</v>
      </c>
      <c r="AC104" s="3">
        <f t="shared" si="41"/>
        <v>-0.6</v>
      </c>
    </row>
    <row r="105" spans="2:29">
      <c r="B105" t="str">
        <f t="shared" si="27"/>
        <v>4Q 2014</v>
      </c>
      <c r="C105" s="117">
        <f t="shared" si="32"/>
        <v>41974</v>
      </c>
      <c r="D105" s="2">
        <v>-0.2</v>
      </c>
      <c r="E105" s="2">
        <f t="shared" si="30"/>
        <v>-0.2</v>
      </c>
      <c r="F105" s="2">
        <f t="shared" si="28"/>
        <v>-0.2</v>
      </c>
      <c r="G105" s="2"/>
      <c r="I105">
        <v>1121107.3687237762</v>
      </c>
      <c r="J105">
        <v>4402380.8659705985</v>
      </c>
      <c r="K105" s="2">
        <f t="shared" si="33"/>
        <v>0.74877563834854755</v>
      </c>
      <c r="L105" s="2">
        <f t="shared" si="34"/>
        <v>1.4922992901133654</v>
      </c>
      <c r="M105" s="2">
        <f t="shared" si="35"/>
        <v>1.4019970134550448</v>
      </c>
      <c r="N105" s="2">
        <f t="shared" si="36"/>
        <v>1.4138264512349537</v>
      </c>
      <c r="O105" s="3">
        <f t="shared" si="42"/>
        <v>0.39999999999999997</v>
      </c>
      <c r="P105" s="2">
        <f t="shared" si="37"/>
        <v>0.34877563834854758</v>
      </c>
      <c r="Q105" s="2">
        <f t="shared" si="38"/>
        <v>0.32152163585281884</v>
      </c>
      <c r="R105" s="2">
        <f t="shared" si="39"/>
        <v>0.49478162212838167</v>
      </c>
      <c r="S105" s="119">
        <f t="shared" si="40"/>
        <v>4412828.7412415594</v>
      </c>
      <c r="AC105" s="3">
        <f t="shared" si="41"/>
        <v>-0.2</v>
      </c>
    </row>
    <row r="106" spans="2:29">
      <c r="B106" t="str">
        <f t="shared" si="27"/>
        <v>1Q 2015</v>
      </c>
      <c r="C106" s="117">
        <f t="shared" si="32"/>
        <v>42064</v>
      </c>
      <c r="D106" s="2">
        <v>0.1</v>
      </c>
      <c r="E106" s="2">
        <f t="shared" si="30"/>
        <v>0.1</v>
      </c>
      <c r="F106" s="2">
        <f t="shared" si="28"/>
        <v>0.1</v>
      </c>
      <c r="G106" s="2"/>
      <c r="I106">
        <v>1083840.9078691127</v>
      </c>
      <c r="J106">
        <v>4434181.5602280945</v>
      </c>
      <c r="K106" s="2">
        <f t="shared" si="33"/>
        <v>0.72235218227727671</v>
      </c>
      <c r="L106" s="2">
        <f t="shared" si="34"/>
        <v>2.366630489997263</v>
      </c>
      <c r="M106" s="2">
        <f t="shared" si="35"/>
        <v>2.4369382874229046</v>
      </c>
      <c r="N106" s="2">
        <f t="shared" si="36"/>
        <v>1.5626447552683089</v>
      </c>
      <c r="O106" s="3">
        <f t="shared" si="42"/>
        <v>0.30000000000000004</v>
      </c>
      <c r="P106" s="2">
        <f t="shared" si="37"/>
        <v>0.42235218227727667</v>
      </c>
      <c r="Q106" s="2">
        <f t="shared" si="38"/>
        <v>0.56159341905286775</v>
      </c>
      <c r="R106" s="2">
        <f t="shared" si="39"/>
        <v>0.48274069953087717</v>
      </c>
      <c r="S106" s="119">
        <f t="shared" si="40"/>
        <v>4431466.4197303522</v>
      </c>
      <c r="AC106" s="3">
        <f t="shared" si="41"/>
        <v>0.1</v>
      </c>
    </row>
    <row r="107" spans="2:29">
      <c r="B107" t="str">
        <f t="shared" si="27"/>
        <v>2Q 2015</v>
      </c>
      <c r="C107" s="117">
        <f t="shared" si="32"/>
        <v>42156</v>
      </c>
      <c r="D107" s="2">
        <v>-0.3</v>
      </c>
      <c r="E107" s="2">
        <f t="shared" si="30"/>
        <v>-0.3</v>
      </c>
      <c r="F107" s="2">
        <f t="shared" si="28"/>
        <v>-0.3</v>
      </c>
      <c r="G107" s="2"/>
      <c r="I107">
        <v>1099417.3449753495</v>
      </c>
      <c r="J107">
        <v>4396745.4223741116</v>
      </c>
      <c r="K107" s="2">
        <f t="shared" si="33"/>
        <v>-0.84426262987881273</v>
      </c>
      <c r="L107" s="2">
        <f t="shared" si="34"/>
        <v>1.1033660664380989</v>
      </c>
      <c r="M107" s="2">
        <f t="shared" si="35"/>
        <v>1.0198561434390427</v>
      </c>
      <c r="N107" s="2">
        <f t="shared" si="36"/>
        <v>1.478491732569239</v>
      </c>
      <c r="O107" s="3">
        <f t="shared" si="42"/>
        <v>-0.4</v>
      </c>
      <c r="P107" s="2">
        <f t="shared" si="37"/>
        <v>-0.44426262987881271</v>
      </c>
      <c r="Q107" s="2">
        <f t="shared" si="38"/>
        <v>0.22686111170037007</v>
      </c>
      <c r="R107" s="2">
        <f t="shared" si="39"/>
        <v>0.37615768697740276</v>
      </c>
      <c r="S107" s="119">
        <f t="shared" si="40"/>
        <v>4411779.0704718614</v>
      </c>
      <c r="AC107" s="3">
        <f t="shared" si="41"/>
        <v>-0.3</v>
      </c>
    </row>
    <row r="108" spans="2:29">
      <c r="B108" t="str">
        <f t="shared" si="27"/>
        <v>3Q 2015</v>
      </c>
      <c r="C108" s="117">
        <f t="shared" si="32"/>
        <v>42248</v>
      </c>
      <c r="D108" s="2">
        <v>-0.7</v>
      </c>
      <c r="E108" s="2">
        <f t="shared" si="30"/>
        <v>-0.7</v>
      </c>
      <c r="F108" s="2">
        <f t="shared" si="28"/>
        <v>-0.7</v>
      </c>
      <c r="G108" s="2"/>
      <c r="I108">
        <v>1107571.8644507509</v>
      </c>
      <c r="J108">
        <v>4416549.4194047246</v>
      </c>
      <c r="K108" s="2">
        <f t="shared" si="33"/>
        <v>0.45042400976491592</v>
      </c>
      <c r="L108" s="2">
        <f t="shared" si="34"/>
        <v>1.0730239154770942</v>
      </c>
      <c r="M108" s="2">
        <f t="shared" si="35"/>
        <v>1.0894048562737311</v>
      </c>
      <c r="N108" s="2">
        <f t="shared" si="36"/>
        <v>1.4794298940947925</v>
      </c>
      <c r="O108" s="3">
        <f t="shared" si="42"/>
        <v>-0.39999999999999997</v>
      </c>
      <c r="P108" s="2">
        <f t="shared" si="37"/>
        <v>0.85042400976491583</v>
      </c>
      <c r="Q108" s="2">
        <f t="shared" si="38"/>
        <v>0.29432230012798188</v>
      </c>
      <c r="R108" s="2">
        <f t="shared" si="39"/>
        <v>0.42147981938999735</v>
      </c>
      <c r="S108" s="119">
        <f t="shared" si="40"/>
        <v>4449297.8989449376</v>
      </c>
      <c r="AC108" s="3">
        <f t="shared" si="41"/>
        <v>-0.7</v>
      </c>
    </row>
    <row r="109" spans="2:29">
      <c r="B109" t="str">
        <f t="shared" si="27"/>
        <v>4Q 2015</v>
      </c>
      <c r="C109" s="117">
        <f t="shared" si="32"/>
        <v>42339</v>
      </c>
      <c r="D109" s="2">
        <v>-0.8</v>
      </c>
      <c r="E109" s="2">
        <f t="shared" si="30"/>
        <v>-0.8</v>
      </c>
      <c r="F109" s="2">
        <f t="shared" si="28"/>
        <v>-0.8</v>
      </c>
      <c r="G109" s="2"/>
      <c r="I109">
        <v>1129962.4001192588</v>
      </c>
      <c r="J109">
        <v>4435693.6676509567</v>
      </c>
      <c r="K109" s="2">
        <f t="shared" si="33"/>
        <v>0.43346618430486217</v>
      </c>
      <c r="L109" s="2">
        <f t="shared" si="34"/>
        <v>0.756699674438849</v>
      </c>
      <c r="M109" s="2">
        <f t="shared" si="35"/>
        <v>0.78984686413781446</v>
      </c>
      <c r="N109" s="2">
        <f t="shared" si="36"/>
        <v>1.3218622371000635</v>
      </c>
      <c r="O109" s="3">
        <f t="shared" si="42"/>
        <v>-0.10000000000000009</v>
      </c>
      <c r="P109" s="2">
        <f t="shared" si="37"/>
        <v>0.53346618430486226</v>
      </c>
      <c r="Q109" s="2">
        <f t="shared" si="38"/>
        <v>0.34049493661706054</v>
      </c>
      <c r="R109" s="2">
        <f t="shared" si="39"/>
        <v>0.41369010124852784</v>
      </c>
      <c r="S109" s="119">
        <f t="shared" si="40"/>
        <v>4473033.3986747954</v>
      </c>
      <c r="AC109" s="3">
        <f t="shared" si="41"/>
        <v>-0.8</v>
      </c>
    </row>
    <row r="110" spans="2:29">
      <c r="B110" t="str">
        <f t="shared" si="27"/>
        <v>1Q 2016</v>
      </c>
      <c r="C110" s="117">
        <f t="shared" si="32"/>
        <v>42430</v>
      </c>
      <c r="D110" s="2">
        <v>-1.1984999999999999</v>
      </c>
      <c r="E110" s="2">
        <f t="shared" si="30"/>
        <v>-1.1984999999999999</v>
      </c>
      <c r="F110" s="2">
        <f t="shared" si="28"/>
        <v>-1.1984999999999999</v>
      </c>
      <c r="G110" s="2"/>
      <c r="I110">
        <v>1083940.5987898186</v>
      </c>
      <c r="J110">
        <v>4446288.9765914781</v>
      </c>
      <c r="K110" s="2">
        <f t="shared" si="33"/>
        <v>0.23886475790229156</v>
      </c>
      <c r="L110" s="2">
        <f t="shared" si="34"/>
        <v>0.27304737523559197</v>
      </c>
      <c r="M110" s="2">
        <f t="shared" si="35"/>
        <v>9.197929325438281E-3</v>
      </c>
      <c r="N110" s="2">
        <f t="shared" si="36"/>
        <v>0.72888185014198825</v>
      </c>
      <c r="O110" s="3">
        <f t="shared" si="42"/>
        <v>-0.39849999999999985</v>
      </c>
      <c r="P110" s="2">
        <f t="shared" si="37"/>
        <v>0.63736475790229141</v>
      </c>
      <c r="Q110" s="2">
        <f t="shared" si="38"/>
        <v>0.39424808052331417</v>
      </c>
      <c r="R110" s="2">
        <f t="shared" si="39"/>
        <v>0.39380177149435447</v>
      </c>
      <c r="S110" s="119">
        <f t="shared" si="40"/>
        <v>4501542.9371671472</v>
      </c>
      <c r="AC110" s="3">
        <f t="shared" si="41"/>
        <v>-1.1984999999999999</v>
      </c>
    </row>
    <row r="111" spans="2:29">
      <c r="B111" t="str">
        <f t="shared" si="27"/>
        <v>2Q 2016</v>
      </c>
      <c r="C111" s="117">
        <f t="shared" si="32"/>
        <v>42522</v>
      </c>
      <c r="D111" s="2">
        <v>-1.01762</v>
      </c>
      <c r="E111" s="2">
        <f t="shared" si="30"/>
        <v>-1.01762</v>
      </c>
      <c r="F111" s="2">
        <f t="shared" si="28"/>
        <v>-1.01762</v>
      </c>
      <c r="G111" s="2"/>
      <c r="I111">
        <v>1113437.0391197745</v>
      </c>
      <c r="J111">
        <v>4450566.9225080842</v>
      </c>
      <c r="K111" s="2">
        <f t="shared" si="33"/>
        <v>9.6213852476267903E-2</v>
      </c>
      <c r="L111" s="2">
        <f t="shared" si="34"/>
        <v>1.2241213662288857</v>
      </c>
      <c r="M111" s="2">
        <f t="shared" si="35"/>
        <v>1.2751931019188305</v>
      </c>
      <c r="N111" s="2">
        <f t="shared" si="36"/>
        <v>0.79341625562044271</v>
      </c>
      <c r="O111" s="3">
        <f t="shared" si="42"/>
        <v>0.18087999999999993</v>
      </c>
      <c r="P111" s="2">
        <f t="shared" si="37"/>
        <v>-8.4666147523732027E-2</v>
      </c>
      <c r="Q111" s="2">
        <f t="shared" si="38"/>
        <v>0.48414720111208437</v>
      </c>
      <c r="R111" s="2">
        <f t="shared" si="39"/>
        <v>0.32613137724016833</v>
      </c>
      <c r="S111" s="119">
        <f t="shared" si="40"/>
        <v>4497731.6541831205</v>
      </c>
      <c r="AC111" s="3">
        <f t="shared" si="41"/>
        <v>-1.01762</v>
      </c>
    </row>
    <row r="112" spans="2:29">
      <c r="B112" t="str">
        <f t="shared" si="27"/>
        <v>3Q 2016</v>
      </c>
      <c r="C112" s="117">
        <f t="shared" si="32"/>
        <v>42614</v>
      </c>
      <c r="D112" s="2">
        <v>-1.04884</v>
      </c>
      <c r="E112" s="2">
        <f t="shared" si="30"/>
        <v>-1.04884</v>
      </c>
      <c r="F112" s="2">
        <f t="shared" si="28"/>
        <v>-1.04884</v>
      </c>
      <c r="G112" s="2"/>
      <c r="I112">
        <v>1117489.1205737018</v>
      </c>
      <c r="J112">
        <v>4450024.7054209532</v>
      </c>
      <c r="K112" s="2">
        <f t="shared" si="33"/>
        <v>-1.2183101536763274E-2</v>
      </c>
      <c r="L112" s="2">
        <f t="shared" si="34"/>
        <v>0.75795112512837193</v>
      </c>
      <c r="M112" s="2">
        <f t="shared" si="35"/>
        <v>0.89540520495876308</v>
      </c>
      <c r="N112" s="2">
        <f t="shared" si="36"/>
        <v>0.74551538157092523</v>
      </c>
      <c r="O112" s="3">
        <f t="shared" si="42"/>
        <v>-3.1220000000000026E-2</v>
      </c>
      <c r="P112" s="2">
        <f t="shared" si="37"/>
        <v>1.9036898463236751E-2</v>
      </c>
      <c r="Q112" s="2">
        <f t="shared" si="38"/>
        <v>0.2763004232866646</v>
      </c>
      <c r="R112" s="2">
        <f t="shared" si="39"/>
        <v>0.31317948565400694</v>
      </c>
      <c r="S112" s="119">
        <f t="shared" si="40"/>
        <v>4498587.8827912761</v>
      </c>
      <c r="AC112" s="3">
        <f t="shared" si="41"/>
        <v>-1.04884</v>
      </c>
    </row>
    <row r="113" spans="2:29">
      <c r="B113" t="str">
        <f t="shared" si="27"/>
        <v>4Q 2016</v>
      </c>
      <c r="C113" s="117">
        <f t="shared" si="32"/>
        <v>42705</v>
      </c>
      <c r="D113" s="2">
        <v>-1.25061</v>
      </c>
      <c r="E113" s="2">
        <f t="shared" si="30"/>
        <v>-1.25061</v>
      </c>
      <c r="F113" s="2">
        <f>D113</f>
        <v>-1.25061</v>
      </c>
      <c r="G113" s="2"/>
      <c r="I113">
        <v>1135304.2376312197</v>
      </c>
      <c r="J113">
        <v>4453803.3799375426</v>
      </c>
      <c r="K113" s="2">
        <f t="shared" si="33"/>
        <v>8.4913562659252761E-2</v>
      </c>
      <c r="L113" s="2">
        <f t="shared" si="34"/>
        <v>0.40827238406156141</v>
      </c>
      <c r="M113" s="2">
        <f t="shared" si="35"/>
        <v>0.47274471357606274</v>
      </c>
      <c r="N113" s="2">
        <f t="shared" si="36"/>
        <v>0.66455230785689423</v>
      </c>
      <c r="O113" s="3">
        <f t="shared" si="42"/>
        <v>-0.20177</v>
      </c>
      <c r="P113" s="2">
        <f t="shared" si="37"/>
        <v>0.28668356265925277</v>
      </c>
      <c r="Q113" s="2">
        <f t="shared" si="38"/>
        <v>0.21460476787526223</v>
      </c>
      <c r="R113" s="2">
        <f t="shared" si="39"/>
        <v>0.29220711344838052</v>
      </c>
      <c r="S113" s="119">
        <f t="shared" si="40"/>
        <v>4511484.5948030204</v>
      </c>
      <c r="AC113" s="3">
        <f t="shared" si="41"/>
        <v>-1.25061</v>
      </c>
    </row>
    <row r="114" spans="2:29">
      <c r="B114" t="str">
        <f t="shared" si="27"/>
        <v>1Q 2017</v>
      </c>
      <c r="C114" s="117">
        <f t="shared" si="32"/>
        <v>42795</v>
      </c>
      <c r="D114" s="2">
        <v>-1.48346</v>
      </c>
      <c r="E114" s="174">
        <v>-0.45</v>
      </c>
      <c r="F114" s="174">
        <v>-0.45</v>
      </c>
      <c r="G114" s="3"/>
      <c r="I114">
        <v>1091113.468279989</v>
      </c>
      <c r="J114">
        <v>4474830.9303728864</v>
      </c>
      <c r="K114" s="2">
        <f t="shared" si="33"/>
        <v>0.47212570114936625</v>
      </c>
      <c r="L114" s="2">
        <f t="shared" si="34"/>
        <v>0.64192754748226832</v>
      </c>
      <c r="M114" s="2">
        <f t="shared" si="35"/>
        <v>0.66174008964870268</v>
      </c>
      <c r="N114" s="2">
        <f t="shared" si="36"/>
        <v>0.82453169070220156</v>
      </c>
      <c r="O114" s="3">
        <f t="shared" si="42"/>
        <v>0.80061000000000004</v>
      </c>
      <c r="P114" s="2">
        <f t="shared" si="37"/>
        <v>-0.32848429885063379</v>
      </c>
      <c r="Q114" s="2">
        <f t="shared" si="38"/>
        <v>-2.6857496312969076E-2</v>
      </c>
      <c r="R114" s="2">
        <f t="shared" si="39"/>
        <v>0.30966133442107097</v>
      </c>
      <c r="S114" s="119">
        <f t="shared" si="40"/>
        <v>4496665.0762640275</v>
      </c>
      <c r="AC114" s="3">
        <f t="shared" si="41"/>
        <v>-0.45</v>
      </c>
    </row>
    <row r="115" spans="2:29">
      <c r="B115" t="str">
        <f t="shared" si="27"/>
        <v>2Q 2017</v>
      </c>
      <c r="C115" s="117">
        <f t="shared" si="32"/>
        <v>42887</v>
      </c>
      <c r="D115" s="2">
        <v>-1.2201200000000001</v>
      </c>
      <c r="E115" s="174">
        <v>-0.25</v>
      </c>
      <c r="F115" s="174">
        <v>-0.25</v>
      </c>
      <c r="G115" s="3"/>
      <c r="I115">
        <v>1125688.3217731242</v>
      </c>
      <c r="J115">
        <v>4499232.3136267951</v>
      </c>
      <c r="K115" s="2">
        <f t="shared" ref="K115:K137" si="43">J115/J114*100-100</f>
        <v>0.54530290939673876</v>
      </c>
      <c r="L115" s="2">
        <f t="shared" si="34"/>
        <v>1.0934649892037953</v>
      </c>
      <c r="M115" s="2">
        <f t="shared" si="35"/>
        <v>1.1003121167079968</v>
      </c>
      <c r="N115" s="2">
        <f t="shared" si="36"/>
        <v>0.78205038884856037</v>
      </c>
      <c r="O115" s="3">
        <f t="shared" si="42"/>
        <v>0.2</v>
      </c>
      <c r="P115" s="2">
        <f t="shared" si="37"/>
        <v>0.34530290939673874</v>
      </c>
      <c r="Q115" s="2">
        <f t="shared" si="38"/>
        <v>8.0634767917148617E-2</v>
      </c>
      <c r="R115" s="2">
        <f t="shared" si="39"/>
        <v>0.2638810269098677</v>
      </c>
      <c r="S115" s="119">
        <f t="shared" si="40"/>
        <v>4512192.1915981947</v>
      </c>
      <c r="AC115" s="3">
        <f t="shared" si="41"/>
        <v>-0.25</v>
      </c>
    </row>
    <row r="116" spans="2:29">
      <c r="B116" t="str">
        <f t="shared" si="27"/>
        <v>3Q 2017</v>
      </c>
      <c r="C116" s="117">
        <f t="shared" si="32"/>
        <v>42979</v>
      </c>
      <c r="D116" s="2">
        <v>-0.96435000000000004</v>
      </c>
      <c r="E116" s="174">
        <v>-0.3</v>
      </c>
      <c r="F116" s="174">
        <v>-0.3</v>
      </c>
      <c r="G116" s="3"/>
      <c r="I116">
        <v>1132522.2498581463</v>
      </c>
      <c r="J116">
        <v>4507506.2209559465</v>
      </c>
      <c r="K116" s="2">
        <f t="shared" si="43"/>
        <v>0.18389597941168745</v>
      </c>
      <c r="L116" s="2">
        <f t="shared" si="34"/>
        <v>1.2917122789221764</v>
      </c>
      <c r="M116" s="2">
        <f t="shared" si="35"/>
        <v>1.3452595651872485</v>
      </c>
      <c r="N116" s="2">
        <f t="shared" si="36"/>
        <v>0.89540266947938107</v>
      </c>
      <c r="O116" s="3">
        <f t="shared" si="42"/>
        <v>-4.9999999999999989E-2</v>
      </c>
      <c r="P116" s="2">
        <f t="shared" si="37"/>
        <v>0.23389597941168744</v>
      </c>
      <c r="Q116" s="2">
        <f t="shared" si="38"/>
        <v>0.13434953815426129</v>
      </c>
      <c r="R116" s="2">
        <f t="shared" si="39"/>
        <v>0.23499075385630261</v>
      </c>
      <c r="S116" s="119">
        <f t="shared" si="40"/>
        <v>4522746.0277176704</v>
      </c>
      <c r="AC116" s="3">
        <f t="shared" si="41"/>
        <v>-0.3</v>
      </c>
    </row>
    <row r="117" spans="2:29">
      <c r="B117" t="str">
        <f t="shared" si="27"/>
        <v>4Q 2017</v>
      </c>
      <c r="C117" s="117">
        <f t="shared" si="32"/>
        <v>43070</v>
      </c>
      <c r="D117" s="2">
        <v>-0.65434000000000003</v>
      </c>
      <c r="E117" s="174">
        <v>-0.25</v>
      </c>
      <c r="F117" s="174">
        <v>-0.25</v>
      </c>
      <c r="G117" s="3"/>
      <c r="I117">
        <v>1152377.5755735713</v>
      </c>
      <c r="J117">
        <v>4525236.9969836939</v>
      </c>
      <c r="K117" s="2">
        <f t="shared" si="43"/>
        <v>0.39336109943263864</v>
      </c>
      <c r="L117" s="2">
        <f t="shared" si="34"/>
        <v>1.6038789985190789</v>
      </c>
      <c r="M117" s="2">
        <f t="shared" si="35"/>
        <v>1.5038557398477224</v>
      </c>
      <c r="N117" s="2">
        <f t="shared" si="36"/>
        <v>1.1579469511465561</v>
      </c>
      <c r="O117" s="3">
        <f t="shared" si="42"/>
        <v>4.9999999999999989E-2</v>
      </c>
      <c r="P117" s="2">
        <f t="shared" si="37"/>
        <v>0.34336109943263865</v>
      </c>
      <c r="Q117" s="2">
        <f t="shared" si="38"/>
        <v>0.14851892234760777</v>
      </c>
      <c r="R117" s="2">
        <f t="shared" si="39"/>
        <v>0.23453954227997684</v>
      </c>
      <c r="S117" s="119">
        <f t="shared" si="40"/>
        <v>4538275.3782029878</v>
      </c>
      <c r="AC117" s="3">
        <f t="shared" si="41"/>
        <v>-0.25</v>
      </c>
    </row>
    <row r="118" spans="2:29">
      <c r="B118" t="str">
        <f t="shared" si="27"/>
        <v>1Q 2018</v>
      </c>
      <c r="C118" s="117">
        <f t="shared" si="32"/>
        <v>43160</v>
      </c>
      <c r="D118" s="2">
        <v>-1.2431000000000001</v>
      </c>
      <c r="E118" s="174">
        <v>-0.25</v>
      </c>
      <c r="F118" s="174">
        <v>-0.25</v>
      </c>
      <c r="G118" s="3"/>
      <c r="I118">
        <v>1105004.8645704691</v>
      </c>
      <c r="J118">
        <v>4544227.5684378576</v>
      </c>
      <c r="K118" s="2">
        <f t="shared" si="43"/>
        <v>0.41965915745014115</v>
      </c>
      <c r="L118" s="2">
        <f t="shared" ref="L118:L137" si="44">J118/J114*100-100</f>
        <v>1.5508214532518281</v>
      </c>
      <c r="M118" s="2">
        <f t="shared" ref="M118:M137" si="45">I118/I114*100-100</f>
        <v>1.2731394758034043</v>
      </c>
      <c r="N118" s="2">
        <f t="shared" si="36"/>
        <v>1.3068129344946442</v>
      </c>
      <c r="O118" s="3">
        <f t="shared" si="42"/>
        <v>0</v>
      </c>
      <c r="P118" s="2">
        <f t="shared" si="37"/>
        <v>0.41965915745014115</v>
      </c>
      <c r="Q118" s="2">
        <f t="shared" si="38"/>
        <v>0.33555478642280151</v>
      </c>
      <c r="R118" s="2">
        <f t="shared" si="39"/>
        <v>0.23431512354438222</v>
      </c>
      <c r="S118" s="119">
        <f t="shared" si="40"/>
        <v>4557320.6664179219</v>
      </c>
      <c r="AC118" s="3">
        <f t="shared" si="41"/>
        <v>-0.25</v>
      </c>
    </row>
    <row r="119" spans="2:29">
      <c r="B119" t="str">
        <f t="shared" si="27"/>
        <v>2Q 2018</v>
      </c>
      <c r="C119" s="117">
        <f t="shared" si="32"/>
        <v>43252</v>
      </c>
      <c r="D119" s="2">
        <v>-1.5225599999999999</v>
      </c>
      <c r="E119" s="174">
        <v>-0.5</v>
      </c>
      <c r="F119" s="174">
        <v>-0.5</v>
      </c>
      <c r="G119" s="3"/>
      <c r="I119">
        <v>1134991.661343284</v>
      </c>
      <c r="J119">
        <v>4534721.4515882507</v>
      </c>
      <c r="K119" s="2">
        <f t="shared" si="43"/>
        <v>-0.20919103866259547</v>
      </c>
      <c r="L119" s="2">
        <f t="shared" si="44"/>
        <v>0.78878207408783396</v>
      </c>
      <c r="M119" s="2">
        <f t="shared" si="45"/>
        <v>0.82645785607029154</v>
      </c>
      <c r="N119" s="2">
        <f t="shared" si="36"/>
        <v>1.2372754411322546</v>
      </c>
      <c r="O119" s="3">
        <f t="shared" si="42"/>
        <v>-0.25</v>
      </c>
      <c r="P119" s="2">
        <f t="shared" si="37"/>
        <v>4.0808961337404526E-2</v>
      </c>
      <c r="Q119" s="2">
        <f t="shared" si="38"/>
        <v>0.25943129940796794</v>
      </c>
      <c r="R119" s="2">
        <f t="shared" si="39"/>
        <v>0.27473775614573365</v>
      </c>
      <c r="S119" s="119">
        <f t="shared" si="40"/>
        <v>4559180.4616467021</v>
      </c>
      <c r="AC119" s="3">
        <f t="shared" si="41"/>
        <v>-0.5</v>
      </c>
    </row>
    <row r="120" spans="2:29">
      <c r="B120" t="str">
        <f t="shared" si="27"/>
        <v>3Q 2018</v>
      </c>
      <c r="C120" s="117">
        <f t="shared" si="32"/>
        <v>43344</v>
      </c>
      <c r="D120" s="2">
        <v>-1.3169200000000001</v>
      </c>
      <c r="E120" s="174">
        <v>0.3</v>
      </c>
      <c r="F120" s="174">
        <v>0.3</v>
      </c>
      <c r="G120" s="3"/>
      <c r="I120">
        <v>1156398.4997762106</v>
      </c>
      <c r="J120">
        <v>4592888.8563964935</v>
      </c>
      <c r="K120" s="2">
        <f t="shared" si="43"/>
        <v>1.2827117482126766</v>
      </c>
      <c r="L120" s="2">
        <f t="shared" si="44"/>
        <v>1.8942322263160207</v>
      </c>
      <c r="M120" s="2">
        <f t="shared" si="45"/>
        <v>2.1082367186211854</v>
      </c>
      <c r="N120" s="2">
        <f t="shared" si="36"/>
        <v>1.4303152848201393</v>
      </c>
      <c r="O120" s="3">
        <f t="shared" si="42"/>
        <v>0.8</v>
      </c>
      <c r="P120" s="2">
        <f t="shared" si="37"/>
        <v>0.48271174821267659</v>
      </c>
      <c r="Q120" s="2">
        <f t="shared" si="38"/>
        <v>0.32163524160821522</v>
      </c>
      <c r="R120" s="2">
        <f t="shared" si="39"/>
        <v>0.24409506768304703</v>
      </c>
      <c r="S120" s="119">
        <f t="shared" si="40"/>
        <v>4581188.1613572882</v>
      </c>
      <c r="AC120" s="3">
        <f t="shared" si="41"/>
        <v>0.3</v>
      </c>
    </row>
    <row r="121" spans="2:29">
      <c r="B121" t="str">
        <f t="shared" si="27"/>
        <v>4Q 2018</v>
      </c>
      <c r="C121" s="117">
        <f t="shared" si="32"/>
        <v>43435</v>
      </c>
      <c r="D121" s="2">
        <v>-1.31945</v>
      </c>
      <c r="E121" s="174">
        <v>0.4</v>
      </c>
      <c r="F121" s="174">
        <v>0.4</v>
      </c>
      <c r="G121" s="3"/>
      <c r="I121">
        <v>1173837.3164372642</v>
      </c>
      <c r="J121">
        <v>4609091.492086309</v>
      </c>
      <c r="K121" s="2">
        <f t="shared" si="43"/>
        <v>0.35277656822132997</v>
      </c>
      <c r="L121" s="2">
        <f t="shared" si="44"/>
        <v>1.8530409602526561</v>
      </c>
      <c r="M121" s="2">
        <f t="shared" si="45"/>
        <v>1.8622143747470687</v>
      </c>
      <c r="N121" s="2">
        <f t="shared" ref="N121:N137" si="46">AVERAGE(I118:I121)/AVERAGE(I114:I117)*100-100</f>
        <v>1.5223293877734392</v>
      </c>
      <c r="O121" s="3">
        <f t="shared" si="42"/>
        <v>0.10000000000000003</v>
      </c>
      <c r="P121" s="2">
        <f t="shared" si="37"/>
        <v>0.25277656822132993</v>
      </c>
      <c r="Q121" s="2">
        <f t="shared" si="38"/>
        <v>0.29898910880538804</v>
      </c>
      <c r="R121" s="2">
        <f t="shared" si="39"/>
        <v>0.22070426634275267</v>
      </c>
      <c r="S121" s="119">
        <f t="shared" si="40"/>
        <v>4592768.3315753294</v>
      </c>
      <c r="AC121" s="3">
        <f t="shared" si="41"/>
        <v>0.4</v>
      </c>
    </row>
    <row r="122" spans="2:29">
      <c r="B122" t="str">
        <f t="shared" si="27"/>
        <v>1Q 2019</v>
      </c>
      <c r="C122" s="117">
        <f t="shared" si="32"/>
        <v>43525</v>
      </c>
      <c r="D122" s="2">
        <v>-2.1373099999999998</v>
      </c>
      <c r="E122" s="174">
        <v>0</v>
      </c>
      <c r="F122" s="174">
        <v>0</v>
      </c>
      <c r="G122" s="3"/>
      <c r="I122">
        <v>1111360.7583174878</v>
      </c>
      <c r="J122">
        <v>4567336.0646730205</v>
      </c>
      <c r="K122" s="2">
        <f t="shared" si="43"/>
        <v>-0.9059361803726631</v>
      </c>
      <c r="L122" s="2">
        <f t="shared" si="44"/>
        <v>0.50852418562099899</v>
      </c>
      <c r="M122" s="2">
        <f t="shared" si="45"/>
        <v>0.57519147207459298</v>
      </c>
      <c r="N122" s="2">
        <f t="shared" si="46"/>
        <v>1.3507688567122642</v>
      </c>
      <c r="O122" s="3">
        <f t="shared" si="42"/>
        <v>-0.4</v>
      </c>
      <c r="P122" s="2">
        <f t="shared" si="37"/>
        <v>-0.50593618037266308</v>
      </c>
      <c r="Q122" s="2">
        <f t="shared" si="38"/>
        <v>6.759027434968698E-2</v>
      </c>
      <c r="R122" s="2">
        <f t="shared" si="39"/>
        <v>0.12542918815317314</v>
      </c>
      <c r="S122" s="119">
        <f t="shared" si="40"/>
        <v>4569531.8549051918</v>
      </c>
      <c r="AC122" s="3">
        <f t="shared" si="41"/>
        <v>0</v>
      </c>
    </row>
    <row r="123" spans="2:29">
      <c r="B123" t="str">
        <f t="shared" si="27"/>
        <v>2Q 2019</v>
      </c>
      <c r="C123" s="117">
        <f t="shared" si="32"/>
        <v>43617</v>
      </c>
      <c r="D123" s="2">
        <v>-1.6780999999999999</v>
      </c>
      <c r="E123" s="174">
        <v>0</v>
      </c>
      <c r="F123" s="174">
        <v>0</v>
      </c>
      <c r="G123" s="3"/>
      <c r="I123">
        <v>1146265.1120417377</v>
      </c>
      <c r="J123">
        <v>4585983.763786559</v>
      </c>
      <c r="K123" s="2">
        <f t="shared" si="43"/>
        <v>0.40828392851956608</v>
      </c>
      <c r="L123" s="2">
        <f t="shared" si="44"/>
        <v>1.1304401548270135</v>
      </c>
      <c r="M123" s="2">
        <f t="shared" si="45"/>
        <v>0.99326286548320297</v>
      </c>
      <c r="N123" s="2">
        <f t="shared" si="46"/>
        <v>1.3915309951465957</v>
      </c>
      <c r="O123" s="3">
        <f t="shared" si="42"/>
        <v>0</v>
      </c>
      <c r="P123" s="2">
        <f t="shared" si="37"/>
        <v>0.40828392851956608</v>
      </c>
      <c r="Q123" s="2">
        <f t="shared" si="38"/>
        <v>0.15945901614522737</v>
      </c>
      <c r="R123" s="2">
        <f t="shared" si="39"/>
        <v>0.16650836115678133</v>
      </c>
      <c r="S123" s="119">
        <f t="shared" si="40"/>
        <v>4588188.5190773522</v>
      </c>
      <c r="AC123" s="3">
        <f t="shared" si="41"/>
        <v>0</v>
      </c>
    </row>
    <row r="124" spans="2:29">
      <c r="B124" t="str">
        <f t="shared" si="27"/>
        <v>3Q 2019</v>
      </c>
      <c r="C124" s="117">
        <f t="shared" si="32"/>
        <v>43709</v>
      </c>
      <c r="D124" s="2">
        <v>-1.57390451</v>
      </c>
      <c r="E124" s="174">
        <v>0.05</v>
      </c>
      <c r="F124" s="174">
        <v>0.05</v>
      </c>
      <c r="G124" s="3"/>
      <c r="I124">
        <v>1158117.5931749018</v>
      </c>
      <c r="J124">
        <v>4592335.6191460099</v>
      </c>
      <c r="K124" s="2">
        <f t="shared" si="43"/>
        <v>0.13850584054850401</v>
      </c>
      <c r="L124" s="2">
        <f t="shared" si="44"/>
        <v>-1.2045517925244553E-2</v>
      </c>
      <c r="M124" s="2">
        <f t="shared" si="45"/>
        <v>0.14865925535391966</v>
      </c>
      <c r="N124" s="2">
        <f t="shared" si="46"/>
        <v>0.89712505515271346</v>
      </c>
      <c r="O124" s="3">
        <f t="shared" si="42"/>
        <v>0.05</v>
      </c>
      <c r="P124" s="2">
        <f t="shared" si="37"/>
        <v>8.8505840548504008E-2</v>
      </c>
      <c r="Q124" s="2">
        <f t="shared" si="38"/>
        <v>6.0907539229184238E-2</v>
      </c>
      <c r="R124" s="2">
        <f t="shared" si="39"/>
        <v>0.17229743966388691</v>
      </c>
      <c r="S124" s="119">
        <f t="shared" si="40"/>
        <v>4592249.3338921117</v>
      </c>
      <c r="AC124" s="3">
        <f t="shared" si="41"/>
        <v>0.05</v>
      </c>
    </row>
    <row r="125" spans="2:29">
      <c r="B125" t="str">
        <f t="shared" si="27"/>
        <v>4Q 2019</v>
      </c>
      <c r="C125" s="117">
        <f t="shared" si="32"/>
        <v>43800</v>
      </c>
      <c r="D125" s="2">
        <v>-1.39831558</v>
      </c>
      <c r="E125" s="174">
        <v>-0.05</v>
      </c>
      <c r="F125" s="174">
        <v>-0.05</v>
      </c>
      <c r="G125" s="3"/>
      <c r="I125">
        <v>1168357.3964601443</v>
      </c>
      <c r="J125">
        <v>4590747.9923714967</v>
      </c>
      <c r="K125" s="2">
        <f t="shared" si="43"/>
        <v>-3.4571227065683274E-2</v>
      </c>
      <c r="L125" s="2">
        <f t="shared" si="44"/>
        <v>-0.39798515057267991</v>
      </c>
      <c r="M125" s="2">
        <f t="shared" si="45"/>
        <v>-0.46683811294670363</v>
      </c>
      <c r="N125" s="2">
        <f t="shared" si="46"/>
        <v>0.30345323451517459</v>
      </c>
      <c r="O125" s="3">
        <f t="shared" si="42"/>
        <v>-0.1</v>
      </c>
      <c r="P125" s="2">
        <f t="shared" si="37"/>
        <v>6.5428772934316731E-2</v>
      </c>
      <c r="Q125" s="2">
        <f t="shared" si="38"/>
        <v>1.4070590407430934E-2</v>
      </c>
      <c r="R125" s="2">
        <f t="shared" si="39"/>
        <v>0.15385954052014225</v>
      </c>
      <c r="S125" s="119">
        <f t="shared" si="40"/>
        <v>4595253.9862813614</v>
      </c>
      <c r="AC125" s="3">
        <f t="shared" si="41"/>
        <v>-0.05</v>
      </c>
    </row>
    <row r="126" spans="2:29">
      <c r="B126" t="str">
        <f t="shared" si="27"/>
        <v>1Q 2020</v>
      </c>
      <c r="C126" s="117">
        <f t="shared" si="32"/>
        <v>43891</v>
      </c>
      <c r="D126" s="2">
        <v>-1.3961214099999999</v>
      </c>
      <c r="E126" s="174">
        <v>-0.2</v>
      </c>
      <c r="F126" s="174">
        <v>-0.2</v>
      </c>
      <c r="G126" s="3"/>
      <c r="I126">
        <v>1118596.2229565119</v>
      </c>
      <c r="J126">
        <v>4590779.9292183332</v>
      </c>
      <c r="K126" s="2">
        <f t="shared" si="43"/>
        <v>6.9567850140117571E-4</v>
      </c>
      <c r="L126" s="2">
        <f t="shared" si="44"/>
        <v>0.51329405617082102</v>
      </c>
      <c r="M126" s="2">
        <f t="shared" si="45"/>
        <v>0.6510455389821459</v>
      </c>
      <c r="N126" s="2">
        <f t="shared" si="46"/>
        <v>0.32225072475264938</v>
      </c>
      <c r="O126" s="3">
        <f t="shared" si="42"/>
        <v>-0.15000000000000002</v>
      </c>
      <c r="P126" s="2">
        <f t="shared" si="37"/>
        <v>0.1506956785014012</v>
      </c>
      <c r="Q126" s="2">
        <f t="shared" si="38"/>
        <v>0.17822855512594701</v>
      </c>
      <c r="R126" s="2">
        <f t="shared" si="39"/>
        <v>0.19379120529947849</v>
      </c>
      <c r="S126" s="119">
        <f t="shared" si="40"/>
        <v>4602178.8354548514</v>
      </c>
      <c r="AC126" s="3">
        <f t="shared" si="41"/>
        <v>-0.2</v>
      </c>
    </row>
    <row r="127" spans="2:29">
      <c r="B127" t="str">
        <f t="shared" si="27"/>
        <v>2Q 2020</v>
      </c>
      <c r="C127" s="117">
        <f t="shared" si="32"/>
        <v>43983</v>
      </c>
      <c r="D127" s="2">
        <v>-1.37073647</v>
      </c>
      <c r="E127" s="174">
        <v>-8</v>
      </c>
      <c r="F127" s="174">
        <v>-8</v>
      </c>
      <c r="G127" s="3"/>
      <c r="I127">
        <v>955753.17583912169</v>
      </c>
      <c r="J127">
        <v>3806023.5897640474</v>
      </c>
      <c r="K127" s="2">
        <f t="shared" si="43"/>
        <v>-17.094183375239808</v>
      </c>
      <c r="L127" s="2">
        <f t="shared" si="44"/>
        <v>-17.007477875990418</v>
      </c>
      <c r="M127" s="2">
        <f t="shared" si="45"/>
        <v>-16.620233330077923</v>
      </c>
      <c r="N127" s="2">
        <f t="shared" si="46"/>
        <v>-4.0767858954733356</v>
      </c>
      <c r="O127" s="3">
        <f t="shared" si="42"/>
        <v>-7.8</v>
      </c>
      <c r="P127" s="2">
        <f t="shared" si="37"/>
        <v>-9.2941833752398075</v>
      </c>
      <c r="Q127" s="2">
        <f t="shared" si="38"/>
        <v>-2.2473882708138966</v>
      </c>
      <c r="R127" s="2">
        <f t="shared" si="39"/>
        <v>-0.60949931842023364</v>
      </c>
      <c r="S127" s="119">
        <f t="shared" si="40"/>
        <v>4174443.8952312018</v>
      </c>
      <c r="AC127" s="3">
        <f t="shared" si="41"/>
        <v>-8</v>
      </c>
    </row>
    <row r="128" spans="2:29">
      <c r="B128" t="str">
        <f t="shared" si="27"/>
        <v>3Q 2020</v>
      </c>
      <c r="C128" s="117">
        <f t="shared" si="32"/>
        <v>44075</v>
      </c>
      <c r="D128" s="2">
        <v>-1.3213126500000001</v>
      </c>
      <c r="E128" s="174">
        <v>-3.7</v>
      </c>
      <c r="F128" s="174">
        <v>-3.7</v>
      </c>
      <c r="G128" s="3"/>
      <c r="I128">
        <v>1091729.7745932038</v>
      </c>
      <c r="J128">
        <v>4329921.4940874735</v>
      </c>
      <c r="K128" s="2">
        <f t="shared" si="43"/>
        <v>13.76496734629815</v>
      </c>
      <c r="L128" s="2">
        <f t="shared" si="44"/>
        <v>-5.7141756792447751</v>
      </c>
      <c r="M128" s="2">
        <f t="shared" si="45"/>
        <v>-5.7323901279921188</v>
      </c>
      <c r="N128" s="2">
        <f t="shared" si="46"/>
        <v>-5.5592051290576023</v>
      </c>
      <c r="O128" s="3">
        <f t="shared" si="42"/>
        <v>4.3</v>
      </c>
      <c r="P128" s="2">
        <f t="shared" si="37"/>
        <v>9.464967346298149</v>
      </c>
      <c r="Q128" s="2">
        <f t="shared" si="38"/>
        <v>9.6727105623514831E-2</v>
      </c>
      <c r="R128" s="2">
        <f t="shared" si="39"/>
        <v>0.15975662882030481</v>
      </c>
      <c r="S128" s="119">
        <f t="shared" si="40"/>
        <v>4569553.6468043718</v>
      </c>
      <c r="AC128" s="3">
        <f t="shared" si="41"/>
        <v>-3.7</v>
      </c>
    </row>
    <row r="129" spans="2:29">
      <c r="B129" t="str">
        <f t="shared" si="27"/>
        <v>4Q 2020</v>
      </c>
      <c r="C129" s="117">
        <f t="shared" si="32"/>
        <v>44166</v>
      </c>
      <c r="D129" s="2">
        <v>-1.19180372</v>
      </c>
      <c r="E129" s="174">
        <v>-2.2999999999999998</v>
      </c>
      <c r="F129" s="174">
        <v>-2.2999999999999998</v>
      </c>
      <c r="G129" s="3">
        <f>AVERAGE(F126:F129)</f>
        <v>-3.55</v>
      </c>
      <c r="I129">
        <v>1127276.4121521083</v>
      </c>
      <c r="J129">
        <v>4446697.3290468352</v>
      </c>
      <c r="K129" s="2">
        <f t="shared" si="43"/>
        <v>2.6969503978032634</v>
      </c>
      <c r="L129" s="2">
        <f t="shared" si="44"/>
        <v>-3.1378473304139618</v>
      </c>
      <c r="M129" s="2">
        <f t="shared" si="45"/>
        <v>-3.5161316590712772</v>
      </c>
      <c r="N129" s="2">
        <f t="shared" si="46"/>
        <v>-6.3424711482829252</v>
      </c>
      <c r="O129" s="3">
        <f t="shared" si="42"/>
        <v>1.4000000000000004</v>
      </c>
      <c r="P129" s="2">
        <f t="shared" si="37"/>
        <v>1.296950397803263</v>
      </c>
      <c r="Q129" s="2">
        <f t="shared" si="38"/>
        <v>0.4046075118407515</v>
      </c>
      <c r="R129" s="2">
        <f t="shared" si="39"/>
        <v>0.23922240368452349</v>
      </c>
      <c r="S129" s="119">
        <f t="shared" si="40"/>
        <v>4628818.4910044344</v>
      </c>
      <c r="AC129" s="3">
        <f t="shared" si="41"/>
        <v>-2.2999999999999998</v>
      </c>
    </row>
    <row r="130" spans="2:29">
      <c r="B130" t="str">
        <f t="shared" si="27"/>
        <v>1Q 2021</v>
      </c>
      <c r="C130" s="117">
        <f t="shared" si="32"/>
        <v>44256</v>
      </c>
      <c r="D130" s="2">
        <v>-0.94928758999999996</v>
      </c>
      <c r="E130" s="174">
        <v>-2.2000000000000002</v>
      </c>
      <c r="F130" s="174">
        <v>-2.2000000000000002</v>
      </c>
      <c r="G130" s="3"/>
      <c r="I130">
        <v>1091929.3024927008</v>
      </c>
      <c r="J130">
        <v>4483290.2823880948</v>
      </c>
      <c r="K130" s="2">
        <f t="shared" si="43"/>
        <v>0.82292431063895322</v>
      </c>
      <c r="L130" s="2">
        <f t="shared" si="44"/>
        <v>-2.3414245180021283</v>
      </c>
      <c r="M130" s="2">
        <f t="shared" si="45"/>
        <v>-2.383963034787385</v>
      </c>
      <c r="N130" s="2">
        <f t="shared" si="46"/>
        <v>-7.0708751570729476</v>
      </c>
      <c r="O130" s="3">
        <f t="shared" si="42"/>
        <v>9.9999999999999645E-2</v>
      </c>
      <c r="P130" s="2">
        <f t="shared" si="37"/>
        <v>0.72292431063895357</v>
      </c>
      <c r="Q130" s="2">
        <f t="shared" si="38"/>
        <v>0.54766466987513951</v>
      </c>
      <c r="R130" s="2">
        <f t="shared" si="39"/>
        <v>0.26449449978359113</v>
      </c>
      <c r="S130" s="119">
        <f t="shared" si="40"/>
        <v>4662281.3451712569</v>
      </c>
      <c r="AC130" s="3">
        <f t="shared" si="41"/>
        <v>-2.2000000000000002</v>
      </c>
    </row>
    <row r="131" spans="2:29">
      <c r="B131" t="str">
        <f t="shared" si="27"/>
        <v>2Q 2021</v>
      </c>
      <c r="C131" s="117">
        <f t="shared" si="32"/>
        <v>44348</v>
      </c>
      <c r="D131" s="2">
        <v>-0.71748115700000004</v>
      </c>
      <c r="E131" s="174">
        <v>-1.5</v>
      </c>
      <c r="F131" s="174">
        <v>-1.5</v>
      </c>
      <c r="G131" s="3"/>
      <c r="I131">
        <v>1141655.1460558216</v>
      </c>
      <c r="J131">
        <v>4545514.427925718</v>
      </c>
      <c r="K131" s="2">
        <f t="shared" si="43"/>
        <v>1.3879124843211912</v>
      </c>
      <c r="L131" s="2">
        <f t="shared" si="44"/>
        <v>19.429486463259551</v>
      </c>
      <c r="M131" s="2">
        <f t="shared" si="45"/>
        <v>19.450834683702055</v>
      </c>
      <c r="N131" s="2">
        <f t="shared" si="46"/>
        <v>1.1762852205428231</v>
      </c>
      <c r="O131" s="3">
        <f t="shared" si="42"/>
        <v>0.70000000000000018</v>
      </c>
      <c r="P131" s="2">
        <f t="shared" si="37"/>
        <v>0.68791248432119101</v>
      </c>
      <c r="Q131" s="2">
        <f t="shared" si="38"/>
        <v>3.0431886347653894</v>
      </c>
      <c r="R131" s="2">
        <f t="shared" si="39"/>
        <v>0.3184197933655733</v>
      </c>
      <c r="S131" s="119">
        <f t="shared" si="40"/>
        <v>4694353.7605988681</v>
      </c>
      <c r="AC131" s="3">
        <f t="shared" si="41"/>
        <v>-1.5</v>
      </c>
    </row>
    <row r="132" spans="2:29">
      <c r="B132" t="str">
        <f t="shared" si="27"/>
        <v>3Q 2021</v>
      </c>
      <c r="C132" s="117">
        <f t="shared" si="32"/>
        <v>44440</v>
      </c>
      <c r="D132" s="2">
        <v>-0.50050523000000002</v>
      </c>
      <c r="E132" s="174">
        <v>-2.2999999999999998</v>
      </c>
      <c r="F132" s="174">
        <v>-2.2999999999999998</v>
      </c>
      <c r="G132" s="3"/>
      <c r="I132">
        <v>1124279.8431511696</v>
      </c>
      <c r="J132">
        <v>4463618.9592969529</v>
      </c>
      <c r="K132" s="2">
        <f t="shared" si="43"/>
        <v>-1.8016765742868159</v>
      </c>
      <c r="L132" s="2">
        <f t="shared" si="44"/>
        <v>3.0877572582330686</v>
      </c>
      <c r="M132" s="2">
        <f t="shared" si="45"/>
        <v>2.981513311762015</v>
      </c>
      <c r="N132" s="2">
        <f t="shared" si="46"/>
        <v>3.4769025125697084</v>
      </c>
      <c r="O132" s="3">
        <f t="shared" si="42"/>
        <v>-0.79999999999999982</v>
      </c>
      <c r="P132" s="2">
        <f t="shared" si="37"/>
        <v>-1.0016765742868161</v>
      </c>
      <c r="Q132" s="2">
        <f t="shared" si="38"/>
        <v>0.42652765461914788</v>
      </c>
      <c r="R132" s="2">
        <f t="shared" si="39"/>
        <v>0.19472076649061565</v>
      </c>
      <c r="S132" s="119">
        <f t="shared" si="40"/>
        <v>4647331.5186647968</v>
      </c>
      <c r="AC132" s="3">
        <f t="shared" si="41"/>
        <v>-2.2999999999999998</v>
      </c>
    </row>
    <row r="133" spans="2:29">
      <c r="B133" t="str">
        <f t="shared" si="27"/>
        <v>4Q 2021</v>
      </c>
      <c r="C133" s="117">
        <f t="shared" si="32"/>
        <v>44531</v>
      </c>
      <c r="D133" s="2">
        <v>-0.40526943700000001</v>
      </c>
      <c r="E133" s="174">
        <v>-1.9</v>
      </c>
      <c r="F133" s="174">
        <v>-1.9</v>
      </c>
      <c r="G133" s="3">
        <f>AVERAGE(F130:F133)</f>
        <v>-1.9750000000000001</v>
      </c>
      <c r="I133">
        <v>1146428.0046557994</v>
      </c>
      <c r="J133">
        <v>4524743.9158112081</v>
      </c>
      <c r="K133" s="2">
        <f t="shared" si="43"/>
        <v>1.3694035506086806</v>
      </c>
      <c r="L133" s="2">
        <f t="shared" si="44"/>
        <v>1.7551585140404029</v>
      </c>
      <c r="M133" s="2">
        <f t="shared" si="45"/>
        <v>1.6989260395441335</v>
      </c>
      <c r="N133" s="2">
        <f t="shared" si="46"/>
        <v>4.9130966818805604</v>
      </c>
      <c r="O133" s="3">
        <f t="shared" si="42"/>
        <v>0.39999999999999991</v>
      </c>
      <c r="P133" s="2">
        <f t="shared" si="37"/>
        <v>0.96940355060868066</v>
      </c>
      <c r="Q133" s="2">
        <f t="shared" si="38"/>
        <v>0.34464094282050228</v>
      </c>
      <c r="R133" s="2">
        <f t="shared" si="39"/>
        <v>0.25443968168956149</v>
      </c>
      <c r="S133" s="119">
        <f t="shared" si="40"/>
        <v>4692382.9154152898</v>
      </c>
      <c r="AC133" s="3">
        <f t="shared" si="41"/>
        <v>-1.9</v>
      </c>
    </row>
    <row r="134" spans="2:29">
      <c r="B134" t="str">
        <f t="shared" ref="B134:B149" si="47">ROUNDUP(MONTH(C134)/3,0)&amp;"Q "&amp;YEAR(C134)</f>
        <v>1Q 2022</v>
      </c>
      <c r="C134" s="117">
        <f t="shared" si="32"/>
        <v>44621</v>
      </c>
      <c r="D134" s="169" t="s">
        <v>186</v>
      </c>
      <c r="E134" s="174">
        <v>-0.9</v>
      </c>
      <c r="F134" s="174">
        <v>-0.9</v>
      </c>
      <c r="G134" s="3"/>
      <c r="I134">
        <v>1122430.7189787563</v>
      </c>
      <c r="J134">
        <v>4596768.7632791633</v>
      </c>
      <c r="K134" s="2">
        <f t="shared" si="43"/>
        <v>1.5917994213169067</v>
      </c>
      <c r="L134" s="2">
        <f t="shared" si="44"/>
        <v>2.5311428380368568</v>
      </c>
      <c r="M134" s="2">
        <f t="shared" si="45"/>
        <v>2.7933508530658173</v>
      </c>
      <c r="N134" s="2">
        <f t="shared" si="46"/>
        <v>6.2836796590961512</v>
      </c>
      <c r="O134" s="3">
        <f t="shared" si="42"/>
        <v>0.99999999999999989</v>
      </c>
      <c r="P134" s="2">
        <f t="shared" si="37"/>
        <v>0.59179942131690677</v>
      </c>
      <c r="Q134" s="2">
        <f t="shared" si="38"/>
        <v>0.31185972048999056</v>
      </c>
      <c r="R134" s="2">
        <f t="shared" si="39"/>
        <v>0.34591764849702566</v>
      </c>
      <c r="S134" s="119">
        <f t="shared" si="40"/>
        <v>4720152.4103546906</v>
      </c>
      <c r="AC134" s="3">
        <f t="shared" si="41"/>
        <v>-0.9</v>
      </c>
    </row>
    <row r="135" spans="2:29">
      <c r="B135" t="str">
        <f t="shared" si="47"/>
        <v>2Q 2022</v>
      </c>
      <c r="C135" s="117">
        <f t="shared" si="32"/>
        <v>44713</v>
      </c>
      <c r="D135" s="169" t="s">
        <v>186</v>
      </c>
      <c r="E135" s="174">
        <v>-1.05</v>
      </c>
      <c r="F135" s="174">
        <v>-1.05</v>
      </c>
      <c r="G135" s="3"/>
      <c r="I135">
        <v>1145026.8572357718</v>
      </c>
      <c r="J135">
        <v>4560193.5366734769</v>
      </c>
      <c r="K135" s="2">
        <f t="shared" si="43"/>
        <v>-0.79567253627948276</v>
      </c>
      <c r="L135" s="2">
        <f t="shared" si="44"/>
        <v>0.32293613804361598</v>
      </c>
      <c r="M135" s="2">
        <f t="shared" si="45"/>
        <v>0.29533534636958336</v>
      </c>
      <c r="N135" s="2">
        <f t="shared" si="46"/>
        <v>1.9219100909332809</v>
      </c>
      <c r="O135" s="3">
        <f t="shared" ref="O135:O149" si="48">F135-F134</f>
        <v>-0.15000000000000002</v>
      </c>
      <c r="P135" s="2">
        <f t="shared" si="37"/>
        <v>-0.64567253627948273</v>
      </c>
      <c r="Q135" s="2">
        <f t="shared" si="38"/>
        <v>-2.1536534660177853E-2</v>
      </c>
      <c r="R135" s="2">
        <f t="shared" si="39"/>
        <v>0.25808794309710487</v>
      </c>
      <c r="S135" s="119">
        <f t="shared" si="40"/>
        <v>4689675.6825704966</v>
      </c>
      <c r="AC135" s="3">
        <f t="shared" si="41"/>
        <v>-1.05</v>
      </c>
    </row>
    <row r="136" spans="2:29">
      <c r="B136" t="str">
        <f t="shared" si="47"/>
        <v>3Q 2022</v>
      </c>
      <c r="C136" s="117">
        <f t="shared" ref="C136:C149" si="49">EDATE(C135,3)</f>
        <v>44805</v>
      </c>
      <c r="D136" s="169" t="s">
        <v>186</v>
      </c>
      <c r="E136" s="174">
        <v>0.1</v>
      </c>
      <c r="F136" s="174">
        <v>0.1</v>
      </c>
      <c r="G136" s="3"/>
      <c r="I136">
        <v>1171794.0959451436</v>
      </c>
      <c r="J136">
        <v>4643171.3876043428</v>
      </c>
      <c r="K136" s="2">
        <f t="shared" si="43"/>
        <v>1.819612484942823</v>
      </c>
      <c r="L136" s="2">
        <f t="shared" si="44"/>
        <v>4.0225751782287062</v>
      </c>
      <c r="M136" s="2">
        <f t="shared" si="45"/>
        <v>4.2261944909373739</v>
      </c>
      <c r="N136" s="2">
        <f t="shared" si="46"/>
        <v>2.2416013142536997</v>
      </c>
      <c r="O136" s="3">
        <f t="shared" si="48"/>
        <v>1.1500000000000001</v>
      </c>
      <c r="P136" s="2">
        <f t="shared" si="37"/>
        <v>0.66961248494282288</v>
      </c>
      <c r="Q136" s="2">
        <f t="shared" si="38"/>
        <v>0.3962857301472319</v>
      </c>
      <c r="R136" s="2">
        <f t="shared" si="39"/>
        <v>0.30651349679663148</v>
      </c>
      <c r="S136" s="119">
        <f t="shared" si="40"/>
        <v>4721078.3364443155</v>
      </c>
      <c r="AC136" s="3">
        <f t="shared" si="41"/>
        <v>0.1</v>
      </c>
    </row>
    <row r="137" spans="2:29">
      <c r="B137" t="str">
        <f t="shared" si="47"/>
        <v>4Q 2022</v>
      </c>
      <c r="C137" s="117">
        <f t="shared" si="49"/>
        <v>44896</v>
      </c>
      <c r="D137" s="169" t="s">
        <v>186</v>
      </c>
      <c r="E137" s="174">
        <v>-0.3</v>
      </c>
      <c r="F137" s="174">
        <v>-0.3</v>
      </c>
      <c r="G137" s="3">
        <f>AVERAGE(F134:F137)</f>
        <v>-0.53749999999999998</v>
      </c>
      <c r="I137">
        <v>1157031.7566452646</v>
      </c>
      <c r="J137">
        <v>4585000.0276637003</v>
      </c>
      <c r="K137" s="2">
        <f t="shared" si="43"/>
        <v>-1.2528368023618413</v>
      </c>
      <c r="L137" s="2">
        <f t="shared" si="44"/>
        <v>1.3317021465443446</v>
      </c>
      <c r="M137" s="2">
        <f t="shared" si="45"/>
        <v>0.92493832551210176</v>
      </c>
      <c r="N137" s="2">
        <f t="shared" si="46"/>
        <v>2.0422993535272269</v>
      </c>
      <c r="O137" s="3">
        <f t="shared" si="48"/>
        <v>-0.4</v>
      </c>
      <c r="P137" s="2">
        <f t="shared" si="37"/>
        <v>-0.85283680236184123</v>
      </c>
      <c r="Q137" s="2">
        <f t="shared" si="38"/>
        <v>-5.9274358095398577E-2</v>
      </c>
      <c r="R137" s="2">
        <f t="shared" si="39"/>
        <v>0.22999136552195168</v>
      </c>
      <c r="S137" s="119">
        <f t="shared" si="40"/>
        <v>4680815.2429227857</v>
      </c>
      <c r="AC137" s="3">
        <f t="shared" si="41"/>
        <v>-0.3</v>
      </c>
    </row>
    <row r="138" spans="2:29">
      <c r="B138" t="str">
        <f t="shared" si="47"/>
        <v>1Q 2023</v>
      </c>
      <c r="C138" s="117">
        <f t="shared" si="49"/>
        <v>44986</v>
      </c>
      <c r="D138" s="169" t="s">
        <v>186</v>
      </c>
      <c r="E138" s="174">
        <v>0.5</v>
      </c>
      <c r="F138" s="174">
        <v>-0.2</v>
      </c>
      <c r="G138" s="3"/>
      <c r="I138" s="175">
        <f>I134*J138/J134</f>
        <v>1122020.0758194216</v>
      </c>
      <c r="J138" s="175">
        <f>J137*(1+U138/100)</f>
        <v>4595087.0277245604</v>
      </c>
      <c r="K138" s="2"/>
      <c r="L138" s="2"/>
      <c r="M138" s="2"/>
      <c r="N138" s="2"/>
      <c r="O138" s="3">
        <f t="shared" si="48"/>
        <v>9.9999999999999978E-2</v>
      </c>
      <c r="P138" s="175">
        <v>0.12</v>
      </c>
      <c r="Q138" s="2">
        <f t="shared" ref="Q138:Q149" si="50">AVERAGE(P135:P138)</f>
        <v>-0.17722421342462527</v>
      </c>
      <c r="R138" s="2">
        <f t="shared" ref="R138:R149" si="51">AVERAGE(P127:P138)</f>
        <v>0.22743339231350157</v>
      </c>
      <c r="S138" s="145">
        <f>S137*(1+P138/100)</f>
        <v>4686432.2212142935</v>
      </c>
      <c r="U138" s="3">
        <f>P138+O138</f>
        <v>0.21999999999999997</v>
      </c>
      <c r="V138" s="113">
        <f t="shared" ref="V138:V146" si="52">I138/I134*100-100</f>
        <v>-3.6585167564581411E-2</v>
      </c>
      <c r="W138" s="113">
        <f t="shared" ref="W138:W146" si="53">J138/J137*100-100</f>
        <v>0.21999999999999886</v>
      </c>
      <c r="X138" s="3">
        <f t="shared" ref="X138:X149" si="54">AVERAGE(I135:I138)/AVERAGE(I131:I134)*100-100</f>
        <v>1.3468985949921546</v>
      </c>
      <c r="Z138" s="3">
        <f>U138</f>
        <v>0.21999999999999997</v>
      </c>
      <c r="AA138" s="174">
        <v>0.3</v>
      </c>
      <c r="AB138" s="3">
        <f>AB137+AA138-Z138</f>
        <v>8.0000000000000016E-2</v>
      </c>
      <c r="AC138" s="3">
        <f t="shared" ref="AC138:AC149" si="55">F138+AB138</f>
        <v>-0.12</v>
      </c>
    </row>
    <row r="139" spans="2:29">
      <c r="B139" t="str">
        <f t="shared" si="47"/>
        <v>2Q 2023</v>
      </c>
      <c r="C139" s="117">
        <f t="shared" si="49"/>
        <v>45078</v>
      </c>
      <c r="D139" s="169" t="s">
        <v>186</v>
      </c>
      <c r="E139" s="174">
        <v>0.2</v>
      </c>
      <c r="F139" s="174">
        <v>-0.15</v>
      </c>
      <c r="G139" s="3"/>
      <c r="I139" s="175">
        <f t="shared" ref="I139:I149" si="56">I135*J139/J135</f>
        <v>1155749.7642136659</v>
      </c>
      <c r="J139" s="175">
        <f t="shared" ref="J139:J149" si="57">J138*(1+U139/100)</f>
        <v>4602898.675671692</v>
      </c>
      <c r="K139" s="2"/>
      <c r="L139" s="2"/>
      <c r="M139" s="2"/>
      <c r="N139" s="2"/>
      <c r="O139" s="3">
        <f t="shared" si="48"/>
        <v>5.0000000000000017E-2</v>
      </c>
      <c r="P139" s="175">
        <v>0.12</v>
      </c>
      <c r="Q139" s="2">
        <f t="shared" si="50"/>
        <v>1.4193920645245411E-2</v>
      </c>
      <c r="R139" s="2">
        <f t="shared" si="51"/>
        <v>1.0119486735834855</v>
      </c>
      <c r="S139" s="145">
        <f t="shared" ref="S139:S149" si="58">S138*(1+P139/100)</f>
        <v>4692055.9398797508</v>
      </c>
      <c r="U139" s="3">
        <f t="shared" ref="U139:U146" si="59">P139+O139</f>
        <v>0.17</v>
      </c>
      <c r="V139" s="113">
        <f t="shared" si="52"/>
        <v>0.93647645993040385</v>
      </c>
      <c r="W139" s="113">
        <f t="shared" si="53"/>
        <v>0.17000000000000171</v>
      </c>
      <c r="X139" s="3">
        <f t="shared" si="54"/>
        <v>1.507883962091455</v>
      </c>
      <c r="Z139" s="3">
        <f t="shared" ref="Z139:Z149" si="60">U139</f>
        <v>0.17</v>
      </c>
      <c r="AA139" s="174">
        <v>0.3</v>
      </c>
      <c r="AB139" s="3">
        <f>AB138+AA139-Z139</f>
        <v>0.21</v>
      </c>
      <c r="AC139" s="3">
        <f t="shared" si="55"/>
        <v>0.06</v>
      </c>
    </row>
    <row r="140" spans="2:29" ht="12.75" thickBot="1">
      <c r="B140" t="str">
        <f t="shared" si="47"/>
        <v>3Q 2023</v>
      </c>
      <c r="C140" s="117">
        <f t="shared" si="49"/>
        <v>45170</v>
      </c>
      <c r="D140" s="9" t="s">
        <v>186</v>
      </c>
      <c r="E140" s="174">
        <v>0.1</v>
      </c>
      <c r="F140" s="174">
        <v>-0.15</v>
      </c>
      <c r="G140" s="3"/>
      <c r="I140" s="175">
        <f t="shared" si="56"/>
        <v>1163024.4548355732</v>
      </c>
      <c r="J140" s="175">
        <f t="shared" si="57"/>
        <v>4608422.1540824985</v>
      </c>
      <c r="K140" s="2"/>
      <c r="L140" s="2"/>
      <c r="M140" s="2"/>
      <c r="N140" s="2"/>
      <c r="O140" s="3">
        <f t="shared" si="48"/>
        <v>0</v>
      </c>
      <c r="P140" s="175">
        <v>0.12</v>
      </c>
      <c r="Q140" s="2">
        <f t="shared" si="50"/>
        <v>-0.12320920059046031</v>
      </c>
      <c r="R140" s="2">
        <f t="shared" si="51"/>
        <v>0.23320139472530646</v>
      </c>
      <c r="S140" s="145">
        <f t="shared" si="58"/>
        <v>4697686.4070076067</v>
      </c>
      <c r="U140" s="3">
        <f t="shared" si="59"/>
        <v>0.12</v>
      </c>
      <c r="V140" s="113">
        <f t="shared" si="52"/>
        <v>-0.74839437576250134</v>
      </c>
      <c r="W140" s="113">
        <f t="shared" si="53"/>
        <v>0.12000000000000455</v>
      </c>
      <c r="X140" s="3">
        <f t="shared" si="54"/>
        <v>0.26487621365846792</v>
      </c>
      <c r="Z140" s="3">
        <f t="shared" si="60"/>
        <v>0.12</v>
      </c>
      <c r="AA140" s="174">
        <v>0</v>
      </c>
      <c r="AB140" s="3">
        <f t="shared" ref="AB140:AB149" si="61">AB139+AA140-Z140</f>
        <v>0.09</v>
      </c>
      <c r="AC140" s="3">
        <f t="shared" si="55"/>
        <v>-0.06</v>
      </c>
    </row>
    <row r="141" spans="2:29" ht="12.75" thickBot="1">
      <c r="B141" t="str">
        <f t="shared" si="47"/>
        <v>4Q 2023</v>
      </c>
      <c r="C141" s="117">
        <f t="shared" si="49"/>
        <v>45261</v>
      </c>
      <c r="D141" s="9" t="s">
        <v>186</v>
      </c>
      <c r="E141" s="174">
        <v>0</v>
      </c>
      <c r="F141" s="174">
        <v>-0.15</v>
      </c>
      <c r="G141" s="3">
        <f>AVERAGE(F138:F141)</f>
        <v>-0.16250000000000001</v>
      </c>
      <c r="I141" s="175">
        <f t="shared" si="56"/>
        <v>1164337.8968435102</v>
      </c>
      <c r="J141" s="175">
        <f t="shared" si="57"/>
        <v>4613952.2606673976</v>
      </c>
      <c r="K141" s="2"/>
      <c r="L141" s="2"/>
      <c r="M141" s="2"/>
      <c r="N141" s="2"/>
      <c r="O141" s="3">
        <f t="shared" si="48"/>
        <v>0</v>
      </c>
      <c r="P141" s="175">
        <v>0.12</v>
      </c>
      <c r="Q141" s="2">
        <f t="shared" si="50"/>
        <v>0.12</v>
      </c>
      <c r="R141" s="2">
        <f t="shared" si="51"/>
        <v>0.13512219490836794</v>
      </c>
      <c r="S141" s="145">
        <f t="shared" si="58"/>
        <v>4703323.6306960164</v>
      </c>
      <c r="U141" s="3">
        <f t="shared" si="59"/>
        <v>0.12</v>
      </c>
      <c r="V141" s="113">
        <f t="shared" si="52"/>
        <v>0.63145545973857509</v>
      </c>
      <c r="W141" s="113">
        <f t="shared" si="53"/>
        <v>0.12000000000000455</v>
      </c>
      <c r="X141" s="173">
        <f t="shared" si="54"/>
        <v>0.19251995757659301</v>
      </c>
      <c r="Z141" s="3">
        <f t="shared" si="60"/>
        <v>0.12</v>
      </c>
      <c r="AA141" s="174">
        <v>0</v>
      </c>
      <c r="AB141" s="3">
        <f t="shared" si="61"/>
        <v>-0.03</v>
      </c>
      <c r="AC141" s="3">
        <f t="shared" si="55"/>
        <v>-0.18</v>
      </c>
    </row>
    <row r="142" spans="2:29">
      <c r="B142" t="str">
        <f t="shared" si="47"/>
        <v>1Q 2024</v>
      </c>
      <c r="C142" s="117">
        <f t="shared" si="49"/>
        <v>45352</v>
      </c>
      <c r="D142" s="9" t="s">
        <v>186</v>
      </c>
      <c r="E142" s="174">
        <v>0</v>
      </c>
      <c r="F142" s="174">
        <v>-0.15</v>
      </c>
      <c r="G142" s="3"/>
      <c r="I142" s="175">
        <f t="shared" si="56"/>
        <v>1129443.1208138745</v>
      </c>
      <c r="J142" s="175">
        <f t="shared" si="57"/>
        <v>4625487.1413190663</v>
      </c>
      <c r="K142" s="2"/>
      <c r="L142" s="2"/>
      <c r="M142" s="2"/>
      <c r="N142" s="2"/>
      <c r="O142" s="3">
        <f t="shared" si="48"/>
        <v>0</v>
      </c>
      <c r="P142" s="175">
        <v>0.25</v>
      </c>
      <c r="Q142" s="2">
        <f t="shared" si="50"/>
        <v>0.1525</v>
      </c>
      <c r="R142" s="2">
        <f t="shared" si="51"/>
        <v>9.5711835688455094E-2</v>
      </c>
      <c r="S142" s="145">
        <f t="shared" si="58"/>
        <v>4715081.9397727558</v>
      </c>
      <c r="U142" s="3">
        <f t="shared" si="59"/>
        <v>0.25</v>
      </c>
      <c r="V142" s="113">
        <f t="shared" si="52"/>
        <v>0.66157862541200529</v>
      </c>
      <c r="W142" s="113">
        <f t="shared" si="53"/>
        <v>0.25</v>
      </c>
      <c r="X142" s="3">
        <f t="shared" si="54"/>
        <v>0.36298765956112788</v>
      </c>
      <c r="Z142" s="3">
        <f t="shared" si="60"/>
        <v>0.25</v>
      </c>
      <c r="AA142" s="174">
        <v>0.25</v>
      </c>
      <c r="AB142" s="3">
        <f t="shared" si="61"/>
        <v>-0.03</v>
      </c>
      <c r="AC142" s="3">
        <f t="shared" si="55"/>
        <v>-0.18</v>
      </c>
    </row>
    <row r="143" spans="2:29">
      <c r="B143" t="str">
        <f t="shared" si="47"/>
        <v>2Q 2024</v>
      </c>
      <c r="C143" s="117">
        <f t="shared" si="49"/>
        <v>45444</v>
      </c>
      <c r="D143" s="9" t="s">
        <v>186</v>
      </c>
      <c r="E143" s="174">
        <v>0</v>
      </c>
      <c r="F143" s="174">
        <v>0</v>
      </c>
      <c r="G143" s="3"/>
      <c r="I143" s="175">
        <f t="shared" si="56"/>
        <v>1166067.2271612471</v>
      </c>
      <c r="J143" s="175">
        <f t="shared" si="57"/>
        <v>4643989.0898843426</v>
      </c>
      <c r="K143" s="2"/>
      <c r="L143" s="2"/>
      <c r="M143" s="2"/>
      <c r="N143" s="2"/>
      <c r="O143" s="3">
        <f t="shared" si="48"/>
        <v>0.15</v>
      </c>
      <c r="P143" s="175">
        <v>0.25</v>
      </c>
      <c r="Q143" s="2">
        <f t="shared" si="50"/>
        <v>0.185</v>
      </c>
      <c r="R143" s="2">
        <f t="shared" si="51"/>
        <v>5.9219128661689185E-2</v>
      </c>
      <c r="S143" s="145">
        <f t="shared" si="58"/>
        <v>4726869.6446221871</v>
      </c>
      <c r="U143" s="3">
        <f t="shared" si="59"/>
        <v>0.4</v>
      </c>
      <c r="V143" s="113">
        <f t="shared" si="52"/>
        <v>0.89270733744002939</v>
      </c>
      <c r="W143" s="113">
        <f t="shared" si="53"/>
        <v>0.40000000000000568</v>
      </c>
      <c r="X143" s="3">
        <f t="shared" si="54"/>
        <v>0.35334134178029331</v>
      </c>
      <c r="Z143" s="3">
        <f t="shared" si="60"/>
        <v>0.4</v>
      </c>
      <c r="AA143" s="174">
        <v>0.4</v>
      </c>
      <c r="AB143" s="3">
        <f t="shared" si="61"/>
        <v>-3.0000000000000027E-2</v>
      </c>
      <c r="AC143" s="3">
        <f t="shared" si="55"/>
        <v>-3.0000000000000027E-2</v>
      </c>
    </row>
    <row r="144" spans="2:29" ht="12.75" thickBot="1">
      <c r="B144" t="str">
        <f t="shared" si="47"/>
        <v>3Q 2024</v>
      </c>
      <c r="C144" s="117">
        <f t="shared" si="49"/>
        <v>45536</v>
      </c>
      <c r="D144" s="9" t="s">
        <v>186</v>
      </c>
      <c r="E144" s="174">
        <v>0</v>
      </c>
      <c r="F144" s="174">
        <v>0</v>
      </c>
      <c r="G144" s="3"/>
      <c r="I144" s="175">
        <f t="shared" si="56"/>
        <v>1174930.46007672</v>
      </c>
      <c r="J144" s="175">
        <f t="shared" si="57"/>
        <v>4655599.0626090532</v>
      </c>
      <c r="K144" s="2"/>
      <c r="L144" s="2"/>
      <c r="M144" s="2"/>
      <c r="N144" s="2"/>
      <c r="O144" s="3">
        <f t="shared" si="48"/>
        <v>0</v>
      </c>
      <c r="P144" s="175">
        <v>0.25</v>
      </c>
      <c r="Q144" s="2">
        <f t="shared" si="50"/>
        <v>0.2175</v>
      </c>
      <c r="R144" s="2">
        <f t="shared" si="51"/>
        <v>0.16352550985225719</v>
      </c>
      <c r="S144" s="145">
        <f t="shared" si="58"/>
        <v>4738686.8187337425</v>
      </c>
      <c r="U144" s="3">
        <f t="shared" si="59"/>
        <v>0.25</v>
      </c>
      <c r="V144" s="113">
        <f t="shared" si="52"/>
        <v>1.0237106529999807</v>
      </c>
      <c r="W144" s="113">
        <f t="shared" si="53"/>
        <v>0.25</v>
      </c>
      <c r="X144" s="3">
        <f t="shared" si="54"/>
        <v>0.8036983776117097</v>
      </c>
      <c r="Z144" s="3">
        <f t="shared" si="60"/>
        <v>0.25</v>
      </c>
      <c r="AA144" s="174">
        <v>0.25</v>
      </c>
      <c r="AB144" s="3">
        <f t="shared" si="61"/>
        <v>-3.0000000000000027E-2</v>
      </c>
      <c r="AC144" s="3">
        <f t="shared" si="55"/>
        <v>-3.0000000000000027E-2</v>
      </c>
    </row>
    <row r="145" spans="2:29" ht="12.75" thickBot="1">
      <c r="B145" t="str">
        <f t="shared" si="47"/>
        <v>4Q 2024</v>
      </c>
      <c r="C145" s="117">
        <f t="shared" si="49"/>
        <v>45627</v>
      </c>
      <c r="D145" s="9" t="s">
        <v>186</v>
      </c>
      <c r="E145" s="174">
        <v>0.1</v>
      </c>
      <c r="F145" s="174">
        <v>0.1</v>
      </c>
      <c r="G145" s="3">
        <f>AVERAGE(F142:F145)</f>
        <v>-1.2499999999999997E-2</v>
      </c>
      <c r="I145" s="175">
        <f t="shared" si="56"/>
        <v>1178959.4972514682</v>
      </c>
      <c r="J145" s="175">
        <f t="shared" si="57"/>
        <v>4671893.659328185</v>
      </c>
      <c r="K145" s="2"/>
      <c r="L145" s="2"/>
      <c r="M145" s="2"/>
      <c r="N145" s="2"/>
      <c r="O145" s="3">
        <f t="shared" si="48"/>
        <v>0.1</v>
      </c>
      <c r="P145" s="175">
        <v>0.25</v>
      </c>
      <c r="Q145" s="2">
        <f t="shared" si="50"/>
        <v>0.25</v>
      </c>
      <c r="R145" s="2">
        <f t="shared" si="51"/>
        <v>0.10357521396820046</v>
      </c>
      <c r="S145" s="145">
        <f t="shared" si="58"/>
        <v>4750533.535780577</v>
      </c>
      <c r="U145" s="3">
        <f t="shared" si="59"/>
        <v>0.35</v>
      </c>
      <c r="V145" s="113">
        <f t="shared" si="52"/>
        <v>1.2557866962500128</v>
      </c>
      <c r="W145" s="113">
        <f t="shared" si="53"/>
        <v>0.35000000000000853</v>
      </c>
      <c r="X145" s="173">
        <f t="shared" si="54"/>
        <v>0.96127780372535199</v>
      </c>
      <c r="Z145" s="3">
        <f t="shared" si="60"/>
        <v>0.35</v>
      </c>
      <c r="AA145" s="174">
        <v>0.35</v>
      </c>
      <c r="AB145" s="3">
        <f t="shared" si="61"/>
        <v>-3.0000000000000027E-2</v>
      </c>
      <c r="AC145" s="3">
        <f t="shared" si="55"/>
        <v>6.9999999999999979E-2</v>
      </c>
    </row>
    <row r="146" spans="2:29">
      <c r="B146" t="str">
        <f t="shared" si="47"/>
        <v>1Q 2025</v>
      </c>
      <c r="C146" s="117">
        <f t="shared" si="49"/>
        <v>45717</v>
      </c>
      <c r="D146" s="9" t="s">
        <v>186</v>
      </c>
      <c r="E146" s="174">
        <v>0.05</v>
      </c>
      <c r="F146" s="174">
        <v>0.05</v>
      </c>
      <c r="G146" s="3"/>
      <c r="I146" s="175">
        <f t="shared" si="56"/>
        <v>1143398.3623506029</v>
      </c>
      <c r="J146" s="175">
        <f t="shared" si="57"/>
        <v>4682639.0147446394</v>
      </c>
      <c r="K146" s="2"/>
      <c r="L146" s="2"/>
      <c r="M146" s="2"/>
      <c r="N146" s="2"/>
      <c r="O146" s="3">
        <f t="shared" si="48"/>
        <v>-0.05</v>
      </c>
      <c r="P146" s="175">
        <v>0.28000000000000003</v>
      </c>
      <c r="Q146" s="2">
        <f t="shared" si="50"/>
        <v>0.25750000000000001</v>
      </c>
      <c r="R146" s="2">
        <f t="shared" si="51"/>
        <v>7.759192885845824E-2</v>
      </c>
      <c r="S146" s="145">
        <f t="shared" si="58"/>
        <v>4763835.0296807624</v>
      </c>
      <c r="U146" s="3">
        <f t="shared" si="59"/>
        <v>0.23000000000000004</v>
      </c>
      <c r="V146" s="113">
        <f t="shared" si="52"/>
        <v>1.2355860405499897</v>
      </c>
      <c r="W146" s="113">
        <f t="shared" si="53"/>
        <v>0.22999999999998977</v>
      </c>
      <c r="X146" s="3">
        <f t="shared" si="54"/>
        <v>1.1013485481788337</v>
      </c>
      <c r="Z146" s="3">
        <f t="shared" si="60"/>
        <v>0.23000000000000004</v>
      </c>
      <c r="AA146" s="174">
        <v>0.23000000000000004</v>
      </c>
      <c r="AB146" s="3">
        <f t="shared" si="61"/>
        <v>-3.0000000000000027E-2</v>
      </c>
      <c r="AC146" s="3">
        <f t="shared" si="55"/>
        <v>1.9999999999999976E-2</v>
      </c>
    </row>
    <row r="147" spans="2:29">
      <c r="B147" t="str">
        <f t="shared" si="47"/>
        <v>2Q 2025</v>
      </c>
      <c r="C147" s="117">
        <f t="shared" si="49"/>
        <v>45809</v>
      </c>
      <c r="D147" s="9" t="s">
        <v>186</v>
      </c>
      <c r="E147" s="174">
        <v>0.05</v>
      </c>
      <c r="F147" s="174">
        <v>0.05</v>
      </c>
      <c r="G147" s="3"/>
      <c r="I147" s="175">
        <f t="shared" si="56"/>
        <v>1179064.0647593639</v>
      </c>
      <c r="J147" s="175">
        <f t="shared" si="57"/>
        <v>4695750.4039859241</v>
      </c>
      <c r="K147" s="2"/>
      <c r="L147" s="2"/>
      <c r="M147" s="2"/>
      <c r="N147" s="2"/>
      <c r="O147" s="3">
        <f t="shared" si="48"/>
        <v>0</v>
      </c>
      <c r="P147" s="175">
        <v>0.28000000000000003</v>
      </c>
      <c r="Q147" s="2">
        <f t="shared" si="50"/>
        <v>0.26500000000000001</v>
      </c>
      <c r="R147" s="2">
        <f t="shared" si="51"/>
        <v>0.15473130688174849</v>
      </c>
      <c r="S147" s="145">
        <f t="shared" si="58"/>
        <v>4777173.767763868</v>
      </c>
      <c r="U147" s="3">
        <f t="shared" ref="U147:U149" si="62">P147+O147</f>
        <v>0.28000000000000003</v>
      </c>
      <c r="V147" s="113">
        <f t="shared" ref="V147:V149" si="63">I147/I143*100-100</f>
        <v>1.1145873321349882</v>
      </c>
      <c r="W147" s="113">
        <f t="shared" ref="W147:W149" si="64">J147/J146*100-100</f>
        <v>0.27999999999998693</v>
      </c>
      <c r="X147" s="3">
        <f t="shared" si="54"/>
        <v>1.1568496097231957</v>
      </c>
      <c r="Z147" s="3">
        <f t="shared" si="60"/>
        <v>0.28000000000000003</v>
      </c>
      <c r="AA147" s="174">
        <v>0.28000000000000003</v>
      </c>
      <c r="AB147" s="3">
        <f t="shared" si="61"/>
        <v>-3.0000000000000027E-2</v>
      </c>
      <c r="AC147" s="3">
        <f t="shared" si="55"/>
        <v>1.9999999999999976E-2</v>
      </c>
    </row>
    <row r="148" spans="2:29" ht="12.75" thickBot="1">
      <c r="B148" t="str">
        <f t="shared" si="47"/>
        <v>3Q 2025</v>
      </c>
      <c r="C148" s="117">
        <f t="shared" si="49"/>
        <v>45901</v>
      </c>
      <c r="D148" s="9" t="s">
        <v>186</v>
      </c>
      <c r="E148" s="174">
        <v>0</v>
      </c>
      <c r="F148" s="174">
        <v>0</v>
      </c>
      <c r="G148" s="3"/>
      <c r="I148" s="175">
        <f t="shared" si="56"/>
        <v>1187789.073460615</v>
      </c>
      <c r="J148" s="175">
        <f t="shared" si="57"/>
        <v>4706550.6299150912</v>
      </c>
      <c r="K148" s="2"/>
      <c r="L148" s="2"/>
      <c r="M148" s="2"/>
      <c r="N148" s="2"/>
      <c r="O148" s="3">
        <f t="shared" si="48"/>
        <v>-0.05</v>
      </c>
      <c r="P148" s="175">
        <v>0.28000000000000003</v>
      </c>
      <c r="Q148" s="2">
        <f t="shared" si="50"/>
        <v>0.27250000000000002</v>
      </c>
      <c r="R148" s="2">
        <f t="shared" si="51"/>
        <v>0.1222635998031799</v>
      </c>
      <c r="S148" s="145">
        <f t="shared" si="58"/>
        <v>4790549.8543136064</v>
      </c>
      <c r="U148" s="3">
        <f t="shared" si="62"/>
        <v>0.23000000000000004</v>
      </c>
      <c r="V148" s="113">
        <f t="shared" si="63"/>
        <v>1.094414845884188</v>
      </c>
      <c r="W148" s="113">
        <f t="shared" si="64"/>
        <v>0.22999999999998977</v>
      </c>
      <c r="X148" s="3">
        <f t="shared" si="54"/>
        <v>1.1744313243954139</v>
      </c>
      <c r="Z148" s="3">
        <f t="shared" si="60"/>
        <v>0.23000000000000004</v>
      </c>
      <c r="AA148" s="174">
        <v>0.23000000000000004</v>
      </c>
      <c r="AB148" s="3">
        <f t="shared" si="61"/>
        <v>-3.0000000000000027E-2</v>
      </c>
      <c r="AC148" s="3">
        <f t="shared" si="55"/>
        <v>-3.0000000000000027E-2</v>
      </c>
    </row>
    <row r="149" spans="2:29" ht="12.75" thickBot="1">
      <c r="B149" t="str">
        <f t="shared" si="47"/>
        <v>4Q 2025</v>
      </c>
      <c r="C149" s="117">
        <f t="shared" si="49"/>
        <v>45992</v>
      </c>
      <c r="D149" s="9" t="s">
        <v>186</v>
      </c>
      <c r="E149" s="174">
        <v>-0.05</v>
      </c>
      <c r="F149" s="174">
        <v>-0.05</v>
      </c>
      <c r="G149" s="3">
        <f>AVERAGE(F146:F149)</f>
        <v>1.2500000000000001E-2</v>
      </c>
      <c r="I149" s="175">
        <f t="shared" si="56"/>
        <v>1190436.9587323242</v>
      </c>
      <c r="J149" s="175">
        <f t="shared" si="57"/>
        <v>4717375.6963638961</v>
      </c>
      <c r="K149" s="2"/>
      <c r="L149" s="2"/>
      <c r="M149" s="2"/>
      <c r="N149" s="2"/>
      <c r="O149" s="3">
        <f t="shared" si="48"/>
        <v>-0.05</v>
      </c>
      <c r="P149" s="175">
        <v>0.28000000000000003</v>
      </c>
      <c r="Q149" s="2">
        <f t="shared" si="50"/>
        <v>0.28000000000000003</v>
      </c>
      <c r="R149" s="2">
        <f t="shared" si="51"/>
        <v>0.2166666666666667</v>
      </c>
      <c r="S149" s="145">
        <f t="shared" si="58"/>
        <v>4803963.3939056844</v>
      </c>
      <c r="U149" s="3">
        <f t="shared" si="62"/>
        <v>0.23000000000000004</v>
      </c>
      <c r="V149" s="113">
        <f t="shared" si="63"/>
        <v>0.9735246637067263</v>
      </c>
      <c r="W149" s="113">
        <f t="shared" si="64"/>
        <v>0.22999999999998977</v>
      </c>
      <c r="X149" s="173">
        <f t="shared" si="54"/>
        <v>1.1031133185304327</v>
      </c>
      <c r="Z149" s="3">
        <f t="shared" si="60"/>
        <v>0.23000000000000004</v>
      </c>
      <c r="AA149" s="174">
        <v>0.23000000000000004</v>
      </c>
      <c r="AB149" s="3">
        <f t="shared" si="61"/>
        <v>-3.0000000000000027E-2</v>
      </c>
      <c r="AC149" s="3">
        <f t="shared" si="55"/>
        <v>-8.0000000000000029E-2</v>
      </c>
    </row>
  </sheetData>
  <hyperlinks>
    <hyperlink ref="B1" r:id="rId1" xr:uid="{95144253-AA80-4C1F-9BD9-93288ED02656}"/>
    <hyperlink ref="B2" r:id="rId2" xr:uid="{E518A5F6-D276-4CB3-BCA7-1B8648BEFBBC}"/>
  </hyperlinks>
  <pageMargins left="0.7" right="0.7" top="0.75" bottom="0.75" header="0.3" footer="0.3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00B2-CE52-44A6-BB43-DFCC0C79249C}">
  <sheetPr>
    <tabColor rgb="FF0070C0"/>
  </sheetPr>
  <dimension ref="A1:F65"/>
  <sheetViews>
    <sheetView showGridLines="0" workbookViewId="0">
      <pane ySplit="5" topLeftCell="A22" activePane="bottomLeft" state="frozen"/>
      <selection pane="bottomLeft" activeCell="Q58" sqref="Q58"/>
    </sheetView>
  </sheetViews>
  <sheetFormatPr defaultRowHeight="12"/>
  <sheetData>
    <row r="1" spans="1:6">
      <c r="A1" t="s">
        <v>281</v>
      </c>
      <c r="B1" s="144" t="s">
        <v>280</v>
      </c>
    </row>
    <row r="2" spans="1:6">
      <c r="A2" t="s">
        <v>282</v>
      </c>
    </row>
    <row r="4" spans="1:6" ht="12.75" thickBot="1">
      <c r="B4" s="112" t="s">
        <v>283</v>
      </c>
      <c r="C4" s="112"/>
      <c r="D4" s="112"/>
      <c r="E4" s="112"/>
      <c r="F4" s="112"/>
    </row>
    <row r="5" spans="1:6" ht="12.75" thickTop="1">
      <c r="C5" s="9" t="s">
        <v>268</v>
      </c>
      <c r="D5" s="9" t="s">
        <v>225</v>
      </c>
      <c r="E5" s="9" t="s">
        <v>76</v>
      </c>
      <c r="F5" s="9" t="s">
        <v>261</v>
      </c>
    </row>
    <row r="6" spans="1:6">
      <c r="B6" s="5">
        <v>39508</v>
      </c>
      <c r="C6" s="2">
        <v>23.2</v>
      </c>
      <c r="E6">
        <v>24.5</v>
      </c>
      <c r="F6" s="2">
        <f>C6-E6</f>
        <v>-1.3000000000000007</v>
      </c>
    </row>
    <row r="7" spans="1:6">
      <c r="B7" s="5">
        <f>EDATE(B6,3)</f>
        <v>39600</v>
      </c>
      <c r="C7" s="2">
        <v>22.6</v>
      </c>
      <c r="E7">
        <v>24.5</v>
      </c>
      <c r="F7" s="2">
        <f t="shared" ref="F7:F65" si="0">C7-E7</f>
        <v>-1.8999999999999986</v>
      </c>
    </row>
    <row r="8" spans="1:6">
      <c r="B8" s="5">
        <f t="shared" ref="B8:B65" si="1">EDATE(B7,3)</f>
        <v>39692</v>
      </c>
      <c r="C8" s="2">
        <v>22.8</v>
      </c>
      <c r="E8">
        <v>24.5</v>
      </c>
      <c r="F8" s="2">
        <f t="shared" si="0"/>
        <v>-1.6999999999999993</v>
      </c>
    </row>
    <row r="9" spans="1:6">
      <c r="B9" s="5">
        <f t="shared" si="1"/>
        <v>39783</v>
      </c>
      <c r="C9" s="2">
        <v>21.5</v>
      </c>
      <c r="E9">
        <v>24.5</v>
      </c>
      <c r="F9" s="2">
        <f t="shared" si="0"/>
        <v>-3</v>
      </c>
    </row>
    <row r="10" spans="1:6">
      <c r="B10" s="5">
        <f t="shared" si="1"/>
        <v>39873</v>
      </c>
      <c r="C10" s="2">
        <v>23</v>
      </c>
      <c r="E10">
        <v>24.5</v>
      </c>
      <c r="F10" s="2">
        <f t="shared" si="0"/>
        <v>-1.5</v>
      </c>
    </row>
    <row r="11" spans="1:6">
      <c r="B11" s="5">
        <f t="shared" si="1"/>
        <v>39965</v>
      </c>
      <c r="C11" s="2">
        <v>23.2</v>
      </c>
      <c r="E11">
        <v>24.5</v>
      </c>
      <c r="F11" s="2">
        <f t="shared" si="0"/>
        <v>-1.3000000000000007</v>
      </c>
    </row>
    <row r="12" spans="1:6">
      <c r="B12" s="5">
        <f t="shared" si="1"/>
        <v>40057</v>
      </c>
      <c r="C12" s="2">
        <v>24.5</v>
      </c>
      <c r="E12">
        <v>24.5</v>
      </c>
      <c r="F12" s="2">
        <f t="shared" si="0"/>
        <v>0</v>
      </c>
    </row>
    <row r="13" spans="1:6">
      <c r="B13" s="5">
        <f t="shared" si="1"/>
        <v>40148</v>
      </c>
      <c r="C13" s="2">
        <v>24.1</v>
      </c>
      <c r="E13">
        <v>24.5</v>
      </c>
      <c r="F13" s="2">
        <f t="shared" si="0"/>
        <v>-0.39999999999999858</v>
      </c>
    </row>
    <row r="14" spans="1:6">
      <c r="B14" s="5">
        <f t="shared" si="1"/>
        <v>40238</v>
      </c>
      <c r="C14" s="2">
        <v>25.1</v>
      </c>
      <c r="E14">
        <v>24.5</v>
      </c>
      <c r="F14" s="2">
        <f t="shared" si="0"/>
        <v>0.60000000000000142</v>
      </c>
    </row>
    <row r="15" spans="1:6">
      <c r="B15" s="5">
        <f t="shared" si="1"/>
        <v>40330</v>
      </c>
      <c r="C15" s="2">
        <v>25.1</v>
      </c>
      <c r="E15">
        <v>24.5</v>
      </c>
      <c r="F15" s="2">
        <f t="shared" si="0"/>
        <v>0.60000000000000142</v>
      </c>
    </row>
    <row r="16" spans="1:6">
      <c r="B16" s="5">
        <f t="shared" si="1"/>
        <v>40422</v>
      </c>
      <c r="C16" s="2">
        <v>25.4</v>
      </c>
      <c r="E16">
        <v>24.5</v>
      </c>
      <c r="F16" s="2">
        <f t="shared" si="0"/>
        <v>0.89999999999999858</v>
      </c>
    </row>
    <row r="17" spans="2:6">
      <c r="B17" s="5">
        <f t="shared" si="1"/>
        <v>40513</v>
      </c>
      <c r="C17" s="2">
        <v>23.9</v>
      </c>
      <c r="E17">
        <v>24.5</v>
      </c>
      <c r="F17" s="2">
        <f t="shared" si="0"/>
        <v>-0.60000000000000142</v>
      </c>
    </row>
    <row r="18" spans="2:6">
      <c r="B18" s="5">
        <f t="shared" si="1"/>
        <v>40603</v>
      </c>
      <c r="C18" s="2">
        <v>24.8</v>
      </c>
      <c r="E18">
        <v>24.5</v>
      </c>
      <c r="F18" s="2">
        <f t="shared" si="0"/>
        <v>0.30000000000000071</v>
      </c>
    </row>
    <row r="19" spans="2:6">
      <c r="B19" s="5">
        <f t="shared" si="1"/>
        <v>40695</v>
      </c>
      <c r="C19" s="2">
        <v>25.6</v>
      </c>
      <c r="E19">
        <v>24.5</v>
      </c>
      <c r="F19" s="2">
        <f t="shared" si="0"/>
        <v>1.1000000000000014</v>
      </c>
    </row>
    <row r="20" spans="2:6">
      <c r="B20" s="5">
        <f t="shared" si="1"/>
        <v>40787</v>
      </c>
      <c r="C20" s="2">
        <v>25</v>
      </c>
      <c r="E20">
        <v>24.5</v>
      </c>
      <c r="F20" s="2">
        <f t="shared" si="0"/>
        <v>0.5</v>
      </c>
    </row>
    <row r="21" spans="2:6">
      <c r="B21" s="5">
        <f t="shared" si="1"/>
        <v>40878</v>
      </c>
      <c r="C21" s="2">
        <v>23.8</v>
      </c>
      <c r="E21">
        <v>24.5</v>
      </c>
      <c r="F21" s="2">
        <f t="shared" si="0"/>
        <v>-0.69999999999999929</v>
      </c>
    </row>
    <row r="22" spans="2:6">
      <c r="B22" s="5">
        <f t="shared" si="1"/>
        <v>40969</v>
      </c>
      <c r="C22" s="2">
        <v>25</v>
      </c>
      <c r="E22">
        <v>24.5</v>
      </c>
      <c r="F22" s="2">
        <f t="shared" si="0"/>
        <v>0.5</v>
      </c>
    </row>
    <row r="23" spans="2:6">
      <c r="B23" s="5">
        <f t="shared" si="1"/>
        <v>41061</v>
      </c>
      <c r="C23" s="2">
        <v>24.8</v>
      </c>
      <c r="E23">
        <v>24.5</v>
      </c>
      <c r="F23" s="2">
        <f t="shared" si="0"/>
        <v>0.30000000000000071</v>
      </c>
    </row>
    <row r="24" spans="2:6">
      <c r="B24" s="5">
        <f t="shared" si="1"/>
        <v>41153</v>
      </c>
      <c r="C24" s="2">
        <v>25.2</v>
      </c>
      <c r="E24">
        <v>24.5</v>
      </c>
      <c r="F24" s="2">
        <f t="shared" si="0"/>
        <v>0.69999999999999929</v>
      </c>
    </row>
    <row r="25" spans="2:6">
      <c r="B25" s="5">
        <f t="shared" si="1"/>
        <v>41244</v>
      </c>
      <c r="C25" s="2">
        <v>24.5</v>
      </c>
      <c r="E25">
        <v>24.5</v>
      </c>
      <c r="F25" s="2">
        <f t="shared" si="0"/>
        <v>0</v>
      </c>
    </row>
    <row r="26" spans="2:6">
      <c r="B26" s="5">
        <f t="shared" si="1"/>
        <v>41334</v>
      </c>
      <c r="C26" s="2">
        <v>25</v>
      </c>
      <c r="E26">
        <v>24.5</v>
      </c>
      <c r="F26" s="2">
        <f t="shared" si="0"/>
        <v>0.5</v>
      </c>
    </row>
    <row r="27" spans="2:6">
      <c r="B27" s="5">
        <f t="shared" si="1"/>
        <v>41426</v>
      </c>
      <c r="C27" s="2">
        <v>25.3</v>
      </c>
      <c r="E27">
        <v>24.5</v>
      </c>
      <c r="F27" s="2">
        <f t="shared" si="0"/>
        <v>0.80000000000000071</v>
      </c>
    </row>
    <row r="28" spans="2:6">
      <c r="B28" s="5">
        <f t="shared" si="1"/>
        <v>41518</v>
      </c>
      <c r="C28" s="2">
        <v>24.5</v>
      </c>
      <c r="E28">
        <v>24.5</v>
      </c>
      <c r="F28" s="2">
        <f t="shared" si="0"/>
        <v>0</v>
      </c>
    </row>
    <row r="29" spans="2:6">
      <c r="B29" s="5">
        <f t="shared" si="1"/>
        <v>41609</v>
      </c>
      <c r="C29" s="2">
        <v>24.1</v>
      </c>
      <c r="E29">
        <v>24.5</v>
      </c>
      <c r="F29" s="2">
        <f t="shared" si="0"/>
        <v>-0.39999999999999858</v>
      </c>
    </row>
    <row r="30" spans="2:6">
      <c r="B30" s="5">
        <f t="shared" si="1"/>
        <v>41699</v>
      </c>
      <c r="C30" s="2">
        <v>25.2</v>
      </c>
      <c r="E30">
        <v>24.5</v>
      </c>
      <c r="F30" s="2">
        <f t="shared" si="0"/>
        <v>0.69999999999999929</v>
      </c>
    </row>
    <row r="31" spans="2:6">
      <c r="B31" s="5">
        <f t="shared" si="1"/>
        <v>41791</v>
      </c>
      <c r="C31" s="2">
        <v>25.5</v>
      </c>
      <c r="E31">
        <v>24.5</v>
      </c>
      <c r="F31" s="2">
        <f t="shared" si="0"/>
        <v>1</v>
      </c>
    </row>
    <row r="32" spans="2:6">
      <c r="B32" s="5">
        <f t="shared" si="1"/>
        <v>41883</v>
      </c>
      <c r="C32" s="2">
        <v>25.4</v>
      </c>
      <c r="E32">
        <v>24.5</v>
      </c>
      <c r="F32" s="2">
        <f t="shared" si="0"/>
        <v>0.89999999999999858</v>
      </c>
    </row>
    <row r="33" spans="2:6">
      <c r="B33" s="5">
        <f t="shared" si="1"/>
        <v>41974</v>
      </c>
      <c r="C33" s="2">
        <v>24.3</v>
      </c>
      <c r="E33">
        <v>24.5</v>
      </c>
      <c r="F33" s="2">
        <f t="shared" si="0"/>
        <v>-0.19999999999999929</v>
      </c>
    </row>
    <row r="34" spans="2:6">
      <c r="B34" s="5">
        <f t="shared" si="1"/>
        <v>42064</v>
      </c>
      <c r="C34" s="2">
        <v>26.4</v>
      </c>
      <c r="E34" s="3">
        <f>E33+0.15</f>
        <v>24.65</v>
      </c>
      <c r="F34" s="2">
        <f t="shared" si="0"/>
        <v>1.75</v>
      </c>
    </row>
    <row r="35" spans="2:6">
      <c r="B35" s="5">
        <f t="shared" si="1"/>
        <v>42156</v>
      </c>
      <c r="C35" s="2">
        <v>25</v>
      </c>
      <c r="E35" s="3">
        <f t="shared" ref="E35:E65" si="2">E34+0.15</f>
        <v>24.799999999999997</v>
      </c>
      <c r="F35" s="2">
        <f t="shared" si="0"/>
        <v>0.20000000000000284</v>
      </c>
    </row>
    <row r="36" spans="2:6">
      <c r="B36" s="5">
        <f t="shared" si="1"/>
        <v>42248</v>
      </c>
      <c r="C36" s="2">
        <v>25.5</v>
      </c>
      <c r="E36" s="3">
        <f t="shared" si="2"/>
        <v>24.949999999999996</v>
      </c>
      <c r="F36" s="2">
        <f t="shared" si="0"/>
        <v>0.55000000000000426</v>
      </c>
    </row>
    <row r="37" spans="2:6">
      <c r="B37" s="5">
        <f t="shared" si="1"/>
        <v>42339</v>
      </c>
      <c r="C37" s="2">
        <v>24.5</v>
      </c>
      <c r="E37" s="3">
        <f t="shared" si="2"/>
        <v>25.099999999999994</v>
      </c>
      <c r="F37" s="2">
        <f t="shared" si="0"/>
        <v>-0.59999999999999432</v>
      </c>
    </row>
    <row r="38" spans="2:6">
      <c r="B38" s="5">
        <f t="shared" si="1"/>
        <v>42430</v>
      </c>
      <c r="C38" s="2">
        <v>26.7</v>
      </c>
      <c r="E38" s="3">
        <f t="shared" si="2"/>
        <v>25.249999999999993</v>
      </c>
      <c r="F38" s="2">
        <f t="shared" si="0"/>
        <v>1.4500000000000064</v>
      </c>
    </row>
    <row r="39" spans="2:6">
      <c r="B39" s="5">
        <f t="shared" si="1"/>
        <v>42522</v>
      </c>
      <c r="C39" s="2">
        <v>26.6</v>
      </c>
      <c r="E39" s="3">
        <f t="shared" si="2"/>
        <v>25.399999999999991</v>
      </c>
      <c r="F39" s="2">
        <f t="shared" si="0"/>
        <v>1.2000000000000099</v>
      </c>
    </row>
    <row r="40" spans="2:6">
      <c r="B40" s="5">
        <f t="shared" si="1"/>
        <v>42614</v>
      </c>
      <c r="C40" s="2">
        <v>27.1</v>
      </c>
      <c r="E40" s="3">
        <f t="shared" si="2"/>
        <v>25.54999999999999</v>
      </c>
      <c r="F40" s="2">
        <f t="shared" si="0"/>
        <v>1.5500000000000114</v>
      </c>
    </row>
    <row r="41" spans="2:6">
      <c r="B41" s="5">
        <f t="shared" si="1"/>
        <v>42705</v>
      </c>
      <c r="C41" s="2">
        <v>26.5</v>
      </c>
      <c r="E41" s="3">
        <f t="shared" si="2"/>
        <v>25.699999999999989</v>
      </c>
      <c r="F41" s="2">
        <f t="shared" si="0"/>
        <v>0.80000000000001137</v>
      </c>
    </row>
    <row r="42" spans="2:6">
      <c r="B42" s="5">
        <f t="shared" si="1"/>
        <v>42795</v>
      </c>
      <c r="C42" s="2">
        <v>27.7</v>
      </c>
      <c r="E42" s="3">
        <f t="shared" si="2"/>
        <v>25.849999999999987</v>
      </c>
      <c r="F42" s="2">
        <f t="shared" si="0"/>
        <v>1.8500000000000121</v>
      </c>
    </row>
    <row r="43" spans="2:6">
      <c r="B43" s="5">
        <f t="shared" si="1"/>
        <v>42887</v>
      </c>
      <c r="C43" s="2">
        <v>27.7</v>
      </c>
      <c r="E43" s="3">
        <f t="shared" si="2"/>
        <v>25.999999999999986</v>
      </c>
      <c r="F43" s="2">
        <f t="shared" si="0"/>
        <v>1.7000000000000135</v>
      </c>
    </row>
    <row r="44" spans="2:6">
      <c r="B44" s="5">
        <f t="shared" si="1"/>
        <v>42979</v>
      </c>
      <c r="C44" s="2">
        <v>27.7</v>
      </c>
      <c r="E44" s="3">
        <f t="shared" si="2"/>
        <v>26.149999999999984</v>
      </c>
      <c r="F44" s="2">
        <f t="shared" si="0"/>
        <v>1.5500000000000149</v>
      </c>
    </row>
    <row r="45" spans="2:6">
      <c r="B45" s="5">
        <f t="shared" si="1"/>
        <v>43070</v>
      </c>
      <c r="C45" s="2">
        <v>26.7</v>
      </c>
      <c r="E45" s="3">
        <f t="shared" si="2"/>
        <v>26.299999999999983</v>
      </c>
      <c r="F45" s="2">
        <f t="shared" si="0"/>
        <v>0.40000000000001634</v>
      </c>
    </row>
    <row r="46" spans="2:6">
      <c r="B46" s="5">
        <f t="shared" si="1"/>
        <v>43160</v>
      </c>
      <c r="C46" s="2">
        <v>26.7</v>
      </c>
      <c r="E46" s="3">
        <f t="shared" si="2"/>
        <v>26.449999999999982</v>
      </c>
      <c r="F46" s="2">
        <f t="shared" si="0"/>
        <v>0.25000000000001776</v>
      </c>
    </row>
    <row r="47" spans="2:6">
      <c r="B47" s="5">
        <f t="shared" si="1"/>
        <v>43252</v>
      </c>
      <c r="C47" s="2">
        <v>27.2</v>
      </c>
      <c r="E47" s="3">
        <f t="shared" si="2"/>
        <v>26.59999999999998</v>
      </c>
      <c r="F47" s="2">
        <f t="shared" si="0"/>
        <v>0.60000000000001918</v>
      </c>
    </row>
    <row r="48" spans="2:6">
      <c r="B48" s="5">
        <f t="shared" si="1"/>
        <v>43344</v>
      </c>
      <c r="C48" s="2">
        <v>27.5</v>
      </c>
      <c r="E48" s="3">
        <f t="shared" si="2"/>
        <v>26.749999999999979</v>
      </c>
      <c r="F48" s="2">
        <f t="shared" si="0"/>
        <v>0.75000000000002132</v>
      </c>
    </row>
    <row r="49" spans="2:6">
      <c r="B49" s="5">
        <f t="shared" si="1"/>
        <v>43435</v>
      </c>
      <c r="C49" s="2">
        <v>27.1</v>
      </c>
      <c r="E49" s="3">
        <f t="shared" si="2"/>
        <v>26.899999999999977</v>
      </c>
      <c r="F49" s="2">
        <f t="shared" si="0"/>
        <v>0.20000000000002416</v>
      </c>
    </row>
    <row r="50" spans="2:6">
      <c r="B50" s="5">
        <f t="shared" si="1"/>
        <v>43525</v>
      </c>
      <c r="C50" s="2">
        <v>27.6</v>
      </c>
      <c r="E50" s="3">
        <f t="shared" si="2"/>
        <v>27.049999999999976</v>
      </c>
      <c r="F50" s="2">
        <f t="shared" si="0"/>
        <v>0.55000000000002558</v>
      </c>
    </row>
    <row r="51" spans="2:6">
      <c r="B51" s="5">
        <f t="shared" si="1"/>
        <v>43617</v>
      </c>
      <c r="C51" s="2">
        <v>29</v>
      </c>
      <c r="E51" s="3">
        <f t="shared" si="2"/>
        <v>27.199999999999974</v>
      </c>
      <c r="F51" s="2">
        <f t="shared" si="0"/>
        <v>1.8000000000000256</v>
      </c>
    </row>
    <row r="52" spans="2:6">
      <c r="B52" s="5">
        <f t="shared" si="1"/>
        <v>43709</v>
      </c>
      <c r="C52" s="2">
        <v>29.1</v>
      </c>
      <c r="E52" s="3">
        <f t="shared" si="2"/>
        <v>27.349999999999973</v>
      </c>
      <c r="F52" s="2">
        <f t="shared" si="0"/>
        <v>1.7500000000000284</v>
      </c>
    </row>
    <row r="53" spans="2:6">
      <c r="B53" s="5">
        <f t="shared" si="1"/>
        <v>43800</v>
      </c>
      <c r="C53" s="2">
        <v>29.1</v>
      </c>
      <c r="E53" s="3">
        <f t="shared" si="2"/>
        <v>27.499999999999972</v>
      </c>
      <c r="F53" s="2">
        <f t="shared" si="0"/>
        <v>1.6000000000000298</v>
      </c>
    </row>
    <row r="54" spans="2:6">
      <c r="B54" s="5">
        <f t="shared" si="1"/>
        <v>43891</v>
      </c>
      <c r="C54" s="2">
        <v>30.1</v>
      </c>
      <c r="E54" s="3">
        <f t="shared" si="2"/>
        <v>27.64999999999997</v>
      </c>
      <c r="F54" s="2">
        <f t="shared" si="0"/>
        <v>2.4500000000000313</v>
      </c>
    </row>
    <row r="55" spans="2:6">
      <c r="B55" s="5">
        <f t="shared" si="1"/>
        <v>43983</v>
      </c>
      <c r="C55" s="2">
        <v>23.3</v>
      </c>
      <c r="E55" s="3">
        <f t="shared" si="2"/>
        <v>27.799999999999969</v>
      </c>
      <c r="F55" s="2">
        <f t="shared" si="0"/>
        <v>-4.499999999999968</v>
      </c>
    </row>
    <row r="56" spans="2:6">
      <c r="B56" s="5">
        <f t="shared" si="1"/>
        <v>44075</v>
      </c>
      <c r="C56" s="2">
        <v>30.8</v>
      </c>
      <c r="E56" s="3">
        <f t="shared" si="2"/>
        <v>27.949999999999967</v>
      </c>
      <c r="F56" s="2">
        <f t="shared" si="0"/>
        <v>2.8500000000000334</v>
      </c>
    </row>
    <row r="57" spans="2:6">
      <c r="B57" s="5">
        <f t="shared" si="1"/>
        <v>44166</v>
      </c>
      <c r="C57" s="2">
        <v>32.5</v>
      </c>
      <c r="E57" s="3">
        <f t="shared" si="2"/>
        <v>28.099999999999966</v>
      </c>
      <c r="F57" s="2">
        <f t="shared" si="0"/>
        <v>4.4000000000000341</v>
      </c>
    </row>
    <row r="58" spans="2:6">
      <c r="B58" s="5">
        <f t="shared" si="1"/>
        <v>44256</v>
      </c>
      <c r="C58" s="2">
        <v>32.6</v>
      </c>
      <c r="E58" s="3">
        <f t="shared" si="2"/>
        <v>28.249999999999964</v>
      </c>
      <c r="F58" s="2">
        <f t="shared" si="0"/>
        <v>4.3500000000000369</v>
      </c>
    </row>
    <row r="59" spans="2:6">
      <c r="B59" s="5">
        <f t="shared" si="1"/>
        <v>44348</v>
      </c>
      <c r="C59" s="2">
        <v>34.4</v>
      </c>
      <c r="E59" s="3">
        <f t="shared" si="2"/>
        <v>28.399999999999963</v>
      </c>
      <c r="F59" s="2">
        <f t="shared" si="0"/>
        <v>6.0000000000000355</v>
      </c>
    </row>
    <row r="60" spans="2:6">
      <c r="B60" s="5">
        <f t="shared" si="1"/>
        <v>44440</v>
      </c>
      <c r="C60" s="2">
        <v>34.9</v>
      </c>
      <c r="E60" s="3">
        <f t="shared" si="2"/>
        <v>28.549999999999962</v>
      </c>
      <c r="F60" s="2">
        <f t="shared" si="0"/>
        <v>6.3500000000000369</v>
      </c>
    </row>
    <row r="61" spans="2:6">
      <c r="B61" s="5">
        <f t="shared" si="1"/>
        <v>44531</v>
      </c>
      <c r="C61" s="2">
        <v>35.299999999999997</v>
      </c>
      <c r="E61" s="3">
        <f t="shared" si="2"/>
        <v>28.69999999999996</v>
      </c>
      <c r="F61" s="2">
        <f t="shared" si="0"/>
        <v>6.6000000000000369</v>
      </c>
    </row>
    <row r="62" spans="2:6">
      <c r="B62" s="5">
        <f t="shared" si="1"/>
        <v>44621</v>
      </c>
      <c r="C62" s="2">
        <v>34.5</v>
      </c>
      <c r="E62" s="3">
        <f t="shared" si="2"/>
        <v>28.849999999999959</v>
      </c>
      <c r="F62" s="2">
        <f t="shared" si="0"/>
        <v>5.6500000000000412</v>
      </c>
    </row>
    <row r="63" spans="2:6">
      <c r="B63" s="5">
        <f t="shared" si="1"/>
        <v>44713</v>
      </c>
      <c r="C63" s="2">
        <v>33.9</v>
      </c>
      <c r="E63" s="3">
        <f t="shared" si="2"/>
        <v>28.999999999999957</v>
      </c>
      <c r="F63" s="2">
        <f t="shared" si="0"/>
        <v>4.9000000000000412</v>
      </c>
    </row>
    <row r="64" spans="2:6">
      <c r="B64" s="5">
        <f t="shared" si="1"/>
        <v>44805</v>
      </c>
      <c r="C64" s="2">
        <v>32.9</v>
      </c>
      <c r="E64" s="3">
        <f t="shared" si="2"/>
        <v>29.149999999999956</v>
      </c>
      <c r="F64" s="2">
        <f t="shared" si="0"/>
        <v>3.7500000000000426</v>
      </c>
    </row>
    <row r="65" spans="2:6">
      <c r="B65" s="5">
        <f t="shared" si="1"/>
        <v>44896</v>
      </c>
      <c r="C65" s="2">
        <v>32.700000000000003</v>
      </c>
      <c r="E65" s="3">
        <f t="shared" si="2"/>
        <v>29.299999999999955</v>
      </c>
      <c r="F65" s="2">
        <f t="shared" si="0"/>
        <v>3.4000000000000483</v>
      </c>
    </row>
  </sheetData>
  <hyperlinks>
    <hyperlink ref="B1" r:id="rId1" xr:uid="{816B3FB7-5C4A-45CE-B08E-6150784C2590}"/>
  </hyperlinks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522C7-F942-4B2D-AFDA-2FEB9C37E971}">
  <sheetPr>
    <tabColor rgb="FFC00000"/>
  </sheetPr>
  <dimension ref="A1:AA130"/>
  <sheetViews>
    <sheetView showGridLines="0" workbookViewId="0">
      <pane ySplit="6" topLeftCell="A7" activePane="bottomLeft" state="frozen"/>
      <selection pane="bottomLeft" activeCell="A7" sqref="A7"/>
    </sheetView>
  </sheetViews>
  <sheetFormatPr defaultRowHeight="12"/>
  <sheetData>
    <row r="1" spans="1:27">
      <c r="A1" t="s">
        <v>265</v>
      </c>
      <c r="B1" s="144" t="s">
        <v>302</v>
      </c>
    </row>
    <row r="2" spans="1:27">
      <c r="A2" t="s">
        <v>321</v>
      </c>
      <c r="B2" s="144" t="s">
        <v>322</v>
      </c>
    </row>
    <row r="4" spans="1:27" ht="12.75" thickBot="1">
      <c r="D4" s="112" t="s">
        <v>67</v>
      </c>
      <c r="E4" s="112"/>
      <c r="F4" s="112"/>
      <c r="G4" s="112"/>
      <c r="I4" s="112" t="s">
        <v>306</v>
      </c>
      <c r="J4" s="112"/>
      <c r="K4" s="112"/>
      <c r="L4" s="112"/>
      <c r="N4" s="112" t="s">
        <v>309</v>
      </c>
      <c r="O4" s="112"/>
      <c r="P4" s="112"/>
      <c r="Q4" s="112"/>
      <c r="S4" s="112" t="s">
        <v>313</v>
      </c>
      <c r="T4" t="s">
        <v>73</v>
      </c>
      <c r="U4" s="112" t="s">
        <v>317</v>
      </c>
      <c r="V4" s="112"/>
      <c r="W4" s="112"/>
      <c r="X4" s="112"/>
      <c r="Y4" s="112"/>
      <c r="Z4" s="112"/>
      <c r="AA4" s="112"/>
    </row>
    <row r="5" spans="1:27" ht="12.75" thickTop="1">
      <c r="E5" t="s">
        <v>304</v>
      </c>
      <c r="F5" t="s">
        <v>305</v>
      </c>
      <c r="G5" t="s">
        <v>307</v>
      </c>
      <c r="Y5" t="s">
        <v>318</v>
      </c>
      <c r="Z5" t="s">
        <v>318</v>
      </c>
    </row>
    <row r="6" spans="1:27" s="9" customFormat="1">
      <c r="D6" s="9" t="s">
        <v>314</v>
      </c>
      <c r="E6" s="9" t="s">
        <v>268</v>
      </c>
      <c r="F6" s="9" t="s">
        <v>225</v>
      </c>
      <c r="G6" s="9" t="s">
        <v>303</v>
      </c>
      <c r="I6" s="169" t="s">
        <v>69</v>
      </c>
      <c r="J6" s="169" t="s">
        <v>308</v>
      </c>
      <c r="K6" s="9" t="s">
        <v>72</v>
      </c>
      <c r="L6" s="9" t="s">
        <v>222</v>
      </c>
      <c r="N6" s="9" t="s">
        <v>310</v>
      </c>
      <c r="O6" s="9" t="s">
        <v>160</v>
      </c>
      <c r="P6" s="9" t="s">
        <v>311</v>
      </c>
      <c r="Q6" s="9" t="s">
        <v>312</v>
      </c>
      <c r="S6" s="9" t="s">
        <v>69</v>
      </c>
      <c r="U6" s="9" t="s">
        <v>319</v>
      </c>
      <c r="V6" s="9" t="s">
        <v>315</v>
      </c>
      <c r="W6" s="9" t="s">
        <v>320</v>
      </c>
      <c r="X6" s="9" t="s">
        <v>316</v>
      </c>
      <c r="Y6" s="9" t="s">
        <v>66</v>
      </c>
      <c r="Z6" s="9" t="s">
        <v>248</v>
      </c>
      <c r="AA6" s="9" t="s">
        <v>67</v>
      </c>
    </row>
    <row r="7" spans="1:27">
      <c r="D7" s="5">
        <v>34759</v>
      </c>
      <c r="E7">
        <v>5180310</v>
      </c>
      <c r="F7">
        <v>5556267</v>
      </c>
      <c r="G7">
        <v>5553461</v>
      </c>
      <c r="I7" s="2"/>
      <c r="J7" s="2"/>
      <c r="U7" s="2">
        <v>2.7611135313293</v>
      </c>
      <c r="V7" s="2">
        <v>15.502825902543901</v>
      </c>
      <c r="W7" s="2">
        <v>0.41558798944451902</v>
      </c>
      <c r="X7" s="2">
        <v>15.526281157962799</v>
      </c>
      <c r="Y7" s="2">
        <f>AVERAGE(U7,W7)</f>
        <v>1.5883507603869096</v>
      </c>
      <c r="Z7" s="2">
        <f>AVERAGE(V7,X7)</f>
        <v>15.51455353025335</v>
      </c>
      <c r="AA7" s="2">
        <f>LN(F7)</f>
        <v>15.530437037857219</v>
      </c>
    </row>
    <row r="8" spans="1:27">
      <c r="D8" s="5">
        <f>EDATE(D7,3)</f>
        <v>34851</v>
      </c>
      <c r="E8">
        <v>5519363</v>
      </c>
      <c r="F8">
        <v>5545484</v>
      </c>
      <c r="G8">
        <v>5542738</v>
      </c>
      <c r="I8" s="2">
        <f>F8/F7*100-100</f>
        <v>-0.19406914750497606</v>
      </c>
      <c r="J8" s="2">
        <f>G8/G7*100-100</f>
        <v>-0.19308679758442793</v>
      </c>
      <c r="U8" s="2">
        <v>1.9611534256957599</v>
      </c>
      <c r="V8" s="2">
        <v>15.508882926543601</v>
      </c>
      <c r="W8" s="2">
        <v>0.16504068829058599</v>
      </c>
      <c r="X8" s="2">
        <v>15.5268440539176</v>
      </c>
      <c r="Y8" s="2">
        <f t="shared" ref="Y8:Y71" si="0">AVERAGE(U8,W8)</f>
        <v>1.063097056993173</v>
      </c>
      <c r="Z8" s="2">
        <f t="shared" ref="Z8:Z71" si="1">AVERAGE(V8,X8)</f>
        <v>15.517863490230599</v>
      </c>
      <c r="AA8" s="2">
        <f t="shared" ref="AA8:AA71" si="2">LN(F8)</f>
        <v>15.528494460800518</v>
      </c>
    </row>
    <row r="9" spans="1:27">
      <c r="D9" s="5">
        <f t="shared" ref="D9:D72" si="3">EDATE(D8,3)</f>
        <v>34943</v>
      </c>
      <c r="E9">
        <v>5644068</v>
      </c>
      <c r="F9">
        <v>5544865</v>
      </c>
      <c r="G9">
        <v>5542226</v>
      </c>
      <c r="I9" s="2">
        <f t="shared" ref="I9:I72" si="4">F9/F8*100-100</f>
        <v>-1.1162235794031972E-2</v>
      </c>
      <c r="J9" s="2">
        <f t="shared" ref="J9:J72" si="5">G9/G8*100-100</f>
        <v>-9.2373119566531159E-3</v>
      </c>
      <c r="U9" s="2">
        <v>1.3425624709572901</v>
      </c>
      <c r="V9" s="2">
        <v>15.5149572075028</v>
      </c>
      <c r="W9" s="2">
        <v>-0.212453464411064</v>
      </c>
      <c r="X9" s="2">
        <v>15.5305073668564</v>
      </c>
      <c r="Y9" s="2">
        <f t="shared" si="0"/>
        <v>0.56505450327311302</v>
      </c>
      <c r="Z9" s="2">
        <f t="shared" si="1"/>
        <v>15.522732287179601</v>
      </c>
      <c r="AA9" s="2">
        <f t="shared" si="2"/>
        <v>15.528382832212339</v>
      </c>
    </row>
    <row r="10" spans="1:27">
      <c r="D10" s="5">
        <f t="shared" si="3"/>
        <v>35034</v>
      </c>
      <c r="E10">
        <v>5801957</v>
      </c>
      <c r="F10">
        <v>5522244</v>
      </c>
      <c r="G10">
        <v>5519776</v>
      </c>
      <c r="I10" s="2">
        <f t="shared" si="4"/>
        <v>-0.40796304328418387</v>
      </c>
      <c r="J10" s="2">
        <f t="shared" si="5"/>
        <v>-0.40507189710416469</v>
      </c>
      <c r="N10" s="2"/>
      <c r="U10" s="2">
        <v>0.321659779480925</v>
      </c>
      <c r="V10" s="2">
        <v>15.52107825959</v>
      </c>
      <c r="W10" s="2">
        <v>-0.66994095266688403</v>
      </c>
      <c r="X10" s="2">
        <v>15.530994266911501</v>
      </c>
      <c r="Y10" s="2">
        <f t="shared" si="0"/>
        <v>-0.17414058659297951</v>
      </c>
      <c r="Z10" s="2">
        <f t="shared" si="1"/>
        <v>15.52603626325075</v>
      </c>
      <c r="AA10" s="2">
        <f t="shared" si="2"/>
        <v>15.524294857384833</v>
      </c>
    </row>
    <row r="11" spans="1:27">
      <c r="D11" s="5">
        <f t="shared" si="3"/>
        <v>35125</v>
      </c>
      <c r="E11">
        <v>5165473</v>
      </c>
      <c r="F11">
        <v>5557097</v>
      </c>
      <c r="G11">
        <v>5554828</v>
      </c>
      <c r="I11" s="2">
        <f t="shared" si="4"/>
        <v>0.6311383560740893</v>
      </c>
      <c r="J11" s="2">
        <f t="shared" si="5"/>
        <v>0.63502576916165765</v>
      </c>
      <c r="K11" s="2">
        <f>E11/E7*100-100</f>
        <v>-0.28641143097614474</v>
      </c>
      <c r="L11" s="2"/>
      <c r="N11" s="2">
        <f>AVERAGE(I8:I11)</f>
        <v>4.4859823727243509E-3</v>
      </c>
      <c r="U11" s="2">
        <v>0.33024195820352498</v>
      </c>
      <c r="V11" s="2">
        <v>15.5272839879893</v>
      </c>
      <c r="W11" s="2">
        <v>-1.1149451729094699</v>
      </c>
      <c r="X11" s="2">
        <v>15.541735859300401</v>
      </c>
      <c r="Y11" s="2">
        <f t="shared" si="0"/>
        <v>-0.39235160735297248</v>
      </c>
      <c r="Z11" s="2">
        <f t="shared" si="1"/>
        <v>15.534509923644851</v>
      </c>
      <c r="AA11" s="2">
        <f t="shared" si="2"/>
        <v>15.530586407571294</v>
      </c>
    </row>
    <row r="12" spans="1:27">
      <c r="D12" s="5">
        <f t="shared" si="3"/>
        <v>35217</v>
      </c>
      <c r="E12">
        <v>5498036</v>
      </c>
      <c r="F12">
        <v>5521654</v>
      </c>
      <c r="G12">
        <v>5519952</v>
      </c>
      <c r="I12" s="2">
        <f t="shared" si="4"/>
        <v>-0.63779703683415789</v>
      </c>
      <c r="J12" s="2">
        <f t="shared" si="5"/>
        <v>-0.62785022326524142</v>
      </c>
      <c r="K12" s="2">
        <f t="shared" ref="K12:K75" si="6">E12/E8*100-100</f>
        <v>-0.3864032860313813</v>
      </c>
      <c r="L12" s="2"/>
      <c r="N12" s="2">
        <f t="shared" ref="N12:N75" si="7">AVERAGE(I9:I12)</f>
        <v>-0.10644598995957111</v>
      </c>
      <c r="U12" s="2">
        <v>-0.94262972059843597</v>
      </c>
      <c r="V12" s="2">
        <v>15.533614308258</v>
      </c>
      <c r="W12" s="2">
        <v>-1.4436874599338201</v>
      </c>
      <c r="X12" s="2">
        <v>15.5386248856514</v>
      </c>
      <c r="Y12" s="2">
        <f t="shared" si="0"/>
        <v>-1.1931585902661279</v>
      </c>
      <c r="Z12" s="2">
        <f t="shared" si="1"/>
        <v>15.5361195969547</v>
      </c>
      <c r="AA12" s="2">
        <f t="shared" si="2"/>
        <v>15.524188011052033</v>
      </c>
    </row>
    <row r="13" spans="1:27">
      <c r="D13" s="5">
        <f t="shared" si="3"/>
        <v>35309</v>
      </c>
      <c r="E13">
        <v>5622257</v>
      </c>
      <c r="F13">
        <v>5511485</v>
      </c>
      <c r="G13">
        <v>5510674</v>
      </c>
      <c r="I13" s="2">
        <f t="shared" si="4"/>
        <v>-0.18416583147006804</v>
      </c>
      <c r="J13" s="2">
        <f t="shared" si="5"/>
        <v>-0.16808117172033121</v>
      </c>
      <c r="K13" s="2">
        <f t="shared" si="6"/>
        <v>-0.38644112721533475</v>
      </c>
      <c r="L13" s="2"/>
      <c r="N13" s="2">
        <f t="shared" si="7"/>
        <v>-0.14969688887858013</v>
      </c>
      <c r="U13" s="2">
        <v>-1.77665451664284</v>
      </c>
      <c r="V13" s="2">
        <v>15.5401111999661</v>
      </c>
      <c r="W13" s="2">
        <v>-1.57586250591137</v>
      </c>
      <c r="X13" s="2">
        <v>15.538103279858801</v>
      </c>
      <c r="Y13" s="2">
        <f t="shared" si="0"/>
        <v>-1.6762585112771049</v>
      </c>
      <c r="Z13" s="2">
        <f t="shared" si="1"/>
        <v>15.53910723991245</v>
      </c>
      <c r="AA13" s="2">
        <f t="shared" si="2"/>
        <v>15.522344654799657</v>
      </c>
    </row>
    <row r="14" spans="1:27">
      <c r="D14" s="5">
        <f t="shared" si="3"/>
        <v>35400</v>
      </c>
      <c r="E14">
        <v>5878182</v>
      </c>
      <c r="F14">
        <v>5580006</v>
      </c>
      <c r="G14">
        <v>5580422</v>
      </c>
      <c r="I14" s="2">
        <f t="shared" si="4"/>
        <v>1.2432402519466166</v>
      </c>
      <c r="J14" s="2">
        <f t="shared" si="5"/>
        <v>1.2656890971957324</v>
      </c>
      <c r="K14" s="2">
        <f t="shared" si="6"/>
        <v>1.3137808501510762</v>
      </c>
      <c r="L14" s="2">
        <f>AVERAGE(E11:E14)/AVERAGE(E7:E10)*100-100</f>
        <v>8.2408782057811436E-2</v>
      </c>
      <c r="N14" s="2">
        <f t="shared" si="7"/>
        <v>0.26310393492911999</v>
      </c>
      <c r="U14" s="2">
        <v>-1.2110341621760401</v>
      </c>
      <c r="V14" s="2">
        <v>15.5468107512475</v>
      </c>
      <c r="W14" s="2">
        <v>-1.47581645465041</v>
      </c>
      <c r="X14" s="2">
        <v>15.549458574172199</v>
      </c>
      <c r="Y14" s="2">
        <f t="shared" si="0"/>
        <v>-1.343425308413225</v>
      </c>
      <c r="Z14" s="2">
        <f t="shared" si="1"/>
        <v>15.548134662709849</v>
      </c>
      <c r="AA14" s="2">
        <f t="shared" si="2"/>
        <v>15.534700409625733</v>
      </c>
    </row>
    <row r="15" spans="1:27">
      <c r="D15" s="5">
        <f t="shared" si="3"/>
        <v>35490</v>
      </c>
      <c r="E15">
        <v>5211831</v>
      </c>
      <c r="F15">
        <v>5635459</v>
      </c>
      <c r="G15">
        <v>5637477</v>
      </c>
      <c r="I15" s="2">
        <f t="shared" si="4"/>
        <v>0.99378029342619811</v>
      </c>
      <c r="J15" s="2">
        <f t="shared" si="5"/>
        <v>1.0224137170988143</v>
      </c>
      <c r="K15" s="2">
        <f t="shared" si="6"/>
        <v>0.89745895487209282</v>
      </c>
      <c r="L15" s="2">
        <f t="shared" ref="L15:L78" si="8">AVERAGE(E12:E15)/AVERAGE(E8:E11)*100-100</f>
        <v>0.35897835154268876</v>
      </c>
      <c r="N15" s="2">
        <f t="shared" si="7"/>
        <v>0.35376441926714719</v>
      </c>
      <c r="U15" s="2">
        <v>-0.91487888160541098</v>
      </c>
      <c r="V15" s="2">
        <v>15.5537379461455</v>
      </c>
      <c r="W15" s="2">
        <v>-1.1592807947586801</v>
      </c>
      <c r="X15" s="2">
        <v>15.5561819652771</v>
      </c>
      <c r="Y15" s="2">
        <f t="shared" si="0"/>
        <v>-1.0370798381820454</v>
      </c>
      <c r="Z15" s="2">
        <f t="shared" si="1"/>
        <v>15.554959955711301</v>
      </c>
      <c r="AA15" s="2">
        <f t="shared" si="2"/>
        <v>15.544589157329492</v>
      </c>
    </row>
    <row r="16" spans="1:27">
      <c r="D16" s="5">
        <f t="shared" si="3"/>
        <v>35582</v>
      </c>
      <c r="E16">
        <v>5682713</v>
      </c>
      <c r="F16">
        <v>5690829</v>
      </c>
      <c r="G16">
        <v>5694069</v>
      </c>
      <c r="I16" s="2">
        <f t="shared" si="4"/>
        <v>0.98252866359244706</v>
      </c>
      <c r="J16" s="2">
        <f t="shared" si="5"/>
        <v>1.0038533194902612</v>
      </c>
      <c r="K16" s="2">
        <f t="shared" si="6"/>
        <v>3.3589630915475936</v>
      </c>
      <c r="L16" s="2">
        <f t="shared" si="8"/>
        <v>1.2910674643798359</v>
      </c>
      <c r="N16" s="2">
        <f t="shared" si="7"/>
        <v>0.75884584437379843</v>
      </c>
      <c r="U16" s="2">
        <v>-0.65437100495345302</v>
      </c>
      <c r="V16" s="2">
        <v>15.56091019974</v>
      </c>
      <c r="W16" s="2">
        <v>-0.69074733159525403</v>
      </c>
      <c r="X16" s="2">
        <v>15.5612739630064</v>
      </c>
      <c r="Y16" s="2">
        <f t="shared" si="0"/>
        <v>-0.67255916827435347</v>
      </c>
      <c r="Z16" s="2">
        <f t="shared" si="1"/>
        <v>15.5610920813732</v>
      </c>
      <c r="AA16" s="2">
        <f t="shared" si="2"/>
        <v>15.554366489690496</v>
      </c>
    </row>
    <row r="17" spans="4:27">
      <c r="D17" s="5">
        <f t="shared" si="3"/>
        <v>35674</v>
      </c>
      <c r="E17">
        <v>5861306</v>
      </c>
      <c r="F17">
        <v>5741402</v>
      </c>
      <c r="G17">
        <v>5745464</v>
      </c>
      <c r="I17" s="2">
        <f t="shared" si="4"/>
        <v>0.88867544605540161</v>
      </c>
      <c r="J17" s="2">
        <f t="shared" si="5"/>
        <v>0.9026058518082607</v>
      </c>
      <c r="K17" s="2">
        <f t="shared" si="6"/>
        <v>4.2518333829278987</v>
      </c>
      <c r="L17" s="2">
        <f t="shared" si="8"/>
        <v>2.473360427419351</v>
      </c>
      <c r="N17" s="2">
        <f t="shared" si="7"/>
        <v>1.0270561637551658</v>
      </c>
      <c r="U17" s="2">
        <v>-0.51252197752847894</v>
      </c>
      <c r="V17" s="2">
        <v>15.568339209117701</v>
      </c>
      <c r="W17" s="2">
        <v>-0.172682766092255</v>
      </c>
      <c r="X17" s="2">
        <v>15.5649408170034</v>
      </c>
      <c r="Y17" s="2">
        <f t="shared" si="0"/>
        <v>-0.34260237181036696</v>
      </c>
      <c r="Z17" s="2">
        <f t="shared" si="1"/>
        <v>15.56664001306055</v>
      </c>
      <c r="AA17" s="2">
        <f t="shared" si="2"/>
        <v>15.563213989342442</v>
      </c>
    </row>
    <row r="18" spans="4:27">
      <c r="D18" s="5">
        <f t="shared" si="3"/>
        <v>35765</v>
      </c>
      <c r="E18">
        <v>6104739</v>
      </c>
      <c r="F18">
        <v>5789781</v>
      </c>
      <c r="G18">
        <v>5794251</v>
      </c>
      <c r="I18" s="2">
        <f t="shared" si="4"/>
        <v>0.84263390718852804</v>
      </c>
      <c r="J18" s="2">
        <f t="shared" si="5"/>
        <v>0.84913942546675969</v>
      </c>
      <c r="K18" s="2">
        <f t="shared" si="6"/>
        <v>3.8542018603711057</v>
      </c>
      <c r="L18" s="2">
        <f t="shared" si="8"/>
        <v>3.1431268472566387</v>
      </c>
      <c r="N18" s="2">
        <f t="shared" si="7"/>
        <v>0.92690457756564371</v>
      </c>
      <c r="U18" s="2">
        <v>-0.44275565469911199</v>
      </c>
      <c r="V18" s="2">
        <v>15.576032581546601</v>
      </c>
      <c r="W18" s="2">
        <v>0.27682213575119802</v>
      </c>
      <c r="X18" s="2">
        <v>15.5688368036421</v>
      </c>
      <c r="Y18" s="2">
        <f t="shared" si="0"/>
        <v>-8.2966759473956986E-2</v>
      </c>
      <c r="Z18" s="2">
        <f t="shared" si="1"/>
        <v>15.572434692594349</v>
      </c>
      <c r="AA18" s="2">
        <f t="shared" si="2"/>
        <v>15.571605024999641</v>
      </c>
    </row>
    <row r="19" spans="4:27">
      <c r="D19" s="5">
        <f t="shared" si="3"/>
        <v>35855</v>
      </c>
      <c r="E19">
        <v>5391340</v>
      </c>
      <c r="F19">
        <v>5839064</v>
      </c>
      <c r="G19">
        <v>5843515</v>
      </c>
      <c r="I19" s="2">
        <f t="shared" si="4"/>
        <v>0.85120663458599211</v>
      </c>
      <c r="J19" s="2">
        <f t="shared" si="5"/>
        <v>0.85022205631064196</v>
      </c>
      <c r="K19" s="2">
        <f t="shared" si="6"/>
        <v>3.4442598004424951</v>
      </c>
      <c r="L19" s="2">
        <f t="shared" si="8"/>
        <v>3.7360673914172935</v>
      </c>
      <c r="N19" s="2">
        <f t="shared" si="7"/>
        <v>0.8912611628555922</v>
      </c>
      <c r="O19" s="2">
        <f>AVERAGE(I8:I19)</f>
        <v>0.41650385483182123</v>
      </c>
      <c r="U19" s="2">
        <v>-0.39136530458240198</v>
      </c>
      <c r="V19" s="2">
        <v>15.583994721032401</v>
      </c>
      <c r="W19" s="2">
        <v>0.55780578249851598</v>
      </c>
      <c r="X19" s="2">
        <v>15.5745030101616</v>
      </c>
      <c r="Y19" s="2">
        <f t="shared" si="0"/>
        <v>8.3220238958056997E-2</v>
      </c>
      <c r="Z19" s="2">
        <f t="shared" si="1"/>
        <v>15.579248865597</v>
      </c>
      <c r="AA19" s="2">
        <f t="shared" si="2"/>
        <v>15.580081067986562</v>
      </c>
    </row>
    <row r="20" spans="4:27">
      <c r="D20" s="5">
        <f t="shared" si="3"/>
        <v>35947</v>
      </c>
      <c r="E20">
        <v>5906447</v>
      </c>
      <c r="F20">
        <v>5927943</v>
      </c>
      <c r="G20">
        <v>5932416</v>
      </c>
      <c r="I20" s="2">
        <f t="shared" si="4"/>
        <v>1.5221446451006528</v>
      </c>
      <c r="J20" s="2">
        <f t="shared" si="5"/>
        <v>1.5213617146529117</v>
      </c>
      <c r="K20" s="2">
        <f t="shared" si="6"/>
        <v>3.937098354254374</v>
      </c>
      <c r="L20" s="2">
        <f t="shared" si="8"/>
        <v>3.8796591182944837</v>
      </c>
      <c r="N20" s="2">
        <f t="shared" si="7"/>
        <v>1.0261651582326436</v>
      </c>
      <c r="O20" s="2">
        <f t="shared" ref="O20:O83" si="9">AVERAGE(I9:I20)</f>
        <v>0.55952167088229032</v>
      </c>
      <c r="U20" s="2">
        <v>0.29605661694317698</v>
      </c>
      <c r="V20" s="2">
        <v>15.592227264357801</v>
      </c>
      <c r="W20" s="2">
        <v>0.62332258003185403</v>
      </c>
      <c r="X20" s="2">
        <v>15.588954604726901</v>
      </c>
      <c r="Y20" s="2">
        <f t="shared" si="0"/>
        <v>0.45968959848751551</v>
      </c>
      <c r="Z20" s="2">
        <f t="shared" si="1"/>
        <v>15.590590934542352</v>
      </c>
      <c r="AA20" s="2">
        <f t="shared" si="2"/>
        <v>15.595187830527216</v>
      </c>
    </row>
    <row r="21" spans="4:27">
      <c r="D21" s="5">
        <f t="shared" si="3"/>
        <v>36039</v>
      </c>
      <c r="E21">
        <v>6121193</v>
      </c>
      <c r="F21">
        <v>5981734</v>
      </c>
      <c r="G21">
        <v>5986211</v>
      </c>
      <c r="I21" s="2">
        <f t="shared" si="4"/>
        <v>0.90741425820053223</v>
      </c>
      <c r="J21" s="2">
        <f t="shared" si="5"/>
        <v>0.90679750037759277</v>
      </c>
      <c r="K21" s="2">
        <f t="shared" si="6"/>
        <v>4.4339435613837566</v>
      </c>
      <c r="L21" s="2">
        <f t="shared" si="8"/>
        <v>3.9307490596461179</v>
      </c>
      <c r="N21" s="2">
        <f t="shared" si="7"/>
        <v>1.0308498612689263</v>
      </c>
      <c r="O21" s="2">
        <f t="shared" si="9"/>
        <v>0.63606971204850404</v>
      </c>
      <c r="U21" s="2">
        <v>0.34916481773505897</v>
      </c>
      <c r="V21" s="2">
        <v>15.600729402272499</v>
      </c>
      <c r="W21" s="2">
        <v>0.49877525760351799</v>
      </c>
      <c r="X21" s="2">
        <v>15.5992332978738</v>
      </c>
      <c r="Y21" s="2">
        <f t="shared" si="0"/>
        <v>0.42397003766928848</v>
      </c>
      <c r="Z21" s="2">
        <f t="shared" si="1"/>
        <v>15.599981350073151</v>
      </c>
      <c r="AA21" s="2">
        <f t="shared" si="2"/>
        <v>15.604221050449821</v>
      </c>
    </row>
    <row r="22" spans="4:27">
      <c r="D22" s="5">
        <f t="shared" si="3"/>
        <v>36130</v>
      </c>
      <c r="E22">
        <v>6333172</v>
      </c>
      <c r="F22">
        <v>5984209</v>
      </c>
      <c r="G22">
        <v>5988663</v>
      </c>
      <c r="I22" s="2">
        <f t="shared" si="4"/>
        <v>4.1375962220982387E-2</v>
      </c>
      <c r="J22" s="2">
        <f t="shared" si="5"/>
        <v>4.0960801415110382E-2</v>
      </c>
      <c r="K22" s="2">
        <f t="shared" si="6"/>
        <v>3.7418962546965702</v>
      </c>
      <c r="L22" s="2">
        <f t="shared" si="8"/>
        <v>3.9000001268558719</v>
      </c>
      <c r="N22" s="2">
        <f t="shared" si="7"/>
        <v>0.83053537502703989</v>
      </c>
      <c r="O22" s="2">
        <f t="shared" si="9"/>
        <v>0.67351462917393456</v>
      </c>
      <c r="U22" s="2">
        <v>-0.486745138282068</v>
      </c>
      <c r="V22" s="2">
        <v>15.6095021758799</v>
      </c>
      <c r="W22" s="2">
        <v>0.273907687980324</v>
      </c>
      <c r="X22" s="2">
        <v>15.601895647617299</v>
      </c>
      <c r="Y22" s="2">
        <f t="shared" si="0"/>
        <v>-0.106418725150872</v>
      </c>
      <c r="Z22" s="2">
        <f t="shared" si="1"/>
        <v>15.6056989117486</v>
      </c>
      <c r="AA22" s="2">
        <f t="shared" si="2"/>
        <v>15.604634724497123</v>
      </c>
    </row>
    <row r="23" spans="4:27">
      <c r="D23" s="5">
        <f t="shared" si="3"/>
        <v>36220</v>
      </c>
      <c r="E23">
        <v>5503801</v>
      </c>
      <c r="F23">
        <v>5988299</v>
      </c>
      <c r="G23">
        <v>5992741</v>
      </c>
      <c r="I23" s="2">
        <f t="shared" si="4"/>
        <v>6.834654337775703E-2</v>
      </c>
      <c r="J23" s="2">
        <f t="shared" si="5"/>
        <v>6.8095332797994956E-2</v>
      </c>
      <c r="K23" s="2">
        <f t="shared" si="6"/>
        <v>2.085956367062721</v>
      </c>
      <c r="L23" s="2">
        <f t="shared" si="8"/>
        <v>3.5786089104308445</v>
      </c>
      <c r="N23" s="2">
        <f t="shared" si="7"/>
        <v>0.63482035222498112</v>
      </c>
      <c r="O23" s="2">
        <f t="shared" si="9"/>
        <v>0.62661531144924021</v>
      </c>
      <c r="U23" s="2">
        <v>-1.3230852089045499</v>
      </c>
      <c r="V23" s="2">
        <v>15.6185488085638</v>
      </c>
      <c r="W23" s="2">
        <v>6.9076077182947407E-2</v>
      </c>
      <c r="X23" s="2">
        <v>15.6046271957029</v>
      </c>
      <c r="Y23" s="2">
        <f t="shared" si="0"/>
        <v>-0.62700456586080122</v>
      </c>
      <c r="Z23" s="2">
        <f t="shared" si="1"/>
        <v>15.611588002133349</v>
      </c>
      <c r="AA23" s="2">
        <f t="shared" si="2"/>
        <v>15.605317956474767</v>
      </c>
    </row>
    <row r="24" spans="4:27">
      <c r="D24" s="5">
        <f t="shared" si="3"/>
        <v>36312</v>
      </c>
      <c r="E24">
        <v>6034995</v>
      </c>
      <c r="F24">
        <v>6049719</v>
      </c>
      <c r="G24">
        <v>6054040</v>
      </c>
      <c r="I24" s="2">
        <f t="shared" si="4"/>
        <v>1.0256668880428492</v>
      </c>
      <c r="J24" s="2">
        <f t="shared" si="5"/>
        <v>1.0228875234220709</v>
      </c>
      <c r="K24" s="2">
        <f t="shared" si="6"/>
        <v>2.1764014812966366</v>
      </c>
      <c r="L24" s="2">
        <f t="shared" si="8"/>
        <v>3.1350338155811954</v>
      </c>
      <c r="N24" s="2">
        <f t="shared" si="7"/>
        <v>0.51070091296053022</v>
      </c>
      <c r="O24" s="2">
        <f t="shared" si="9"/>
        <v>0.7652373051889908</v>
      </c>
      <c r="U24" s="2">
        <v>-1.2347098903203999</v>
      </c>
      <c r="V24" s="2">
        <v>15.627869481550601</v>
      </c>
      <c r="W24" s="2">
        <v>-1.0499489248579101E-2</v>
      </c>
      <c r="X24" s="2">
        <v>15.6156273775399</v>
      </c>
      <c r="Y24" s="2">
        <f t="shared" si="0"/>
        <v>-0.62260468978448946</v>
      </c>
      <c r="Z24" s="2">
        <f t="shared" si="1"/>
        <v>15.621748429545249</v>
      </c>
      <c r="AA24" s="2">
        <f t="shared" si="2"/>
        <v>15.61552238264737</v>
      </c>
    </row>
    <row r="25" spans="4:27">
      <c r="D25" s="5">
        <f t="shared" si="3"/>
        <v>36404</v>
      </c>
      <c r="E25">
        <v>6308906</v>
      </c>
      <c r="F25">
        <v>6163893</v>
      </c>
      <c r="G25">
        <v>6167968</v>
      </c>
      <c r="I25" s="2">
        <f t="shared" si="4"/>
        <v>1.8872612099834782</v>
      </c>
      <c r="J25" s="2">
        <f t="shared" si="5"/>
        <v>1.8818507971536462</v>
      </c>
      <c r="K25" s="2">
        <f t="shared" si="6"/>
        <v>3.0666080942064724</v>
      </c>
      <c r="L25" s="2">
        <f t="shared" si="8"/>
        <v>2.7935846368509942</v>
      </c>
      <c r="N25" s="2">
        <f t="shared" si="7"/>
        <v>0.75566265090626672</v>
      </c>
      <c r="O25" s="2">
        <f t="shared" si="9"/>
        <v>0.93785622531011958</v>
      </c>
      <c r="U25" s="2">
        <v>-0.32369903705757302</v>
      </c>
      <c r="V25" s="2">
        <v>15.6374561067842</v>
      </c>
      <c r="W25" s="2">
        <v>8.5102643948278503E-2</v>
      </c>
      <c r="X25" s="2">
        <v>15.6333680899741</v>
      </c>
      <c r="Y25" s="2">
        <f t="shared" si="0"/>
        <v>-0.11929819655464727</v>
      </c>
      <c r="Z25" s="2">
        <f t="shared" si="1"/>
        <v>15.635412098379149</v>
      </c>
      <c r="AA25" s="2">
        <f t="shared" si="2"/>
        <v>15.634219116413592</v>
      </c>
    </row>
    <row r="26" spans="4:27">
      <c r="D26" s="5">
        <f t="shared" si="3"/>
        <v>36495</v>
      </c>
      <c r="E26">
        <v>6633886</v>
      </c>
      <c r="F26">
        <v>6232443</v>
      </c>
      <c r="G26">
        <v>6236072</v>
      </c>
      <c r="I26" s="2">
        <f t="shared" si="4"/>
        <v>1.1121218359890293</v>
      </c>
      <c r="J26" s="2">
        <f t="shared" si="5"/>
        <v>1.1041561823926287</v>
      </c>
      <c r="K26" s="2">
        <f t="shared" si="6"/>
        <v>4.7482367445570617</v>
      </c>
      <c r="L26" s="2">
        <f t="shared" si="8"/>
        <v>3.0710312059303106</v>
      </c>
      <c r="N26" s="2">
        <f t="shared" si="7"/>
        <v>1.0233491193482784</v>
      </c>
      <c r="O26" s="2">
        <f t="shared" si="9"/>
        <v>0.92692969064698738</v>
      </c>
      <c r="U26" s="2">
        <v>-0.20139305413896999</v>
      </c>
      <c r="V26" s="2">
        <v>15.647292879271699</v>
      </c>
      <c r="W26" s="2">
        <v>0.33035739092701499</v>
      </c>
      <c r="X26" s="2">
        <v>15.641975374821101</v>
      </c>
      <c r="Y26" s="2">
        <f t="shared" si="0"/>
        <v>6.4482168394022502E-2</v>
      </c>
      <c r="Z26" s="2">
        <f t="shared" si="1"/>
        <v>15.6446341270464</v>
      </c>
      <c r="AA26" s="2">
        <f t="shared" si="2"/>
        <v>15.645278948730327</v>
      </c>
    </row>
    <row r="27" spans="4:27">
      <c r="D27" s="5">
        <f t="shared" si="3"/>
        <v>36586</v>
      </c>
      <c r="E27">
        <v>5801738</v>
      </c>
      <c r="F27">
        <v>6285716</v>
      </c>
      <c r="G27">
        <v>6288713</v>
      </c>
      <c r="I27" s="2">
        <f t="shared" si="4"/>
        <v>0.85476914911215829</v>
      </c>
      <c r="J27" s="2">
        <f t="shared" si="5"/>
        <v>0.84413714273985363</v>
      </c>
      <c r="K27" s="2">
        <f t="shared" si="6"/>
        <v>5.4132952844770301</v>
      </c>
      <c r="L27" s="2">
        <f t="shared" si="8"/>
        <v>3.8337600530123979</v>
      </c>
      <c r="N27" s="2">
        <f t="shared" si="7"/>
        <v>1.2199547707818788</v>
      </c>
      <c r="O27" s="2">
        <f t="shared" si="9"/>
        <v>0.91534542862081736</v>
      </c>
      <c r="P27" s="2">
        <f t="shared" ref="P27:P30" si="10">AVERAGE(I8:I27)</f>
        <v>0.62085733750046468</v>
      </c>
      <c r="U27" s="2">
        <v>-0.35716553469097301</v>
      </c>
      <c r="V27" s="2">
        <v>15.6573619709014</v>
      </c>
      <c r="W27" s="2">
        <v>0.63275956122924903</v>
      </c>
      <c r="X27" s="2">
        <v>15.647462719942199</v>
      </c>
      <c r="Y27" s="2">
        <f t="shared" si="0"/>
        <v>0.13779701326913801</v>
      </c>
      <c r="Z27" s="2">
        <f t="shared" si="1"/>
        <v>15.6524123454218</v>
      </c>
      <c r="AA27" s="2">
        <f t="shared" si="2"/>
        <v>15.653790315554458</v>
      </c>
    </row>
    <row r="28" spans="4:27">
      <c r="D28" s="5">
        <f t="shared" si="3"/>
        <v>36678</v>
      </c>
      <c r="E28">
        <v>6327322</v>
      </c>
      <c r="F28">
        <v>6355355</v>
      </c>
      <c r="G28">
        <v>6357739</v>
      </c>
      <c r="I28" s="2">
        <f t="shared" si="4"/>
        <v>1.1078928796655703</v>
      </c>
      <c r="J28" s="2">
        <f t="shared" si="5"/>
        <v>1.0976172708151921</v>
      </c>
      <c r="K28" s="2">
        <f t="shared" si="6"/>
        <v>4.8438648250744194</v>
      </c>
      <c r="L28" s="2">
        <f t="shared" si="8"/>
        <v>4.4958269566898679</v>
      </c>
      <c r="N28" s="2">
        <f t="shared" si="7"/>
        <v>1.240511268687559</v>
      </c>
      <c r="O28" s="2">
        <f t="shared" si="9"/>
        <v>0.92579244662691096</v>
      </c>
      <c r="P28" s="2">
        <f t="shared" si="10"/>
        <v>0.68595543885899202</v>
      </c>
      <c r="U28" s="2">
        <v>-0.28359722828238598</v>
      </c>
      <c r="V28" s="2">
        <v>15.6676442948547</v>
      </c>
      <c r="W28" s="2">
        <v>0.87074654639816995</v>
      </c>
      <c r="X28" s="2">
        <v>15.6561008571079</v>
      </c>
      <c r="Y28" s="2">
        <f t="shared" si="0"/>
        <v>0.29357465905789198</v>
      </c>
      <c r="Z28" s="2">
        <f t="shared" si="1"/>
        <v>15.661872575981299</v>
      </c>
      <c r="AA28" s="2">
        <f t="shared" si="2"/>
        <v>15.664808322571851</v>
      </c>
    </row>
    <row r="29" spans="4:27">
      <c r="D29" s="5">
        <f t="shared" si="3"/>
        <v>36770</v>
      </c>
      <c r="E29">
        <v>6556116</v>
      </c>
      <c r="F29">
        <v>6411816</v>
      </c>
      <c r="G29">
        <v>6413591</v>
      </c>
      <c r="I29" s="2">
        <f t="shared" si="4"/>
        <v>0.88840041193607533</v>
      </c>
      <c r="J29" s="2">
        <f t="shared" si="5"/>
        <v>0.87848840601981237</v>
      </c>
      <c r="K29" s="2">
        <f t="shared" si="6"/>
        <v>3.918428963753783</v>
      </c>
      <c r="L29" s="2">
        <f t="shared" si="8"/>
        <v>4.7069762656221599</v>
      </c>
      <c r="N29" s="2">
        <f t="shared" si="7"/>
        <v>0.99079606917570828</v>
      </c>
      <c r="O29" s="2">
        <f t="shared" si="9"/>
        <v>0.92576952711696714</v>
      </c>
      <c r="P29" s="2">
        <f t="shared" si="10"/>
        <v>0.7309335712454974</v>
      </c>
      <c r="U29" s="2">
        <v>-0.446543592339949</v>
      </c>
      <c r="V29" s="2">
        <v>15.6781185320286</v>
      </c>
      <c r="W29" s="2">
        <v>0.94974642719109204</v>
      </c>
      <c r="X29" s="2">
        <v>15.6641556318333</v>
      </c>
      <c r="Y29" s="2">
        <f t="shared" si="0"/>
        <v>0.25160141742557152</v>
      </c>
      <c r="Z29" s="2">
        <f t="shared" si="1"/>
        <v>15.671137081930951</v>
      </c>
      <c r="AA29" s="2">
        <f t="shared" si="2"/>
        <v>15.673653096105202</v>
      </c>
    </row>
    <row r="30" spans="4:27">
      <c r="D30" s="5">
        <f t="shared" si="3"/>
        <v>36861</v>
      </c>
      <c r="E30">
        <v>6892991</v>
      </c>
      <c r="F30">
        <v>6535765</v>
      </c>
      <c r="G30">
        <v>6536957</v>
      </c>
      <c r="I30" s="2">
        <f t="shared" si="4"/>
        <v>1.9331340762117861</v>
      </c>
      <c r="J30" s="2">
        <f t="shared" si="5"/>
        <v>1.9235089983131104</v>
      </c>
      <c r="K30" s="2">
        <f t="shared" si="6"/>
        <v>3.9057801113856954</v>
      </c>
      <c r="L30" s="2">
        <f t="shared" si="8"/>
        <v>4.4791988166780641</v>
      </c>
      <c r="N30" s="2">
        <f t="shared" si="7"/>
        <v>1.1960491292313975</v>
      </c>
      <c r="O30" s="2">
        <f t="shared" si="9"/>
        <v>1.0166445412022387</v>
      </c>
      <c r="P30" s="2">
        <f t="shared" si="10"/>
        <v>0.84798842722029588</v>
      </c>
      <c r="U30" s="2">
        <v>0.40383693257935999</v>
      </c>
      <c r="V30" s="2">
        <v>15.6887615908374</v>
      </c>
      <c r="W30" s="2">
        <v>0.85079168865765398</v>
      </c>
      <c r="X30" s="2">
        <v>15.684292043276701</v>
      </c>
      <c r="Y30" s="2">
        <f t="shared" si="0"/>
        <v>0.62731431061850695</v>
      </c>
      <c r="Z30" s="2">
        <f t="shared" si="1"/>
        <v>15.68652681705705</v>
      </c>
      <c r="AA30" s="2">
        <f t="shared" si="2"/>
        <v>15.692799960163228</v>
      </c>
    </row>
    <row r="31" spans="4:27">
      <c r="D31" s="5">
        <f t="shared" si="3"/>
        <v>36951</v>
      </c>
      <c r="E31">
        <v>6062003</v>
      </c>
      <c r="F31">
        <v>6580506</v>
      </c>
      <c r="G31">
        <v>6581109</v>
      </c>
      <c r="I31" s="2">
        <f t="shared" si="4"/>
        <v>0.68455643677518196</v>
      </c>
      <c r="J31" s="2">
        <f t="shared" si="5"/>
        <v>0.67542130076732576</v>
      </c>
      <c r="K31" s="2">
        <f t="shared" si="6"/>
        <v>4.4859833380962613</v>
      </c>
      <c r="L31" s="2">
        <f t="shared" si="8"/>
        <v>4.2733143593349752</v>
      </c>
      <c r="N31" s="2">
        <f t="shared" si="7"/>
        <v>1.1534959511471534</v>
      </c>
      <c r="O31" s="2">
        <f t="shared" si="9"/>
        <v>1.0027570247180044</v>
      </c>
      <c r="P31" s="2">
        <f t="shared" ref="P31:P34" si="11">AVERAGE(I12:I31)</f>
        <v>0.85065933125535054</v>
      </c>
      <c r="U31" s="2">
        <v>7.4611242910078797E-3</v>
      </c>
      <c r="V31" s="2">
        <v>15.699547588798</v>
      </c>
      <c r="W31" s="2">
        <v>0.64130030641644797</v>
      </c>
      <c r="X31" s="2">
        <v>15.693209196976801</v>
      </c>
      <c r="Y31" s="2">
        <f t="shared" si="0"/>
        <v>0.32438071535372792</v>
      </c>
      <c r="Z31" s="2">
        <f t="shared" si="1"/>
        <v>15.6963783928874</v>
      </c>
      <c r="AA31" s="2">
        <f t="shared" si="2"/>
        <v>15.699622200040919</v>
      </c>
    </row>
    <row r="32" spans="4:27">
      <c r="D32" s="5">
        <f t="shared" si="3"/>
        <v>37043</v>
      </c>
      <c r="E32">
        <v>6611692</v>
      </c>
      <c r="F32">
        <v>6633491</v>
      </c>
      <c r="G32">
        <v>6633857</v>
      </c>
      <c r="I32" s="2">
        <f t="shared" si="4"/>
        <v>0.8051812429013836</v>
      </c>
      <c r="J32" s="2">
        <f t="shared" si="5"/>
        <v>0.80150625069421721</v>
      </c>
      <c r="K32" s="2">
        <f t="shared" si="6"/>
        <v>4.4943184494166815</v>
      </c>
      <c r="L32" s="2">
        <f t="shared" si="8"/>
        <v>4.19175256778</v>
      </c>
      <c r="N32" s="2">
        <f t="shared" si="7"/>
        <v>1.0778180419561068</v>
      </c>
      <c r="O32" s="2">
        <f t="shared" si="9"/>
        <v>0.94301007453473196</v>
      </c>
      <c r="P32" s="2">
        <f t="shared" si="11"/>
        <v>0.92280824524212757</v>
      </c>
      <c r="U32" s="2">
        <v>-0.28113978196290401</v>
      </c>
      <c r="V32" s="2">
        <v>15.710453167408</v>
      </c>
      <c r="W32" s="2">
        <v>0.43398995340625501</v>
      </c>
      <c r="X32" s="2">
        <v>15.7033018700543</v>
      </c>
      <c r="Y32" s="2">
        <f t="shared" si="0"/>
        <v>7.6425085721675501E-2</v>
      </c>
      <c r="Z32" s="2">
        <f t="shared" si="1"/>
        <v>15.706877518731151</v>
      </c>
      <c r="AA32" s="2">
        <f t="shared" si="2"/>
        <v>15.707641769588358</v>
      </c>
    </row>
    <row r="33" spans="4:27">
      <c r="D33" s="5">
        <f t="shared" si="3"/>
        <v>37135</v>
      </c>
      <c r="E33">
        <v>6827615</v>
      </c>
      <c r="F33">
        <v>6693696</v>
      </c>
      <c r="G33">
        <v>6694188</v>
      </c>
      <c r="I33" s="2">
        <f t="shared" si="4"/>
        <v>0.90759149292583174</v>
      </c>
      <c r="J33" s="2">
        <f t="shared" si="5"/>
        <v>0.90944076726404433</v>
      </c>
      <c r="K33" s="2">
        <f t="shared" si="6"/>
        <v>4.1411561357364661</v>
      </c>
      <c r="L33" s="2">
        <f t="shared" si="8"/>
        <v>4.2467568506289837</v>
      </c>
      <c r="N33" s="2">
        <f t="shared" si="7"/>
        <v>1.0826158122035459</v>
      </c>
      <c r="O33" s="2">
        <f t="shared" si="9"/>
        <v>0.94302484409517362</v>
      </c>
      <c r="P33" s="2">
        <f t="shared" si="11"/>
        <v>0.97739611146192262</v>
      </c>
      <c r="U33" s="2">
        <v>-0.477826887829575</v>
      </c>
      <c r="V33" s="2">
        <v>15.721455014797099</v>
      </c>
      <c r="W33" s="2">
        <v>0.31392760949491599</v>
      </c>
      <c r="X33" s="2">
        <v>15.7135374698238</v>
      </c>
      <c r="Y33" s="2">
        <f t="shared" si="0"/>
        <v>-8.1949639167329502E-2</v>
      </c>
      <c r="Z33" s="2">
        <f t="shared" si="1"/>
        <v>15.71749624231045</v>
      </c>
      <c r="AA33" s="2">
        <f t="shared" si="2"/>
        <v>15.716676745918765</v>
      </c>
    </row>
    <row r="34" spans="4:27">
      <c r="D34" s="5">
        <f t="shared" si="3"/>
        <v>37226</v>
      </c>
      <c r="E34">
        <v>7118934</v>
      </c>
      <c r="F34">
        <v>6742552</v>
      </c>
      <c r="G34">
        <v>6743544</v>
      </c>
      <c r="I34" s="2">
        <f t="shared" si="4"/>
        <v>0.72988077140043117</v>
      </c>
      <c r="J34" s="2">
        <f t="shared" si="5"/>
        <v>0.73729629344141756</v>
      </c>
      <c r="K34" s="2">
        <f t="shared" si="6"/>
        <v>3.2778658785424142</v>
      </c>
      <c r="L34" s="2">
        <f t="shared" si="8"/>
        <v>4.0740878734586374</v>
      </c>
      <c r="N34" s="2">
        <f t="shared" si="7"/>
        <v>0.78180248600070712</v>
      </c>
      <c r="O34" s="2">
        <f t="shared" si="9"/>
        <v>1.0004002448601277</v>
      </c>
      <c r="P34" s="2">
        <f t="shared" si="11"/>
        <v>0.95172813743461337</v>
      </c>
      <c r="U34" s="2">
        <v>-0.857901573210193</v>
      </c>
      <c r="V34" s="2">
        <v>15.732528061971299</v>
      </c>
      <c r="W34" s="2">
        <v>0.281773400937468</v>
      </c>
      <c r="X34" s="2">
        <v>15.721131312229801</v>
      </c>
      <c r="Y34" s="2">
        <f t="shared" si="0"/>
        <v>-0.28806408613636247</v>
      </c>
      <c r="Z34" s="2">
        <f t="shared" si="1"/>
        <v>15.726829687100551</v>
      </c>
      <c r="AA34" s="2">
        <f t="shared" si="2"/>
        <v>15.723949046239179</v>
      </c>
    </row>
    <row r="35" spans="4:27">
      <c r="D35" s="5">
        <f t="shared" si="3"/>
        <v>37316</v>
      </c>
      <c r="E35">
        <v>6334326</v>
      </c>
      <c r="F35">
        <v>6896448</v>
      </c>
      <c r="G35">
        <v>6898355</v>
      </c>
      <c r="I35" s="2">
        <f t="shared" si="4"/>
        <v>2.2824592231546603</v>
      </c>
      <c r="J35" s="2">
        <f t="shared" si="5"/>
        <v>2.2956919981540977</v>
      </c>
      <c r="K35" s="2">
        <f t="shared" si="6"/>
        <v>4.4922940486832488</v>
      </c>
      <c r="L35" s="2">
        <f t="shared" si="8"/>
        <v>4.0797173760389143</v>
      </c>
      <c r="N35" s="2">
        <f t="shared" si="7"/>
        <v>1.1812781825955767</v>
      </c>
      <c r="O35" s="2">
        <f t="shared" si="9"/>
        <v>1.1849096348415362</v>
      </c>
      <c r="P35" s="2">
        <f>AVERAGE(I16:I35)</f>
        <v>1.0161620839210364</v>
      </c>
      <c r="U35" s="2">
        <v>0.28728008940823202</v>
      </c>
      <c r="V35" s="2">
        <v>15.743644253518699</v>
      </c>
      <c r="W35" s="2">
        <v>0.25638292823757503</v>
      </c>
      <c r="X35" s="2">
        <v>15.743953225130401</v>
      </c>
      <c r="Y35" s="2">
        <f t="shared" si="0"/>
        <v>0.27183150882290352</v>
      </c>
      <c r="Z35" s="2">
        <f t="shared" si="1"/>
        <v>15.74379873932455</v>
      </c>
      <c r="AA35" s="2">
        <f t="shared" si="2"/>
        <v>15.746517054412735</v>
      </c>
    </row>
    <row r="36" spans="4:27">
      <c r="D36" s="5">
        <f t="shared" si="3"/>
        <v>37408</v>
      </c>
      <c r="E36">
        <v>6918542</v>
      </c>
      <c r="F36">
        <v>6931611</v>
      </c>
      <c r="G36">
        <v>6934307</v>
      </c>
      <c r="I36" s="2">
        <f t="shared" si="4"/>
        <v>0.50987116846236802</v>
      </c>
      <c r="J36" s="2">
        <f t="shared" si="5"/>
        <v>0.52116772766841279</v>
      </c>
      <c r="K36" s="2">
        <f t="shared" si="6"/>
        <v>4.6410207856022225</v>
      </c>
      <c r="L36" s="2">
        <f t="shared" si="8"/>
        <v>4.1213611005435098</v>
      </c>
      <c r="N36" s="2">
        <f t="shared" si="7"/>
        <v>1.1074506639858228</v>
      </c>
      <c r="O36" s="2">
        <f t="shared" si="9"/>
        <v>1.1419266582098295</v>
      </c>
      <c r="P36" s="2">
        <f t="shared" ref="P36:P99" si="12">AVERAGE(I17:I36)</f>
        <v>0.99252920916453247</v>
      </c>
      <c r="U36" s="2">
        <v>-0.31673604601828997</v>
      </c>
      <c r="V36" s="2">
        <v>15.754770172142299</v>
      </c>
      <c r="W36" s="2">
        <v>0.138462335069517</v>
      </c>
      <c r="X36" s="2">
        <v>15.7502181883315</v>
      </c>
      <c r="Y36" s="2">
        <f t="shared" si="0"/>
        <v>-8.9136855474386489E-2</v>
      </c>
      <c r="Z36" s="2">
        <f t="shared" si="1"/>
        <v>15.7524941802369</v>
      </c>
      <c r="AA36" s="2">
        <f t="shared" si="2"/>
        <v>15.751602811682163</v>
      </c>
    </row>
    <row r="37" spans="4:27">
      <c r="D37" s="5">
        <f t="shared" si="3"/>
        <v>37500</v>
      </c>
      <c r="E37">
        <v>7156384</v>
      </c>
      <c r="F37">
        <v>6994495</v>
      </c>
      <c r="G37">
        <v>6997884</v>
      </c>
      <c r="I37" s="2">
        <f t="shared" si="4"/>
        <v>0.90720613144621609</v>
      </c>
      <c r="J37" s="2">
        <f t="shared" si="5"/>
        <v>0.91684720621685756</v>
      </c>
      <c r="K37" s="2">
        <f t="shared" si="6"/>
        <v>4.8152832284772842</v>
      </c>
      <c r="L37" s="2">
        <f t="shared" si="8"/>
        <v>4.2959463105312068</v>
      </c>
      <c r="N37" s="2">
        <f t="shared" si="7"/>
        <v>1.1073543236159189</v>
      </c>
      <c r="O37" s="2">
        <f t="shared" si="9"/>
        <v>1.0602554016650576</v>
      </c>
      <c r="P37" s="2">
        <f t="shared" si="12"/>
        <v>0.99345574343407317</v>
      </c>
      <c r="U37" s="2">
        <v>-0.52402269951053704</v>
      </c>
      <c r="V37" s="2">
        <v>15.7658741960461</v>
      </c>
      <c r="W37" s="2">
        <v>-0.111353784630741</v>
      </c>
      <c r="X37" s="2">
        <v>15.761747506897301</v>
      </c>
      <c r="Y37" s="2">
        <f t="shared" si="0"/>
        <v>-0.317688242070639</v>
      </c>
      <c r="Z37" s="2">
        <f t="shared" si="1"/>
        <v>15.7638108514717</v>
      </c>
      <c r="AA37" s="2">
        <f t="shared" si="2"/>
        <v>15.760633969050987</v>
      </c>
    </row>
    <row r="38" spans="4:27">
      <c r="D38" s="5">
        <f t="shared" si="3"/>
        <v>37591</v>
      </c>
      <c r="E38">
        <v>7473133</v>
      </c>
      <c r="F38">
        <v>7080131</v>
      </c>
      <c r="G38">
        <v>7084117</v>
      </c>
      <c r="I38" s="2">
        <f t="shared" si="4"/>
        <v>1.2243342800302202</v>
      </c>
      <c r="J38" s="2">
        <f t="shared" si="5"/>
        <v>1.2322724983723674</v>
      </c>
      <c r="K38" s="2">
        <f t="shared" si="6"/>
        <v>4.9754499760778828</v>
      </c>
      <c r="L38" s="2">
        <f t="shared" si="8"/>
        <v>4.7412826118348192</v>
      </c>
      <c r="N38" s="2">
        <f t="shared" si="7"/>
        <v>1.2309677007733661</v>
      </c>
      <c r="O38" s="2">
        <f t="shared" si="9"/>
        <v>1.0696064386684903</v>
      </c>
      <c r="P38" s="2">
        <f t="shared" si="12"/>
        <v>1.0125407620761577</v>
      </c>
      <c r="U38" s="2">
        <v>-0.41197555097488597</v>
      </c>
      <c r="V38" s="2">
        <v>15.7769227238333</v>
      </c>
      <c r="W38" s="2">
        <v>-0.44040204415299</v>
      </c>
      <c r="X38" s="2">
        <v>15.7772069887651</v>
      </c>
      <c r="Y38" s="2">
        <f t="shared" si="0"/>
        <v>-0.42618879756393802</v>
      </c>
      <c r="Z38" s="2">
        <f t="shared" si="1"/>
        <v>15.7770648562992</v>
      </c>
      <c r="AA38" s="2">
        <f t="shared" si="2"/>
        <v>15.772802968323585</v>
      </c>
    </row>
    <row r="39" spans="4:27">
      <c r="D39" s="5">
        <f t="shared" si="3"/>
        <v>37681</v>
      </c>
      <c r="E39">
        <v>6550316</v>
      </c>
      <c r="F39">
        <v>7133278</v>
      </c>
      <c r="G39">
        <v>7137732</v>
      </c>
      <c r="I39" s="2">
        <f t="shared" si="4"/>
        <v>0.75064995266329504</v>
      </c>
      <c r="J39" s="2">
        <f t="shared" si="5"/>
        <v>0.75683391451607918</v>
      </c>
      <c r="K39" s="2">
        <f t="shared" si="6"/>
        <v>3.4098339744433588</v>
      </c>
      <c r="L39" s="2">
        <f t="shared" si="8"/>
        <v>4.4837965821559607</v>
      </c>
      <c r="N39" s="2">
        <f t="shared" si="7"/>
        <v>0.84801538315052483</v>
      </c>
      <c r="O39" s="2">
        <f t="shared" si="9"/>
        <v>1.0609298389644184</v>
      </c>
      <c r="P39" s="2">
        <f t="shared" si="12"/>
        <v>1.007512927980023</v>
      </c>
      <c r="U39" s="2">
        <v>-0.75974446811017404</v>
      </c>
      <c r="V39" s="2">
        <v>15.7878788789656</v>
      </c>
      <c r="W39" s="2">
        <v>-0.74207214721399695</v>
      </c>
      <c r="X39" s="2">
        <v>15.787702155756699</v>
      </c>
      <c r="Y39" s="2">
        <f t="shared" si="0"/>
        <v>-0.75090830766208549</v>
      </c>
      <c r="Z39" s="2">
        <f t="shared" si="1"/>
        <v>15.787790517361149</v>
      </c>
      <c r="AA39" s="2">
        <f t="shared" si="2"/>
        <v>15.780281434284539</v>
      </c>
    </row>
    <row r="40" spans="4:27">
      <c r="D40" s="5">
        <f t="shared" si="3"/>
        <v>37773</v>
      </c>
      <c r="E40">
        <v>7202822</v>
      </c>
      <c r="F40">
        <v>7207489</v>
      </c>
      <c r="G40">
        <v>7212364</v>
      </c>
      <c r="I40" s="2">
        <f t="shared" si="4"/>
        <v>1.040349191493732</v>
      </c>
      <c r="J40" s="2">
        <f t="shared" si="5"/>
        <v>1.045598237647468</v>
      </c>
      <c r="K40" s="2">
        <f t="shared" si="6"/>
        <v>4.1089582169191203</v>
      </c>
      <c r="L40" s="2">
        <f t="shared" si="8"/>
        <v>4.3502329480076725</v>
      </c>
      <c r="N40" s="2">
        <f t="shared" si="7"/>
        <v>0.98063488890836581</v>
      </c>
      <c r="O40" s="2">
        <f t="shared" si="9"/>
        <v>1.0553011982834317</v>
      </c>
      <c r="P40" s="2">
        <f t="shared" si="12"/>
        <v>0.98342315529967694</v>
      </c>
      <c r="U40" s="2">
        <v>-0.80720277518588202</v>
      </c>
      <c r="V40" s="2">
        <v>15.798703210057401</v>
      </c>
      <c r="W40" s="2">
        <v>-0.93085537622648296</v>
      </c>
      <c r="X40" s="2">
        <v>15.799939736067801</v>
      </c>
      <c r="Y40" s="2">
        <f t="shared" si="0"/>
        <v>-0.86902907570618249</v>
      </c>
      <c r="Z40" s="2">
        <f t="shared" si="1"/>
        <v>15.799321473062601</v>
      </c>
      <c r="AA40" s="2">
        <f t="shared" si="2"/>
        <v>15.790631182305532</v>
      </c>
    </row>
    <row r="41" spans="4:27">
      <c r="D41" s="5">
        <f t="shared" si="3"/>
        <v>37865</v>
      </c>
      <c r="E41">
        <v>7471124</v>
      </c>
      <c r="F41">
        <v>7293074</v>
      </c>
      <c r="G41">
        <v>7298319</v>
      </c>
      <c r="I41" s="2">
        <f t="shared" si="4"/>
        <v>1.1874454473673097</v>
      </c>
      <c r="J41" s="2">
        <f t="shared" si="5"/>
        <v>1.1917729055272304</v>
      </c>
      <c r="K41" s="2">
        <f t="shared" si="6"/>
        <v>4.3980311844641164</v>
      </c>
      <c r="L41" s="2">
        <f t="shared" si="8"/>
        <v>4.2473158238613991</v>
      </c>
      <c r="N41" s="2">
        <f t="shared" si="7"/>
        <v>1.0506947178886392</v>
      </c>
      <c r="O41" s="2">
        <f t="shared" si="9"/>
        <v>1.0802216179027013</v>
      </c>
      <c r="P41" s="2">
        <f t="shared" si="12"/>
        <v>0.99742471475801575</v>
      </c>
      <c r="U41" s="2">
        <v>-0.69158286891120802</v>
      </c>
      <c r="V41" s="2">
        <v>15.80935151732</v>
      </c>
      <c r="W41" s="2">
        <v>-0.99268373400306198</v>
      </c>
      <c r="X41" s="2">
        <v>15.812362525971</v>
      </c>
      <c r="Y41" s="2">
        <f t="shared" si="0"/>
        <v>-0.84213330145713505</v>
      </c>
      <c r="Z41" s="2">
        <f t="shared" si="1"/>
        <v>15.8108570216455</v>
      </c>
      <c r="AA41" s="2">
        <f t="shared" si="2"/>
        <v>15.802435688630922</v>
      </c>
    </row>
    <row r="42" spans="4:27">
      <c r="D42" s="5">
        <f t="shared" si="3"/>
        <v>37956</v>
      </c>
      <c r="E42">
        <v>7794121</v>
      </c>
      <c r="F42">
        <v>7367456</v>
      </c>
      <c r="G42">
        <v>7373000</v>
      </c>
      <c r="I42" s="2">
        <f t="shared" si="4"/>
        <v>1.0198991536353645</v>
      </c>
      <c r="J42" s="2">
        <f t="shared" si="5"/>
        <v>1.0232630281027895</v>
      </c>
      <c r="K42" s="2">
        <f t="shared" si="6"/>
        <v>4.295226647244192</v>
      </c>
      <c r="L42" s="2">
        <f t="shared" si="8"/>
        <v>4.0742497458520859</v>
      </c>
      <c r="N42" s="2">
        <f t="shared" si="7"/>
        <v>0.99958593628992531</v>
      </c>
      <c r="O42" s="2">
        <f t="shared" si="9"/>
        <v>1.0041187076879996</v>
      </c>
      <c r="P42" s="2">
        <f t="shared" si="12"/>
        <v>1.0463508743287349</v>
      </c>
      <c r="U42" s="2">
        <v>-0.719153454661692</v>
      </c>
      <c r="V42" s="2">
        <v>15.819774555947699</v>
      </c>
      <c r="W42" s="2">
        <v>-0.97488491626594098</v>
      </c>
      <c r="X42" s="2">
        <v>15.822331870563699</v>
      </c>
      <c r="Y42" s="2">
        <f t="shared" si="0"/>
        <v>-0.84701918546381649</v>
      </c>
      <c r="Z42" s="2">
        <f t="shared" si="1"/>
        <v>15.821053213255698</v>
      </c>
      <c r="AA42" s="2">
        <f t="shared" si="2"/>
        <v>15.812583021401061</v>
      </c>
    </row>
    <row r="43" spans="4:27">
      <c r="D43" s="5">
        <f t="shared" si="3"/>
        <v>38047</v>
      </c>
      <c r="E43">
        <v>6850610</v>
      </c>
      <c r="F43">
        <v>7481072</v>
      </c>
      <c r="G43">
        <v>7486880</v>
      </c>
      <c r="I43" s="2">
        <f t="shared" si="4"/>
        <v>1.5421334039863837</v>
      </c>
      <c r="J43" s="2">
        <f t="shared" si="5"/>
        <v>1.5445544554455495</v>
      </c>
      <c r="K43" s="2">
        <f t="shared" si="6"/>
        <v>4.5844200493533549</v>
      </c>
      <c r="L43" s="2">
        <f t="shared" si="8"/>
        <v>4.3429628937616656</v>
      </c>
      <c r="N43" s="2">
        <f t="shared" si="7"/>
        <v>1.1974567991206975</v>
      </c>
      <c r="O43" s="2">
        <f t="shared" si="9"/>
        <v>1.0755834549555996</v>
      </c>
      <c r="P43" s="2">
        <f t="shared" si="12"/>
        <v>1.1200402173591661</v>
      </c>
      <c r="Q43" s="2"/>
      <c r="U43" s="2">
        <v>-0.203210355150096</v>
      </c>
      <c r="V43" s="2">
        <v>15.829918758741499</v>
      </c>
      <c r="W43" s="2">
        <v>-0.93547584870334999</v>
      </c>
      <c r="X43" s="2">
        <v>15.837241413677001</v>
      </c>
      <c r="Y43" s="2">
        <f t="shared" si="0"/>
        <v>-0.56934310192672299</v>
      </c>
      <c r="Z43" s="2">
        <f t="shared" si="1"/>
        <v>15.833580086209249</v>
      </c>
      <c r="AA43" s="2">
        <f t="shared" si="2"/>
        <v>15.827886655189996</v>
      </c>
    </row>
    <row r="44" spans="4:27">
      <c r="D44" s="5">
        <f t="shared" si="3"/>
        <v>38139</v>
      </c>
      <c r="E44">
        <v>7590641</v>
      </c>
      <c r="F44">
        <v>7568217</v>
      </c>
      <c r="G44">
        <v>7574435</v>
      </c>
      <c r="I44" s="2">
        <f t="shared" si="4"/>
        <v>1.1648731625627988</v>
      </c>
      <c r="J44" s="2">
        <f t="shared" si="5"/>
        <v>1.1694457504327573</v>
      </c>
      <c r="K44" s="2">
        <f t="shared" si="6"/>
        <v>5.3842646673762005</v>
      </c>
      <c r="L44" s="2">
        <f t="shared" si="8"/>
        <v>4.6642606197341223</v>
      </c>
      <c r="N44" s="2">
        <f t="shared" si="7"/>
        <v>1.2285877918879642</v>
      </c>
      <c r="O44" s="2">
        <f t="shared" si="9"/>
        <v>1.1055577815940509</v>
      </c>
      <c r="P44" s="2">
        <f t="shared" si="12"/>
        <v>1.1270005310851636</v>
      </c>
      <c r="Q44" s="2"/>
      <c r="U44" s="2">
        <v>-2.58001129275695E-2</v>
      </c>
      <c r="V44" s="2">
        <v>15.8397260637936</v>
      </c>
      <c r="W44" s="2">
        <v>-0.90307239447061105</v>
      </c>
      <c r="X44" s="2">
        <v>15.848498786608999</v>
      </c>
      <c r="Y44" s="2">
        <f t="shared" si="0"/>
        <v>-0.46443625369909025</v>
      </c>
      <c r="Z44" s="2">
        <f t="shared" si="1"/>
        <v>15.844112425201299</v>
      </c>
      <c r="AA44" s="2">
        <f t="shared" si="2"/>
        <v>15.839468062664301</v>
      </c>
    </row>
    <row r="45" spans="4:27">
      <c r="D45" s="5">
        <f t="shared" si="3"/>
        <v>38231</v>
      </c>
      <c r="E45">
        <v>7856083</v>
      </c>
      <c r="F45">
        <v>7659619</v>
      </c>
      <c r="G45">
        <v>7666423</v>
      </c>
      <c r="I45" s="2">
        <f t="shared" si="4"/>
        <v>1.2077084999016421</v>
      </c>
      <c r="J45" s="2">
        <f t="shared" si="5"/>
        <v>1.2144536193128488</v>
      </c>
      <c r="K45" s="2">
        <f t="shared" si="6"/>
        <v>5.1526249597784783</v>
      </c>
      <c r="L45" s="2">
        <f t="shared" si="8"/>
        <v>4.8577928414756713</v>
      </c>
      <c r="N45" s="2">
        <f t="shared" si="7"/>
        <v>1.2336535550215473</v>
      </c>
      <c r="O45" s="2">
        <f t="shared" si="9"/>
        <v>1.1305675321753685</v>
      </c>
      <c r="P45" s="2">
        <f t="shared" si="12"/>
        <v>1.0930228955810719</v>
      </c>
      <c r="Q45" s="2"/>
      <c r="U45" s="2">
        <v>0.23356624450800501</v>
      </c>
      <c r="V45" s="2">
        <v>15.849137139131299</v>
      </c>
      <c r="W45" s="2">
        <v>-0.87714527075228899</v>
      </c>
      <c r="X45" s="2">
        <v>15.8602442542839</v>
      </c>
      <c r="Y45" s="2">
        <f t="shared" si="0"/>
        <v>-0.32178951312214199</v>
      </c>
      <c r="Z45" s="2">
        <f t="shared" si="1"/>
        <v>15.8546906967076</v>
      </c>
      <c r="AA45" s="2">
        <f t="shared" si="2"/>
        <v>15.85147280157636</v>
      </c>
    </row>
    <row r="46" spans="4:27">
      <c r="D46" s="5">
        <f t="shared" si="3"/>
        <v>38322</v>
      </c>
      <c r="E46">
        <v>8173309</v>
      </c>
      <c r="F46">
        <v>7686813</v>
      </c>
      <c r="G46">
        <v>7694323</v>
      </c>
      <c r="I46" s="2">
        <f t="shared" si="4"/>
        <v>0.35503071366863992</v>
      </c>
      <c r="J46" s="2">
        <f t="shared" si="5"/>
        <v>0.36392460995173792</v>
      </c>
      <c r="K46" s="2">
        <f t="shared" si="6"/>
        <v>4.8650514920155956</v>
      </c>
      <c r="L46" s="2">
        <f t="shared" si="8"/>
        <v>5.0046206916491514</v>
      </c>
      <c r="N46" s="2">
        <f t="shared" si="7"/>
        <v>1.0674364450298661</v>
      </c>
      <c r="O46" s="2">
        <f t="shared" si="9"/>
        <v>1.0993300273643858</v>
      </c>
      <c r="P46" s="2">
        <f t="shared" si="12"/>
        <v>1.0551683394650524</v>
      </c>
      <c r="Q46" s="2"/>
      <c r="U46" s="2">
        <v>-0.30756702813793102</v>
      </c>
      <c r="V46" s="2">
        <v>15.8580924915313</v>
      </c>
      <c r="W46" s="2">
        <v>-0.84918209463526495</v>
      </c>
      <c r="X46" s="2">
        <v>15.8635086421962</v>
      </c>
      <c r="Y46" s="2">
        <f t="shared" si="0"/>
        <v>-0.57837456138659804</v>
      </c>
      <c r="Z46" s="2">
        <f t="shared" si="1"/>
        <v>15.86080056686375</v>
      </c>
      <c r="AA46" s="2">
        <f t="shared" si="2"/>
        <v>15.855016821249887</v>
      </c>
    </row>
    <row r="47" spans="4:27">
      <c r="D47" s="5">
        <f t="shared" si="3"/>
        <v>38412</v>
      </c>
      <c r="E47">
        <v>7074181</v>
      </c>
      <c r="F47">
        <v>7765164</v>
      </c>
      <c r="G47">
        <v>7773608</v>
      </c>
      <c r="I47" s="2">
        <f t="shared" si="4"/>
        <v>1.0192910898183811</v>
      </c>
      <c r="J47" s="2">
        <f t="shared" si="5"/>
        <v>1.0304350363248318</v>
      </c>
      <c r="K47" s="2">
        <f t="shared" si="6"/>
        <v>3.2635195989846153</v>
      </c>
      <c r="L47" s="2">
        <f t="shared" si="8"/>
        <v>4.6916748665023249</v>
      </c>
      <c r="N47" s="2">
        <f t="shared" si="7"/>
        <v>0.93672586648786549</v>
      </c>
      <c r="O47" s="2">
        <f t="shared" si="9"/>
        <v>0.99406601625302926</v>
      </c>
      <c r="P47" s="2">
        <f t="shared" si="12"/>
        <v>1.0633944365003636</v>
      </c>
      <c r="Q47" s="2">
        <f t="shared" ref="Q47:Q64" si="13">AVERAGE(I8:I47)</f>
        <v>0.84212588700041413</v>
      </c>
      <c r="U47" s="2">
        <v>-0.137595280522429</v>
      </c>
      <c r="V47" s="2">
        <v>15.8665340875592</v>
      </c>
      <c r="W47" s="2">
        <v>-0.80409993745488895</v>
      </c>
      <c r="X47" s="2">
        <v>15.8731991341285</v>
      </c>
      <c r="Y47" s="2">
        <f t="shared" si="0"/>
        <v>-0.47084760898865896</v>
      </c>
      <c r="Z47" s="2">
        <f t="shared" si="1"/>
        <v>15.86986661084385</v>
      </c>
      <c r="AA47" s="2">
        <f t="shared" si="2"/>
        <v>15.865158134753997</v>
      </c>
    </row>
    <row r="48" spans="4:27">
      <c r="D48" s="5">
        <f t="shared" si="3"/>
        <v>38504</v>
      </c>
      <c r="E48">
        <v>7955832</v>
      </c>
      <c r="F48">
        <v>7912022</v>
      </c>
      <c r="G48">
        <v>7921197</v>
      </c>
      <c r="I48" s="2">
        <f t="shared" si="4"/>
        <v>1.8912414470576522</v>
      </c>
      <c r="J48" s="2">
        <f t="shared" si="5"/>
        <v>1.8985907187498867</v>
      </c>
      <c r="K48" s="2">
        <f t="shared" si="6"/>
        <v>4.8110693154899593</v>
      </c>
      <c r="L48" s="2">
        <f t="shared" si="8"/>
        <v>4.5542530495686862</v>
      </c>
      <c r="N48" s="2">
        <f t="shared" si="7"/>
        <v>1.1183179376115788</v>
      </c>
      <c r="O48" s="2">
        <f t="shared" si="9"/>
        <v>1.1091802061359697</v>
      </c>
      <c r="P48" s="2">
        <f t="shared" si="12"/>
        <v>1.1025618648699678</v>
      </c>
      <c r="Q48" s="2">
        <f t="shared" si="13"/>
        <v>0.89425865186447984</v>
      </c>
      <c r="U48" s="2">
        <v>0.94919613803619596</v>
      </c>
      <c r="V48" s="2">
        <v>15.8744019714869</v>
      </c>
      <c r="W48" s="2">
        <v>-0.694510130595827</v>
      </c>
      <c r="X48" s="2">
        <v>15.890839034173201</v>
      </c>
      <c r="Y48" s="2">
        <f t="shared" si="0"/>
        <v>0.12734300372018448</v>
      </c>
      <c r="Z48" s="2">
        <f t="shared" si="1"/>
        <v>15.882620502830051</v>
      </c>
      <c r="AA48" s="2">
        <f t="shared" si="2"/>
        <v>15.88389393286727</v>
      </c>
    </row>
    <row r="49" spans="4:27">
      <c r="D49" s="5">
        <f t="shared" si="3"/>
        <v>38596</v>
      </c>
      <c r="E49">
        <v>8196226</v>
      </c>
      <c r="F49">
        <v>7970893</v>
      </c>
      <c r="G49">
        <v>7980402</v>
      </c>
      <c r="I49" s="2">
        <f t="shared" si="4"/>
        <v>0.74407022629614517</v>
      </c>
      <c r="J49" s="2">
        <f t="shared" si="5"/>
        <v>0.74742491570403047</v>
      </c>
      <c r="K49" s="2">
        <f t="shared" si="6"/>
        <v>4.3296767613071268</v>
      </c>
      <c r="L49" s="2">
        <f t="shared" si="8"/>
        <v>4.3470579937061871</v>
      </c>
      <c r="N49" s="2">
        <f t="shared" si="7"/>
        <v>1.0024083692102046</v>
      </c>
      <c r="O49" s="2">
        <f t="shared" si="9"/>
        <v>1.0955855473734637</v>
      </c>
      <c r="P49" s="2">
        <f t="shared" si="12"/>
        <v>1.0953453555879711</v>
      </c>
      <c r="Q49" s="2">
        <f t="shared" si="13"/>
        <v>0.91313946341673424</v>
      </c>
      <c r="U49" s="2">
        <v>0.96717620436091001</v>
      </c>
      <c r="V49" s="2">
        <v>15.8816353276156</v>
      </c>
      <c r="W49" s="2">
        <v>-0.432165668889678</v>
      </c>
      <c r="X49" s="2">
        <v>15.8956287463481</v>
      </c>
      <c r="Y49" s="2">
        <f t="shared" si="0"/>
        <v>0.267505267735616</v>
      </c>
      <c r="Z49" s="2">
        <f t="shared" si="1"/>
        <v>15.88863203698185</v>
      </c>
      <c r="AA49" s="2">
        <f t="shared" si="2"/>
        <v>15.891307089659191</v>
      </c>
    </row>
    <row r="50" spans="4:27">
      <c r="D50" s="5">
        <f t="shared" si="3"/>
        <v>38687</v>
      </c>
      <c r="E50">
        <v>8552898</v>
      </c>
      <c r="F50">
        <v>8061630</v>
      </c>
      <c r="G50">
        <v>8071197</v>
      </c>
      <c r="I50" s="2">
        <f t="shared" si="4"/>
        <v>1.1383542596795593</v>
      </c>
      <c r="J50" s="2">
        <f t="shared" si="5"/>
        <v>1.1377246409391262</v>
      </c>
      <c r="K50" s="2">
        <f t="shared" si="6"/>
        <v>4.644251183945201</v>
      </c>
      <c r="L50" s="2">
        <f t="shared" si="8"/>
        <v>4.2942776100917825</v>
      </c>
      <c r="N50" s="2">
        <f t="shared" si="7"/>
        <v>1.1982392557129344</v>
      </c>
      <c r="O50" s="2">
        <f t="shared" si="9"/>
        <v>1.0884205456775753</v>
      </c>
      <c r="P50" s="2">
        <f t="shared" si="12"/>
        <v>1.0556063647613598</v>
      </c>
      <c r="Q50" s="2">
        <f t="shared" si="13"/>
        <v>0.95179739599082791</v>
      </c>
      <c r="U50" s="2">
        <v>1.4447054564678199</v>
      </c>
      <c r="V50" s="2">
        <v>15.8881792727224</v>
      </c>
      <c r="W50" s="2">
        <v>5.4927541241678299E-2</v>
      </c>
      <c r="X50" s="2">
        <v>15.902077051874601</v>
      </c>
      <c r="Y50" s="2">
        <f t="shared" si="0"/>
        <v>0.7498164988547491</v>
      </c>
      <c r="Z50" s="2">
        <f t="shared" si="1"/>
        <v>15.895128162298501</v>
      </c>
      <c r="AA50" s="2">
        <f t="shared" si="2"/>
        <v>15.902626327287043</v>
      </c>
    </row>
    <row r="51" spans="4:27">
      <c r="D51" s="5">
        <f t="shared" si="3"/>
        <v>38777</v>
      </c>
      <c r="E51">
        <v>7422718</v>
      </c>
      <c r="F51">
        <v>8126644</v>
      </c>
      <c r="G51">
        <v>8135915</v>
      </c>
      <c r="I51" s="2">
        <f t="shared" si="4"/>
        <v>0.80646221669810814</v>
      </c>
      <c r="J51" s="2">
        <f t="shared" si="5"/>
        <v>0.80183893417544994</v>
      </c>
      <c r="K51" s="2">
        <f t="shared" si="6"/>
        <v>4.9268883564048025</v>
      </c>
      <c r="L51" s="2">
        <f t="shared" si="8"/>
        <v>4.6701309895083227</v>
      </c>
      <c r="N51" s="2">
        <f t="shared" si="7"/>
        <v>1.1450320374328662</v>
      </c>
      <c r="O51" s="2">
        <f t="shared" si="9"/>
        <v>1.0930715676804763</v>
      </c>
      <c r="P51" s="2">
        <f t="shared" si="12"/>
        <v>1.0617016537575061</v>
      </c>
      <c r="Q51" s="2">
        <f t="shared" si="13"/>
        <v>0.95618049250642834</v>
      </c>
      <c r="U51" s="2">
        <v>1.6673635738293799</v>
      </c>
      <c r="V51" s="2">
        <v>15.893984968435699</v>
      </c>
      <c r="W51" s="2">
        <v>0.71814076962934403</v>
      </c>
      <c r="X51" s="2">
        <v>15.9034771964777</v>
      </c>
      <c r="Y51" s="2">
        <f t="shared" si="0"/>
        <v>1.1927521717293619</v>
      </c>
      <c r="Z51" s="2">
        <f t="shared" si="1"/>
        <v>15.898731082456699</v>
      </c>
      <c r="AA51" s="2">
        <f t="shared" si="2"/>
        <v>15.910658604173948</v>
      </c>
    </row>
    <row r="52" spans="4:27">
      <c r="D52" s="5">
        <f t="shared" si="3"/>
        <v>38869</v>
      </c>
      <c r="E52">
        <v>8245525</v>
      </c>
      <c r="F52">
        <v>8242404</v>
      </c>
      <c r="G52">
        <v>8250912</v>
      </c>
      <c r="I52" s="2">
        <f t="shared" si="4"/>
        <v>1.4244502404682606</v>
      </c>
      <c r="J52" s="2">
        <f t="shared" si="5"/>
        <v>1.4134488868185144</v>
      </c>
      <c r="K52" s="2">
        <f t="shared" si="6"/>
        <v>3.641265929195086</v>
      </c>
      <c r="L52" s="2">
        <f t="shared" si="8"/>
        <v>4.3721442828669836</v>
      </c>
      <c r="N52" s="2">
        <f t="shared" si="7"/>
        <v>1.0283342357855183</v>
      </c>
      <c r="O52" s="2">
        <f t="shared" si="9"/>
        <v>1.1250799884283538</v>
      </c>
      <c r="P52" s="2">
        <f t="shared" si="12"/>
        <v>1.0926651036358499</v>
      </c>
      <c r="Q52" s="2">
        <f t="shared" si="13"/>
        <v>1.0077366744389888</v>
      </c>
      <c r="U52" s="2">
        <v>2.57900011154732</v>
      </c>
      <c r="V52" s="2">
        <v>15.899012605792899</v>
      </c>
      <c r="W52" s="2">
        <v>1.33496158358268</v>
      </c>
      <c r="X52" s="2">
        <v>15.911452991072601</v>
      </c>
      <c r="Y52" s="2">
        <f t="shared" si="0"/>
        <v>1.9569808475650001</v>
      </c>
      <c r="Z52" s="2">
        <f t="shared" si="1"/>
        <v>15.905232798432749</v>
      </c>
      <c r="AA52" s="2">
        <f t="shared" si="2"/>
        <v>15.924802606908422</v>
      </c>
    </row>
    <row r="53" spans="4:27">
      <c r="D53" s="5">
        <f t="shared" si="3"/>
        <v>38961</v>
      </c>
      <c r="E53">
        <v>8504827</v>
      </c>
      <c r="F53">
        <v>8288315</v>
      </c>
      <c r="G53">
        <v>8295443</v>
      </c>
      <c r="I53" s="2">
        <f t="shared" si="4"/>
        <v>0.55700982383295639</v>
      </c>
      <c r="J53" s="2">
        <f t="shared" si="5"/>
        <v>0.53971003447861676</v>
      </c>
      <c r="K53" s="2">
        <f t="shared" si="6"/>
        <v>3.7651597210716261</v>
      </c>
      <c r="L53" s="2">
        <f t="shared" si="8"/>
        <v>4.2243283247262156</v>
      </c>
      <c r="N53" s="2">
        <f t="shared" si="7"/>
        <v>0.98156913516972111</v>
      </c>
      <c r="O53" s="2">
        <f t="shared" si="9"/>
        <v>1.0725436864671576</v>
      </c>
      <c r="P53" s="2">
        <f t="shared" si="12"/>
        <v>1.0751360201812061</v>
      </c>
      <c r="Q53" s="2">
        <f t="shared" si="13"/>
        <v>1.0262660658215643</v>
      </c>
      <c r="U53" s="2">
        <v>2.7124452661833098</v>
      </c>
      <c r="V53" s="2">
        <v>15.9032327968541</v>
      </c>
      <c r="W53" s="2">
        <v>1.60403952520469</v>
      </c>
      <c r="X53" s="2">
        <v>15.9143168542639</v>
      </c>
      <c r="Y53" s="2">
        <f t="shared" si="0"/>
        <v>2.1582423956939998</v>
      </c>
      <c r="Z53" s="2">
        <f t="shared" si="1"/>
        <v>15.908774825559</v>
      </c>
      <c r="AA53" s="2">
        <f t="shared" si="2"/>
        <v>15.93035724951592</v>
      </c>
    </row>
    <row r="54" spans="4:27">
      <c r="D54" s="5">
        <f t="shared" si="3"/>
        <v>39052</v>
      </c>
      <c r="E54">
        <v>8860094</v>
      </c>
      <c r="F54">
        <v>8371166</v>
      </c>
      <c r="G54">
        <v>8376389</v>
      </c>
      <c r="I54" s="2">
        <f t="shared" si="4"/>
        <v>0.99961210451098736</v>
      </c>
      <c r="J54" s="2">
        <f t="shared" si="5"/>
        <v>0.97578875534433962</v>
      </c>
      <c r="K54" s="2">
        <f t="shared" si="6"/>
        <v>3.5917182690592142</v>
      </c>
      <c r="L54" s="2">
        <f t="shared" si="8"/>
        <v>3.946070027011757</v>
      </c>
      <c r="N54" s="2">
        <f t="shared" si="7"/>
        <v>0.94688359637757813</v>
      </c>
      <c r="O54" s="2">
        <f t="shared" si="9"/>
        <v>1.0708530990401262</v>
      </c>
      <c r="P54" s="2">
        <f t="shared" si="12"/>
        <v>1.0886225868367341</v>
      </c>
      <c r="Q54" s="2">
        <f t="shared" si="13"/>
        <v>1.0201753621356737</v>
      </c>
      <c r="U54" s="2">
        <v>3.3671467382714502</v>
      </c>
      <c r="V54" s="2">
        <v>15.906632272429601</v>
      </c>
      <c r="W54" s="2">
        <v>1.3704470425934101</v>
      </c>
      <c r="X54" s="2">
        <v>15.926599269386401</v>
      </c>
      <c r="Y54" s="2">
        <f t="shared" si="0"/>
        <v>2.3687968904324301</v>
      </c>
      <c r="Z54" s="2">
        <f t="shared" si="1"/>
        <v>15.916615770908001</v>
      </c>
      <c r="AA54" s="2">
        <f t="shared" si="2"/>
        <v>15.940303739812316</v>
      </c>
    </row>
    <row r="55" spans="4:27">
      <c r="D55" s="5">
        <f t="shared" si="3"/>
        <v>39142</v>
      </c>
      <c r="E55">
        <v>7537799</v>
      </c>
      <c r="F55">
        <v>8268600</v>
      </c>
      <c r="G55">
        <v>8271272</v>
      </c>
      <c r="I55" s="2">
        <f t="shared" si="4"/>
        <v>-1.225229555834872</v>
      </c>
      <c r="J55" s="2">
        <f t="shared" si="5"/>
        <v>-1.2549202287525105</v>
      </c>
      <c r="K55" s="2">
        <f t="shared" si="6"/>
        <v>1.5503889545581444</v>
      </c>
      <c r="L55" s="2">
        <f t="shared" si="8"/>
        <v>3.1766102955352409</v>
      </c>
      <c r="N55" s="2">
        <f t="shared" si="7"/>
        <v>0.43896065324433309</v>
      </c>
      <c r="O55" s="2">
        <f t="shared" si="9"/>
        <v>0.84023951905502159</v>
      </c>
      <c r="P55" s="2">
        <f t="shared" si="12"/>
        <v>0.91323814788725743</v>
      </c>
      <c r="Q55" s="2">
        <f t="shared" si="13"/>
        <v>0.96470011590414695</v>
      </c>
      <c r="U55" s="2">
        <v>1.87610499783494</v>
      </c>
      <c r="V55" s="2">
        <v>15.909214716112899</v>
      </c>
      <c r="W55" s="2">
        <v>0.81708958162141099</v>
      </c>
      <c r="X55" s="2">
        <v>15.919804870275099</v>
      </c>
      <c r="Y55" s="2">
        <f t="shared" si="0"/>
        <v>1.3465972897281755</v>
      </c>
      <c r="Z55" s="2">
        <f t="shared" si="1"/>
        <v>15.914509793194</v>
      </c>
      <c r="AA55" s="2">
        <f t="shared" si="2"/>
        <v>15.927975766091292</v>
      </c>
    </row>
    <row r="56" spans="4:27">
      <c r="D56" s="5">
        <f t="shared" si="3"/>
        <v>39234</v>
      </c>
      <c r="E56">
        <v>8253265</v>
      </c>
      <c r="F56">
        <v>8260212</v>
      </c>
      <c r="G56">
        <v>8260685</v>
      </c>
      <c r="I56" s="2">
        <f t="shared" si="4"/>
        <v>-0.10144401712503281</v>
      </c>
      <c r="J56" s="2">
        <f t="shared" si="5"/>
        <v>-0.12799724153673253</v>
      </c>
      <c r="K56" s="2">
        <f t="shared" si="6"/>
        <v>9.3869098692934472E-2</v>
      </c>
      <c r="L56" s="2">
        <f t="shared" si="8"/>
        <v>2.2784638863483337</v>
      </c>
      <c r="N56" s="2">
        <f t="shared" si="7"/>
        <v>5.7487088846009726E-2</v>
      </c>
      <c r="O56" s="2">
        <f t="shared" si="9"/>
        <v>0.73471308741436891</v>
      </c>
      <c r="P56" s="2">
        <f t="shared" si="12"/>
        <v>0.88267238860788733</v>
      </c>
      <c r="Q56" s="2">
        <f t="shared" si="13"/>
        <v>0.93760079888620995</v>
      </c>
      <c r="U56" s="2">
        <v>1.59559548626929</v>
      </c>
      <c r="V56" s="2">
        <v>15.9110048561647</v>
      </c>
      <c r="W56" s="2">
        <v>0.42533615255180701</v>
      </c>
      <c r="X56" s="2">
        <v>15.9227074495018</v>
      </c>
      <c r="Y56" s="2">
        <f t="shared" si="0"/>
        <v>1.0104658194105485</v>
      </c>
      <c r="Z56" s="2">
        <f t="shared" si="1"/>
        <v>15.916856152833251</v>
      </c>
      <c r="AA56" s="2">
        <f t="shared" si="2"/>
        <v>15.926960811027362</v>
      </c>
    </row>
    <row r="57" spans="4:27">
      <c r="D57" s="5">
        <f t="shared" si="3"/>
        <v>39326</v>
      </c>
      <c r="E57">
        <v>8498659</v>
      </c>
      <c r="F57">
        <v>8304959</v>
      </c>
      <c r="G57">
        <v>8303517</v>
      </c>
      <c r="I57" s="2">
        <f t="shared" si="4"/>
        <v>0.5417173312258825</v>
      </c>
      <c r="J57" s="2">
        <f t="shared" si="5"/>
        <v>0.51850421605472263</v>
      </c>
      <c r="K57" s="2">
        <f t="shared" si="6"/>
        <v>-7.2523521054563389E-2</v>
      </c>
      <c r="L57" s="2">
        <f t="shared" si="8"/>
        <v>1.2951457998125591</v>
      </c>
      <c r="N57" s="2">
        <f t="shared" si="7"/>
        <v>5.3663965694241256E-2</v>
      </c>
      <c r="O57" s="2">
        <f t="shared" si="9"/>
        <v>0.67921382335805569</v>
      </c>
      <c r="P57" s="2">
        <f t="shared" si="12"/>
        <v>0.86439794859687069</v>
      </c>
      <c r="Q57" s="2">
        <f t="shared" si="13"/>
        <v>0.92892684601547193</v>
      </c>
      <c r="U57" s="2">
        <v>2.0324217730694798</v>
      </c>
      <c r="V57" s="2">
        <v>15.9120391465016</v>
      </c>
      <c r="W57" s="2">
        <v>0.65868526792566295</v>
      </c>
      <c r="X57" s="2">
        <v>15.925776511553</v>
      </c>
      <c r="Y57" s="2">
        <f t="shared" si="0"/>
        <v>1.3455535204975715</v>
      </c>
      <c r="Z57" s="2">
        <f t="shared" si="1"/>
        <v>15.918907829027301</v>
      </c>
      <c r="AA57" s="2">
        <f t="shared" si="2"/>
        <v>15.932363364232277</v>
      </c>
    </row>
    <row r="58" spans="4:27">
      <c r="D58" s="5">
        <f t="shared" si="3"/>
        <v>39417</v>
      </c>
      <c r="E58">
        <v>8835064</v>
      </c>
      <c r="F58">
        <v>8332769</v>
      </c>
      <c r="G58">
        <v>8329691</v>
      </c>
      <c r="I58" s="2">
        <f t="shared" si="4"/>
        <v>0.33486017209718</v>
      </c>
      <c r="J58" s="2">
        <f t="shared" si="5"/>
        <v>0.31521582962979267</v>
      </c>
      <c r="K58" s="2">
        <f t="shared" si="6"/>
        <v>-0.28250264613444642</v>
      </c>
      <c r="L58" s="2">
        <f t="shared" si="8"/>
        <v>0.27736670940754493</v>
      </c>
      <c r="N58" s="2">
        <f t="shared" si="7"/>
        <v>-0.11252401740921059</v>
      </c>
      <c r="O58" s="2">
        <f t="shared" si="9"/>
        <v>0.67753294489376736</v>
      </c>
      <c r="P58" s="2">
        <f t="shared" si="12"/>
        <v>0.81992424320021873</v>
      </c>
      <c r="Q58" s="2">
        <f t="shared" si="13"/>
        <v>0.91623250263818823</v>
      </c>
      <c r="U58" s="2">
        <v>2.3342358358994502</v>
      </c>
      <c r="V58" s="2">
        <v>15.912364013512301</v>
      </c>
      <c r="W58" s="2">
        <v>1.5641420888959501</v>
      </c>
      <c r="X58" s="2">
        <v>15.920064950982299</v>
      </c>
      <c r="Y58" s="2">
        <f t="shared" si="0"/>
        <v>1.9491889623977001</v>
      </c>
      <c r="Z58" s="2">
        <f t="shared" si="1"/>
        <v>15.9162144822473</v>
      </c>
      <c r="AA58" s="2">
        <f t="shared" si="2"/>
        <v>15.935706371871262</v>
      </c>
    </row>
    <row r="59" spans="4:27">
      <c r="D59" s="5">
        <f t="shared" si="3"/>
        <v>39508</v>
      </c>
      <c r="E59">
        <v>7677237</v>
      </c>
      <c r="F59">
        <v>8409243</v>
      </c>
      <c r="G59">
        <v>8404787</v>
      </c>
      <c r="I59" s="2">
        <f t="shared" si="4"/>
        <v>0.91775015004016325</v>
      </c>
      <c r="J59" s="2">
        <f t="shared" si="5"/>
        <v>0.90154604774654956</v>
      </c>
      <c r="K59" s="2">
        <f t="shared" si="6"/>
        <v>1.8498503342951835</v>
      </c>
      <c r="L59" s="2">
        <f t="shared" si="8"/>
        <v>0.34988277659948608</v>
      </c>
      <c r="N59" s="2">
        <f t="shared" si="7"/>
        <v>0.42322090905954823</v>
      </c>
      <c r="O59" s="2">
        <f t="shared" si="9"/>
        <v>0.66907119991224917</v>
      </c>
      <c r="P59" s="2">
        <f t="shared" si="12"/>
        <v>0.82827925306906214</v>
      </c>
      <c r="Q59" s="2">
        <f t="shared" si="13"/>
        <v>0.91789609052454257</v>
      </c>
      <c r="U59" s="2">
        <v>3.2803429785815101</v>
      </c>
      <c r="V59" s="2">
        <v>15.912038586221399</v>
      </c>
      <c r="W59" s="2">
        <v>2.6123970999906598</v>
      </c>
      <c r="X59" s="2">
        <v>15.918718045007299</v>
      </c>
      <c r="Y59" s="2">
        <f t="shared" si="0"/>
        <v>2.946370039286085</v>
      </c>
      <c r="Z59" s="2">
        <f t="shared" si="1"/>
        <v>15.915378315614349</v>
      </c>
      <c r="AA59" s="2">
        <f t="shared" si="2"/>
        <v>15.944842016007211</v>
      </c>
    </row>
    <row r="60" spans="4:27">
      <c r="D60" s="5">
        <f t="shared" si="3"/>
        <v>39600</v>
      </c>
      <c r="E60">
        <v>8470243</v>
      </c>
      <c r="F60">
        <v>8460414</v>
      </c>
      <c r="G60">
        <v>8455378</v>
      </c>
      <c r="I60" s="2">
        <f t="shared" si="4"/>
        <v>0.60850899421029681</v>
      </c>
      <c r="J60" s="2">
        <f t="shared" si="5"/>
        <v>0.60193078063728933</v>
      </c>
      <c r="K60" s="2">
        <f t="shared" si="6"/>
        <v>2.6289959185849483</v>
      </c>
      <c r="L60" s="2">
        <f t="shared" si="8"/>
        <v>0.98087268407196859</v>
      </c>
      <c r="N60" s="2">
        <f t="shared" si="7"/>
        <v>0.60070916189338064</v>
      </c>
      <c r="O60" s="2">
        <f t="shared" si="9"/>
        <v>0.56217682884163622</v>
      </c>
      <c r="P60" s="2">
        <f t="shared" si="12"/>
        <v>0.80668724320489038</v>
      </c>
      <c r="Q60" s="2">
        <f t="shared" si="13"/>
        <v>0.89505519925228361</v>
      </c>
      <c r="U60" s="2">
        <v>3.9772083927674098</v>
      </c>
      <c r="V60" s="2">
        <v>15.9111365826276</v>
      </c>
      <c r="W60" s="2">
        <v>2.9668437568444102</v>
      </c>
      <c r="X60" s="2">
        <v>15.9212402289868</v>
      </c>
      <c r="Y60" s="2">
        <f t="shared" si="0"/>
        <v>3.47202607480591</v>
      </c>
      <c r="Z60" s="2">
        <f t="shared" si="1"/>
        <v>15.916188405807201</v>
      </c>
      <c r="AA60" s="2">
        <f t="shared" si="2"/>
        <v>15.950908666555284</v>
      </c>
    </row>
    <row r="61" spans="4:27">
      <c r="D61" s="5">
        <f t="shared" si="3"/>
        <v>39692</v>
      </c>
      <c r="E61">
        <v>8660501</v>
      </c>
      <c r="F61">
        <v>8443141</v>
      </c>
      <c r="G61">
        <v>8438374</v>
      </c>
      <c r="I61" s="2">
        <f t="shared" si="4"/>
        <v>-0.20416258589709457</v>
      </c>
      <c r="J61" s="2">
        <f t="shared" si="5"/>
        <v>-0.20110277742757887</v>
      </c>
      <c r="K61" s="2">
        <f t="shared" si="6"/>
        <v>1.9043239645219359</v>
      </c>
      <c r="L61" s="2">
        <f t="shared" si="8"/>
        <v>1.4878754835961843</v>
      </c>
      <c r="N61" s="2">
        <f t="shared" si="7"/>
        <v>0.41423918261263637</v>
      </c>
      <c r="O61" s="2">
        <f t="shared" si="9"/>
        <v>0.48315742782553289</v>
      </c>
      <c r="P61" s="2">
        <f t="shared" si="12"/>
        <v>0.73710684154167017</v>
      </c>
      <c r="Q61" s="2">
        <f t="shared" si="13"/>
        <v>0.86726577814984296</v>
      </c>
      <c r="U61" s="2">
        <v>3.9112730864058198</v>
      </c>
      <c r="V61" s="2">
        <v>15.9097522228732</v>
      </c>
      <c r="W61" s="2">
        <v>2.0482612786279701</v>
      </c>
      <c r="X61" s="2">
        <v>15.9283823409509</v>
      </c>
      <c r="Y61" s="2">
        <f t="shared" si="0"/>
        <v>2.9797671825168948</v>
      </c>
      <c r="Z61" s="2">
        <f t="shared" si="1"/>
        <v>15.919067281912049</v>
      </c>
      <c r="AA61" s="2">
        <f t="shared" si="2"/>
        <v>15.948864953737228</v>
      </c>
    </row>
    <row r="62" spans="4:27">
      <c r="D62" s="5">
        <f t="shared" si="3"/>
        <v>39783</v>
      </c>
      <c r="E62">
        <v>8649360</v>
      </c>
      <c r="F62">
        <v>8146977</v>
      </c>
      <c r="G62">
        <v>8143405</v>
      </c>
      <c r="I62" s="2">
        <f t="shared" si="4"/>
        <v>-3.5077467023232174</v>
      </c>
      <c r="J62" s="2">
        <f t="shared" si="5"/>
        <v>-3.4955667999545881</v>
      </c>
      <c r="K62" s="2">
        <f t="shared" si="6"/>
        <v>-2.1018976206623989</v>
      </c>
      <c r="L62" s="2">
        <f t="shared" si="8"/>
        <v>1.0039430593168817</v>
      </c>
      <c r="N62" s="2">
        <f t="shared" si="7"/>
        <v>-0.54641253599246298</v>
      </c>
      <c r="O62" s="2">
        <f t="shared" si="9"/>
        <v>9.5982347658634851E-2</v>
      </c>
      <c r="P62" s="2">
        <f t="shared" si="12"/>
        <v>0.51072454874374107</v>
      </c>
      <c r="Q62" s="2">
        <f t="shared" si="13"/>
        <v>0.77853771153623796</v>
      </c>
      <c r="U62" s="2">
        <v>0.51529115109257195</v>
      </c>
      <c r="V62" s="2">
        <v>15.908004584652801</v>
      </c>
      <c r="W62" s="2">
        <v>-3.2224901258925999E-3</v>
      </c>
      <c r="X62" s="2">
        <v>15.913189721065001</v>
      </c>
      <c r="Y62" s="2">
        <f t="shared" si="0"/>
        <v>0.25603433048333968</v>
      </c>
      <c r="Z62" s="2">
        <f t="shared" si="1"/>
        <v>15.910597152858902</v>
      </c>
      <c r="AA62" s="2">
        <f t="shared" si="2"/>
        <v>15.913157496163716</v>
      </c>
    </row>
    <row r="63" spans="4:27">
      <c r="D63" s="5">
        <f t="shared" si="3"/>
        <v>39873</v>
      </c>
      <c r="E63">
        <v>7133724</v>
      </c>
      <c r="F63">
        <v>7809310</v>
      </c>
      <c r="G63">
        <v>7807592</v>
      </c>
      <c r="I63" s="2">
        <f t="shared" si="4"/>
        <v>-4.1446907239335502</v>
      </c>
      <c r="J63" s="2">
        <f t="shared" si="5"/>
        <v>-4.1237418500001013</v>
      </c>
      <c r="K63" s="2">
        <f t="shared" si="6"/>
        <v>-7.079539162331443</v>
      </c>
      <c r="L63" s="2">
        <f t="shared" si="8"/>
        <v>-1.0533749095311862</v>
      </c>
      <c r="N63" s="2">
        <f t="shared" si="7"/>
        <v>-1.8120227544858913</v>
      </c>
      <c r="O63" s="2">
        <f t="shared" si="9"/>
        <v>-0.31661373072733667</v>
      </c>
      <c r="P63" s="2">
        <f t="shared" si="12"/>
        <v>0.22638334234774432</v>
      </c>
      <c r="Q63" s="2">
        <f t="shared" si="13"/>
        <v>0.67321177985345526</v>
      </c>
      <c r="U63" s="2">
        <v>-3.5210021476493001</v>
      </c>
      <c r="V63" s="2">
        <v>15.906037191117999</v>
      </c>
      <c r="W63" s="2">
        <v>-2.3374000473027499</v>
      </c>
      <c r="X63" s="2">
        <v>15.894201170114499</v>
      </c>
      <c r="Y63" s="2">
        <f t="shared" si="0"/>
        <v>-2.929201097476025</v>
      </c>
      <c r="Z63" s="2">
        <f t="shared" si="1"/>
        <v>15.900119180616249</v>
      </c>
      <c r="AA63" s="2">
        <f t="shared" si="2"/>
        <v>15.870827169641483</v>
      </c>
    </row>
    <row r="64" spans="4:27">
      <c r="D64" s="5">
        <f t="shared" si="3"/>
        <v>39965</v>
      </c>
      <c r="E64">
        <v>7797240</v>
      </c>
      <c r="F64">
        <v>7811683</v>
      </c>
      <c r="G64">
        <v>7811428</v>
      </c>
      <c r="I64" s="2">
        <f t="shared" si="4"/>
        <v>3.0386807541262328E-2</v>
      </c>
      <c r="J64" s="2">
        <f t="shared" si="5"/>
        <v>4.9131665691533044E-2</v>
      </c>
      <c r="K64" s="2">
        <f t="shared" si="6"/>
        <v>-7.9454981397818187</v>
      </c>
      <c r="L64" s="2">
        <f t="shared" si="8"/>
        <v>-3.704699619066858</v>
      </c>
      <c r="N64" s="2">
        <f t="shared" si="7"/>
        <v>-1.95655330115315</v>
      </c>
      <c r="O64" s="2">
        <f t="shared" si="9"/>
        <v>-0.43278568347125318</v>
      </c>
      <c r="P64" s="2">
        <f t="shared" si="12"/>
        <v>0.16965902459666751</v>
      </c>
      <c r="Q64" s="2">
        <f t="shared" si="13"/>
        <v>0.64832977784091561</v>
      </c>
      <c r="U64" s="2">
        <v>-3.2865794431583799</v>
      </c>
      <c r="V64" s="2">
        <v>15.9039967859899</v>
      </c>
      <c r="W64" s="2">
        <v>-3.9073059711630398</v>
      </c>
      <c r="X64" s="2">
        <v>15.91020405127</v>
      </c>
      <c r="Y64" s="2">
        <f t="shared" si="0"/>
        <v>-3.5969427071607099</v>
      </c>
      <c r="Z64" s="2">
        <f t="shared" si="1"/>
        <v>15.90710041862995</v>
      </c>
      <c r="AA64" s="2">
        <f t="shared" si="2"/>
        <v>15.871130991558342</v>
      </c>
    </row>
    <row r="65" spans="4:27">
      <c r="D65" s="5">
        <f t="shared" si="3"/>
        <v>40057</v>
      </c>
      <c r="E65">
        <v>8016583</v>
      </c>
      <c r="F65">
        <v>7808894</v>
      </c>
      <c r="G65">
        <v>7809858</v>
      </c>
      <c r="I65" s="2">
        <f t="shared" si="4"/>
        <v>-3.5702933669995218E-2</v>
      </c>
      <c r="J65" s="2">
        <f t="shared" si="5"/>
        <v>-2.0098757871153339E-2</v>
      </c>
      <c r="K65" s="2">
        <f t="shared" si="6"/>
        <v>-7.4351125875974162</v>
      </c>
      <c r="L65" s="2">
        <f t="shared" si="8"/>
        <v>-6.0819048929726733</v>
      </c>
      <c r="N65" s="2">
        <f t="shared" si="7"/>
        <v>-1.9144383880963751</v>
      </c>
      <c r="O65" s="2">
        <f t="shared" si="9"/>
        <v>-0.48217841326316585</v>
      </c>
      <c r="P65" s="2">
        <f t="shared" si="12"/>
        <v>0.10748845291808565</v>
      </c>
      <c r="Q65" s="2">
        <f>AVERAGE(I26:I65)</f>
        <v>0.60025567424957882</v>
      </c>
      <c r="U65" s="2">
        <v>-3.1234208254921301</v>
      </c>
      <c r="V65" s="2">
        <v>15.902008106726401</v>
      </c>
      <c r="W65" s="2">
        <v>-4.12903161736212</v>
      </c>
      <c r="X65" s="2">
        <v>15.912064214645101</v>
      </c>
      <c r="Y65" s="2">
        <f t="shared" si="0"/>
        <v>-3.626226221427125</v>
      </c>
      <c r="Z65" s="2">
        <f t="shared" si="1"/>
        <v>15.907036160685751</v>
      </c>
      <c r="AA65" s="2">
        <f t="shared" si="2"/>
        <v>15.870773898471494</v>
      </c>
    </row>
    <row r="66" spans="4:27">
      <c r="D66" s="5">
        <f t="shared" si="3"/>
        <v>40148</v>
      </c>
      <c r="E66">
        <v>8302324</v>
      </c>
      <c r="F66">
        <v>7804736</v>
      </c>
      <c r="G66">
        <v>7806674</v>
      </c>
      <c r="I66" s="2">
        <f t="shared" si="4"/>
        <v>-5.3246977100727122E-2</v>
      </c>
      <c r="J66" s="2">
        <f t="shared" si="5"/>
        <v>-4.0768987092974385E-2</v>
      </c>
      <c r="K66" s="2">
        <f t="shared" si="6"/>
        <v>-4.0122737404848436</v>
      </c>
      <c r="L66" s="2">
        <f t="shared" si="8"/>
        <v>-6.5978644268233921</v>
      </c>
      <c r="N66" s="2">
        <f t="shared" si="7"/>
        <v>-1.0508134567907526</v>
      </c>
      <c r="O66" s="2">
        <f t="shared" si="9"/>
        <v>-0.56991667006414204</v>
      </c>
      <c r="P66" s="2">
        <f t="shared" si="12"/>
        <v>8.7074568379617287E-2</v>
      </c>
      <c r="Q66" s="2">
        <f t="shared" ref="Q66:Q118" si="14">AVERAGE(I27:I66)</f>
        <v>0.57112145392233482</v>
      </c>
      <c r="U66" s="2">
        <v>-2.9934062775585102</v>
      </c>
      <c r="V66" s="2">
        <v>15.9001753496637</v>
      </c>
      <c r="W66" s="2">
        <v>-3.2048045766676201</v>
      </c>
      <c r="X66" s="2">
        <v>15.902289332654799</v>
      </c>
      <c r="Y66" s="2">
        <f t="shared" si="0"/>
        <v>-3.0991054271130651</v>
      </c>
      <c r="Z66" s="2">
        <f t="shared" si="1"/>
        <v>15.90123234115925</v>
      </c>
      <c r="AA66" s="2">
        <f t="shared" si="2"/>
        <v>15.870241286888117</v>
      </c>
    </row>
    <row r="67" spans="4:27">
      <c r="D67" s="5">
        <f t="shared" si="3"/>
        <v>40238</v>
      </c>
      <c r="E67">
        <v>7120573</v>
      </c>
      <c r="F67">
        <v>7807596</v>
      </c>
      <c r="G67">
        <v>7810268</v>
      </c>
      <c r="I67" s="2">
        <f t="shared" si="4"/>
        <v>3.6644416928382384E-2</v>
      </c>
      <c r="J67" s="2">
        <f t="shared" si="5"/>
        <v>4.6037531476272875E-2</v>
      </c>
      <c r="K67" s="2">
        <f t="shared" si="6"/>
        <v>-0.18434971692204272</v>
      </c>
      <c r="L67" s="2">
        <f t="shared" si="8"/>
        <v>-5.0954510669497353</v>
      </c>
      <c r="N67" s="2">
        <f t="shared" si="7"/>
        <v>-5.479671575269407E-3</v>
      </c>
      <c r="O67" s="2">
        <f t="shared" si="9"/>
        <v>-0.46476050566720417</v>
      </c>
      <c r="P67" s="2">
        <f t="shared" si="12"/>
        <v>3.7942234735117354E-2</v>
      </c>
      <c r="Q67" s="2">
        <f t="shared" si="14"/>
        <v>0.55066833561774042</v>
      </c>
      <c r="U67" s="2">
        <v>-2.7975525824747902</v>
      </c>
      <c r="V67" s="2">
        <v>15.8985831897579</v>
      </c>
      <c r="W67" s="2">
        <v>-1.8822318073456199</v>
      </c>
      <c r="X67" s="2">
        <v>15.8894299820066</v>
      </c>
      <c r="Y67" s="2">
        <f t="shared" si="0"/>
        <v>-2.3398921949102052</v>
      </c>
      <c r="Z67" s="2">
        <f t="shared" si="1"/>
        <v>15.89400658588225</v>
      </c>
      <c r="AA67" s="2">
        <f t="shared" si="2"/>
        <v>15.870607663933134</v>
      </c>
    </row>
    <row r="68" spans="4:27">
      <c r="D68" s="5">
        <f t="shared" si="3"/>
        <v>40330</v>
      </c>
      <c r="E68">
        <v>7857930</v>
      </c>
      <c r="F68">
        <v>7868933</v>
      </c>
      <c r="G68">
        <v>7872077</v>
      </c>
      <c r="I68" s="2">
        <f t="shared" si="4"/>
        <v>0.78560673477470289</v>
      </c>
      <c r="J68" s="2">
        <f t="shared" si="5"/>
        <v>0.79138129447029826</v>
      </c>
      <c r="K68" s="2">
        <f t="shared" si="6"/>
        <v>0.77835234005878817</v>
      </c>
      <c r="L68" s="2">
        <f t="shared" si="8"/>
        <v>-2.926150307878288</v>
      </c>
      <c r="N68" s="2">
        <f t="shared" si="7"/>
        <v>0.18332531023309073</v>
      </c>
      <c r="O68" s="2">
        <f t="shared" si="9"/>
        <v>-0.39083960967555953</v>
      </c>
      <c r="P68" s="2">
        <f t="shared" si="12"/>
        <v>-1.7339500879030113E-2</v>
      </c>
      <c r="Q68" s="2">
        <f t="shared" si="14"/>
        <v>0.54261118199546876</v>
      </c>
      <c r="U68" s="2">
        <v>-1.8864560118632701</v>
      </c>
      <c r="V68" s="2">
        <v>15.8972975931758</v>
      </c>
      <c r="W68" s="2">
        <v>-0.86230142348510697</v>
      </c>
      <c r="X68" s="2">
        <v>15.887056047292001</v>
      </c>
      <c r="Y68" s="2">
        <f t="shared" si="0"/>
        <v>-1.3743787176741886</v>
      </c>
      <c r="Z68" s="2">
        <f t="shared" si="1"/>
        <v>15.8921768202339</v>
      </c>
      <c r="AA68" s="2">
        <f t="shared" si="2"/>
        <v>15.878433033057185</v>
      </c>
    </row>
    <row r="69" spans="4:27">
      <c r="D69" s="5">
        <f t="shared" si="3"/>
        <v>40422</v>
      </c>
      <c r="E69">
        <v>8148772</v>
      </c>
      <c r="F69">
        <v>7933218</v>
      </c>
      <c r="G69">
        <v>7936551</v>
      </c>
      <c r="I69" s="2">
        <f t="shared" si="4"/>
        <v>0.81694684654196692</v>
      </c>
      <c r="J69" s="2">
        <f t="shared" si="5"/>
        <v>0.81902146028296841</v>
      </c>
      <c r="K69" s="2">
        <f t="shared" si="6"/>
        <v>1.6489444442850498</v>
      </c>
      <c r="L69" s="2">
        <f t="shared" si="8"/>
        <v>-0.52950752426494319</v>
      </c>
      <c r="N69" s="2">
        <f t="shared" si="7"/>
        <v>0.39648775528608127</v>
      </c>
      <c r="O69" s="2">
        <f t="shared" si="9"/>
        <v>-0.36790381673255251</v>
      </c>
      <c r="P69" s="2">
        <f t="shared" si="12"/>
        <v>-1.3695669866739025E-2</v>
      </c>
      <c r="Q69" s="2">
        <f t="shared" si="14"/>
        <v>0.54082484286061605</v>
      </c>
      <c r="U69" s="2">
        <v>-0.97977293279386002</v>
      </c>
      <c r="V69" s="2">
        <v>15.896367041380699</v>
      </c>
      <c r="W69" s="2">
        <v>-0.33348856046750702</v>
      </c>
      <c r="X69" s="2">
        <v>15.889904197657501</v>
      </c>
      <c r="Y69" s="2">
        <f t="shared" si="0"/>
        <v>-0.65663074663068355</v>
      </c>
      <c r="Z69" s="2">
        <f t="shared" si="1"/>
        <v>15.8931356195191</v>
      </c>
      <c r="AA69" s="2">
        <f t="shared" si="2"/>
        <v>15.886569312052792</v>
      </c>
    </row>
    <row r="70" spans="4:27">
      <c r="D70" s="5">
        <f t="shared" si="3"/>
        <v>40513</v>
      </c>
      <c r="E70">
        <v>8458924</v>
      </c>
      <c r="F70">
        <v>7929993</v>
      </c>
      <c r="G70">
        <v>7933195</v>
      </c>
      <c r="I70" s="2">
        <f t="shared" si="4"/>
        <v>-4.0651851493294089E-2</v>
      </c>
      <c r="J70" s="2">
        <f t="shared" si="5"/>
        <v>-4.2285370559582702E-2</v>
      </c>
      <c r="K70" s="2">
        <f t="shared" si="6"/>
        <v>1.8862188466747511</v>
      </c>
      <c r="L70" s="2">
        <f t="shared" si="8"/>
        <v>1.0762540427766965</v>
      </c>
      <c r="N70" s="2">
        <f t="shared" si="7"/>
        <v>0.39963653668793953</v>
      </c>
      <c r="O70" s="2">
        <f t="shared" si="9"/>
        <v>-0.399196485365092</v>
      </c>
      <c r="P70" s="2">
        <f t="shared" si="12"/>
        <v>-7.264597542538169E-2</v>
      </c>
      <c r="Q70" s="2">
        <f t="shared" si="14"/>
        <v>0.49148019466798909</v>
      </c>
      <c r="U70" s="2">
        <v>-0.96655145989623303</v>
      </c>
      <c r="V70" s="2">
        <v>15.895828225485801</v>
      </c>
      <c r="W70" s="2">
        <v>1.8685447173341599E-2</v>
      </c>
      <c r="X70" s="2">
        <v>15.885975856415101</v>
      </c>
      <c r="Y70" s="2">
        <f t="shared" si="0"/>
        <v>-0.4739330063614457</v>
      </c>
      <c r="Z70" s="2">
        <f t="shared" si="1"/>
        <v>15.890902040950451</v>
      </c>
      <c r="AA70" s="2">
        <f t="shared" si="2"/>
        <v>15.886162710886808</v>
      </c>
    </row>
    <row r="71" spans="4:27">
      <c r="D71" s="5">
        <f t="shared" si="3"/>
        <v>40603</v>
      </c>
      <c r="E71">
        <v>7322848</v>
      </c>
      <c r="F71">
        <v>8003711</v>
      </c>
      <c r="G71">
        <v>8006516</v>
      </c>
      <c r="I71" s="2">
        <f t="shared" si="4"/>
        <v>0.9296099000339666</v>
      </c>
      <c r="J71" s="2">
        <f t="shared" si="5"/>
        <v>0.92423040149650149</v>
      </c>
      <c r="K71" s="2">
        <f t="shared" si="6"/>
        <v>2.8407123977241611</v>
      </c>
      <c r="L71" s="2">
        <f t="shared" si="8"/>
        <v>1.7663634338048269</v>
      </c>
      <c r="N71" s="2">
        <f t="shared" si="7"/>
        <v>0.62287790746433558</v>
      </c>
      <c r="O71" s="2">
        <f t="shared" si="9"/>
        <v>-0.39820817286560839</v>
      </c>
      <c r="P71" s="2">
        <f t="shared" si="12"/>
        <v>-6.6488591258588775E-2</v>
      </c>
      <c r="Q71" s="2">
        <f t="shared" si="14"/>
        <v>0.49760653124945869</v>
      </c>
      <c r="U71" s="2">
        <v>-2.9584593588885499E-2</v>
      </c>
      <c r="V71" s="2">
        <v>15.895711713023299</v>
      </c>
      <c r="W71" s="2">
        <v>0.58627774328605398</v>
      </c>
      <c r="X71" s="2">
        <v>15.8895530896545</v>
      </c>
      <c r="Y71" s="2">
        <f t="shared" si="0"/>
        <v>0.27834657484858422</v>
      </c>
      <c r="Z71" s="2">
        <f t="shared" si="1"/>
        <v>15.892632401338901</v>
      </c>
      <c r="AA71" s="2">
        <f t="shared" si="2"/>
        <v>15.895415867087364</v>
      </c>
    </row>
    <row r="72" spans="4:27">
      <c r="D72" s="5">
        <f t="shared" si="3"/>
        <v>40695</v>
      </c>
      <c r="E72">
        <v>7973271</v>
      </c>
      <c r="F72">
        <v>7998011</v>
      </c>
      <c r="G72">
        <v>8000254</v>
      </c>
      <c r="I72" s="2">
        <f t="shared" si="4"/>
        <v>-7.1216964230714552E-2</v>
      </c>
      <c r="J72" s="2">
        <f t="shared" si="5"/>
        <v>-7.8211296898672344E-2</v>
      </c>
      <c r="K72" s="2">
        <f t="shared" si="6"/>
        <v>1.4678293138269112</v>
      </c>
      <c r="L72" s="2">
        <f t="shared" si="8"/>
        <v>1.9375564942913712</v>
      </c>
      <c r="N72" s="2">
        <f t="shared" si="7"/>
        <v>0.40867198271298122</v>
      </c>
      <c r="O72" s="2">
        <f t="shared" si="9"/>
        <v>-0.45485200273569265</v>
      </c>
      <c r="P72" s="2">
        <f t="shared" si="12"/>
        <v>-0.14127195149353752</v>
      </c>
      <c r="Q72" s="2">
        <f t="shared" si="14"/>
        <v>0.47569657607115623</v>
      </c>
      <c r="U72" s="2">
        <v>-0.133858684708069</v>
      </c>
      <c r="V72" s="2">
        <v>15.896042030578901</v>
      </c>
      <c r="W72" s="2">
        <v>1.39862695043493</v>
      </c>
      <c r="X72" s="2">
        <v>15.880717174227399</v>
      </c>
      <c r="Y72" s="2">
        <f t="shared" ref="Y72:Y130" si="15">AVERAGE(U72,W72)</f>
        <v>0.63238413286343054</v>
      </c>
      <c r="Z72" s="2">
        <f t="shared" ref="Z72:Z130" si="16">AVERAGE(V72,X72)</f>
        <v>15.88837960240315</v>
      </c>
      <c r="AA72" s="2">
        <f t="shared" ref="AA72:AA130" si="17">LN(F72)</f>
        <v>15.894703443731791</v>
      </c>
    </row>
    <row r="73" spans="4:27">
      <c r="D73" s="5">
        <f t="shared" ref="D73:D130" si="18">EDATE(D72,3)</f>
        <v>40787</v>
      </c>
      <c r="E73">
        <v>8251034</v>
      </c>
      <c r="F73">
        <v>8016388</v>
      </c>
      <c r="G73">
        <v>8017942</v>
      </c>
      <c r="I73" s="2">
        <f t="shared" ref="I73:I118" si="19">F73/F72*100-100</f>
        <v>0.22976962647338439</v>
      </c>
      <c r="J73" s="2">
        <f t="shared" ref="J73:J118" si="20">G73/G72*100-100</f>
        <v>0.22109298029786828</v>
      </c>
      <c r="K73" s="2">
        <f t="shared" si="6"/>
        <v>1.2549375537811045</v>
      </c>
      <c r="L73" s="2">
        <f t="shared" si="8"/>
        <v>1.8341882122008712</v>
      </c>
      <c r="N73" s="2">
        <f t="shared" si="7"/>
        <v>0.26187767769583559</v>
      </c>
      <c r="O73" s="2">
        <f t="shared" si="9"/>
        <v>-0.41869098503815277</v>
      </c>
      <c r="P73" s="2">
        <f t="shared" si="12"/>
        <v>-0.15763396136151614</v>
      </c>
      <c r="Q73" s="2">
        <f t="shared" si="14"/>
        <v>0.45875102940984502</v>
      </c>
      <c r="U73" s="2">
        <v>1.54984494389609E-2</v>
      </c>
      <c r="V73" s="2">
        <v>15.896843519834601</v>
      </c>
      <c r="W73" s="2">
        <v>2.05523762682822</v>
      </c>
      <c r="X73" s="2">
        <v>15.876446128060699</v>
      </c>
      <c r="Y73" s="2">
        <f t="shared" si="15"/>
        <v>1.0353680381335904</v>
      </c>
      <c r="Z73" s="2">
        <f t="shared" si="16"/>
        <v>15.88664482394765</v>
      </c>
      <c r="AA73" s="2">
        <f t="shared" si="17"/>
        <v>15.896998504329</v>
      </c>
    </row>
    <row r="74" spans="4:27">
      <c r="D74" s="5">
        <f t="shared" si="18"/>
        <v>40878</v>
      </c>
      <c r="E74">
        <v>8628710</v>
      </c>
      <c r="F74">
        <v>8119272</v>
      </c>
      <c r="G74">
        <v>8120008</v>
      </c>
      <c r="I74" s="2">
        <f t="shared" si="19"/>
        <v>1.283420912261235</v>
      </c>
      <c r="J74" s="2">
        <f t="shared" si="20"/>
        <v>1.2729700464283695</v>
      </c>
      <c r="K74" s="2">
        <f t="shared" si="6"/>
        <v>2.0071820009258943</v>
      </c>
      <c r="L74" s="2">
        <f t="shared" si="8"/>
        <v>1.8668406413826517</v>
      </c>
      <c r="N74" s="2">
        <f t="shared" si="7"/>
        <v>0.59289586863446786</v>
      </c>
      <c r="O74" s="2">
        <f t="shared" si="9"/>
        <v>-1.9427017156115056E-2</v>
      </c>
      <c r="P74" s="2">
        <f t="shared" si="12"/>
        <v>-0.14344352097400376</v>
      </c>
      <c r="Q74" s="2">
        <f t="shared" si="14"/>
        <v>0.47258953293136513</v>
      </c>
      <c r="U74" s="2">
        <v>1.1611367090509599</v>
      </c>
      <c r="V74" s="2">
        <v>15.8981396858557</v>
      </c>
      <c r="W74" s="2">
        <v>2.0756685584171302</v>
      </c>
      <c r="X74" s="2">
        <v>15.888994367362001</v>
      </c>
      <c r="Y74" s="2">
        <f t="shared" si="15"/>
        <v>1.6184026337340449</v>
      </c>
      <c r="Z74" s="2">
        <f t="shared" si="16"/>
        <v>15.893567026608849</v>
      </c>
      <c r="AA74" s="2">
        <f t="shared" si="17"/>
        <v>15.909751052946183</v>
      </c>
    </row>
    <row r="75" spans="4:27">
      <c r="D75" s="5">
        <f t="shared" si="18"/>
        <v>40969</v>
      </c>
      <c r="E75">
        <v>7315958</v>
      </c>
      <c r="F75">
        <v>7975899</v>
      </c>
      <c r="G75">
        <v>7975664</v>
      </c>
      <c r="I75" s="2">
        <f t="shared" si="19"/>
        <v>-1.7658356562016877</v>
      </c>
      <c r="J75" s="2">
        <f t="shared" si="20"/>
        <v>-1.7776337166170322</v>
      </c>
      <c r="K75" s="2">
        <f t="shared" si="6"/>
        <v>-9.4089075725733551E-2</v>
      </c>
      <c r="L75" s="2">
        <f t="shared" si="8"/>
        <v>1.1969715815864532</v>
      </c>
      <c r="N75" s="2">
        <f t="shared" si="7"/>
        <v>-8.0965520424445714E-2</v>
      </c>
      <c r="O75" s="2">
        <f t="shared" si="9"/>
        <v>0.1788109051548735</v>
      </c>
      <c r="P75" s="2">
        <f t="shared" si="12"/>
        <v>-0.17047382599234454</v>
      </c>
      <c r="Q75" s="2">
        <f t="shared" si="14"/>
        <v>0.37138216094745646</v>
      </c>
      <c r="U75" s="2">
        <v>-0.80192030179048301</v>
      </c>
      <c r="V75" s="2">
        <v>15.899954130572601</v>
      </c>
      <c r="W75" s="2">
        <v>1.3423898285189599</v>
      </c>
      <c r="X75" s="2">
        <v>15.8785110292695</v>
      </c>
      <c r="Y75" s="2">
        <f t="shared" si="15"/>
        <v>0.27023476336423846</v>
      </c>
      <c r="Z75" s="2">
        <f t="shared" si="16"/>
        <v>15.88923257992105</v>
      </c>
      <c r="AA75" s="2">
        <f t="shared" si="17"/>
        <v>15.891934927554669</v>
      </c>
    </row>
    <row r="76" spans="4:27">
      <c r="D76" s="5">
        <f t="shared" si="18"/>
        <v>41061</v>
      </c>
      <c r="E76">
        <v>7880200</v>
      </c>
      <c r="F76">
        <v>7925504</v>
      </c>
      <c r="G76">
        <v>7925175</v>
      </c>
      <c r="I76" s="2">
        <f t="shared" si="19"/>
        <v>-0.63184099999260468</v>
      </c>
      <c r="J76" s="2">
        <f t="shared" si="20"/>
        <v>-0.63303820221112517</v>
      </c>
      <c r="K76" s="2">
        <f t="shared" ref="K76:K118" si="21">E76/E72*100-100</f>
        <v>-1.1672875536276166</v>
      </c>
      <c r="L76" s="2">
        <f t="shared" si="8"/>
        <v>0.53939317288542554</v>
      </c>
      <c r="N76" s="2">
        <f t="shared" ref="N76:N118" si="22">AVERAGE(I73:I76)</f>
        <v>-0.22112152936491825</v>
      </c>
      <c r="O76" s="2">
        <f t="shared" si="9"/>
        <v>0.12362525452705124</v>
      </c>
      <c r="P76" s="2">
        <f t="shared" si="12"/>
        <v>-0.19699367513572313</v>
      </c>
      <c r="Q76" s="2">
        <f t="shared" si="14"/>
        <v>0.34283935673608212</v>
      </c>
      <c r="U76" s="2">
        <v>-1.6721241100278701</v>
      </c>
      <c r="V76" s="2">
        <v>15.902317713020301</v>
      </c>
      <c r="W76" s="2">
        <v>0.24119136270944799</v>
      </c>
      <c r="X76" s="2">
        <v>15.8831845582929</v>
      </c>
      <c r="Y76" s="2">
        <f t="shared" si="15"/>
        <v>-0.71546637365921106</v>
      </c>
      <c r="Z76" s="2">
        <f t="shared" si="16"/>
        <v>15.892751135656599</v>
      </c>
      <c r="AA76" s="2">
        <f t="shared" si="17"/>
        <v>15.885596471919976</v>
      </c>
    </row>
    <row r="77" spans="4:27">
      <c r="D77" s="5">
        <f t="shared" si="18"/>
        <v>41153</v>
      </c>
      <c r="E77">
        <v>8157714</v>
      </c>
      <c r="F77">
        <v>7952161</v>
      </c>
      <c r="G77">
        <v>7952586</v>
      </c>
      <c r="I77" s="2">
        <f t="shared" si="19"/>
        <v>0.33634454035981776</v>
      </c>
      <c r="J77" s="2">
        <f t="shared" si="20"/>
        <v>0.34587248862013098</v>
      </c>
      <c r="K77" s="2">
        <f t="shared" si="21"/>
        <v>-1.131009761928027</v>
      </c>
      <c r="L77" s="2">
        <f t="shared" si="8"/>
        <v>-7.340793437445825E-2</v>
      </c>
      <c r="N77" s="2">
        <f t="shared" si="22"/>
        <v>-0.1944778008933099</v>
      </c>
      <c r="O77" s="2">
        <f t="shared" si="9"/>
        <v>0.15462921069620231</v>
      </c>
      <c r="P77" s="2">
        <f t="shared" si="12"/>
        <v>-0.20726231467902637</v>
      </c>
      <c r="Q77" s="2">
        <f t="shared" si="14"/>
        <v>0.32856781695892218</v>
      </c>
      <c r="U77" s="2">
        <v>-1.6302006639315301</v>
      </c>
      <c r="V77" s="2">
        <v>15.9052562802318</v>
      </c>
      <c r="W77" s="2">
        <v>-0.61943272292909202</v>
      </c>
      <c r="X77" s="2">
        <v>15.8951486008218</v>
      </c>
      <c r="Y77" s="2">
        <f t="shared" si="15"/>
        <v>-1.124816693430311</v>
      </c>
      <c r="Z77" s="2">
        <f t="shared" si="16"/>
        <v>15.900202440526801</v>
      </c>
      <c r="AA77" s="2">
        <f t="shared" si="17"/>
        <v>15.888954273592462</v>
      </c>
    </row>
    <row r="78" spans="4:27">
      <c r="D78" s="5">
        <f t="shared" si="18"/>
        <v>41244</v>
      </c>
      <c r="E78">
        <v>8419719</v>
      </c>
      <c r="F78">
        <v>7940113</v>
      </c>
      <c r="G78">
        <v>7942145</v>
      </c>
      <c r="I78" s="2">
        <f t="shared" si="19"/>
        <v>-0.15150598686319938</v>
      </c>
      <c r="J78" s="2">
        <f t="shared" si="20"/>
        <v>-0.13129062672192049</v>
      </c>
      <c r="K78" s="2">
        <f t="shared" si="21"/>
        <v>-2.4220422287920229</v>
      </c>
      <c r="L78" s="2">
        <f t="shared" si="8"/>
        <v>-1.2502290925343544</v>
      </c>
      <c r="N78" s="2">
        <f t="shared" si="22"/>
        <v>-0.5532095256744185</v>
      </c>
      <c r="O78" s="2">
        <f t="shared" si="9"/>
        <v>0.14644095988266295</v>
      </c>
      <c r="P78" s="2">
        <f t="shared" si="12"/>
        <v>-0.23158062262704532</v>
      </c>
      <c r="Q78" s="2">
        <f t="shared" si="14"/>
        <v>0.29417181028658668</v>
      </c>
      <c r="U78" s="2">
        <v>-2.1347163604429</v>
      </c>
      <c r="V78" s="2">
        <v>15.908785228464501</v>
      </c>
      <c r="W78" s="2">
        <v>-0.85887330277282803</v>
      </c>
      <c r="X78" s="2">
        <v>15.896026797887799</v>
      </c>
      <c r="Y78" s="2">
        <f t="shared" si="15"/>
        <v>-1.4967948316078641</v>
      </c>
      <c r="Z78" s="2">
        <f t="shared" si="16"/>
        <v>15.902406013176151</v>
      </c>
      <c r="AA78" s="2">
        <f t="shared" si="17"/>
        <v>15.887438064860083</v>
      </c>
    </row>
    <row r="79" spans="4:27">
      <c r="D79" s="5">
        <f t="shared" si="18"/>
        <v>41334</v>
      </c>
      <c r="E79">
        <v>7252816</v>
      </c>
      <c r="F79">
        <v>7952894</v>
      </c>
      <c r="G79">
        <v>7957396</v>
      </c>
      <c r="I79" s="2">
        <f t="shared" si="19"/>
        <v>0.16096748245271897</v>
      </c>
      <c r="J79" s="2">
        <f t="shared" si="20"/>
        <v>0.19202620954415295</v>
      </c>
      <c r="K79" s="2">
        <f t="shared" si="21"/>
        <v>-0.86307220462447276</v>
      </c>
      <c r="L79" s="2">
        <f t="shared" ref="L79:L118" si="23">AVERAGE(E76:E79)/AVERAGE(E72:E75)*100-100</f>
        <v>-1.4253610147890043</v>
      </c>
      <c r="N79" s="2">
        <f t="shared" si="22"/>
        <v>-7.1508741010816834E-2</v>
      </c>
      <c r="O79" s="2">
        <f t="shared" si="9"/>
        <v>0.15680121534302435</v>
      </c>
      <c r="P79" s="2">
        <f t="shared" si="12"/>
        <v>-0.26941975600641754</v>
      </c>
      <c r="Q79" s="2">
        <f t="shared" si="14"/>
        <v>0.2794297485313223</v>
      </c>
      <c r="U79" s="2">
        <v>-2.3863319675014099</v>
      </c>
      <c r="V79" s="2">
        <v>15.9129097652217</v>
      </c>
      <c r="W79" s="2">
        <v>-0.55984969811705398</v>
      </c>
      <c r="X79" s="2">
        <v>15.894644942527799</v>
      </c>
      <c r="Y79" s="2">
        <f t="shared" si="15"/>
        <v>-1.4730908328092318</v>
      </c>
      <c r="Z79" s="2">
        <f t="shared" si="16"/>
        <v>15.90377735387475</v>
      </c>
      <c r="AA79" s="2">
        <f t="shared" si="17"/>
        <v>15.889046445546665</v>
      </c>
    </row>
    <row r="80" spans="4:27">
      <c r="D80" s="5">
        <f t="shared" si="18"/>
        <v>41426</v>
      </c>
      <c r="E80">
        <v>7983664</v>
      </c>
      <c r="F80">
        <v>8028654</v>
      </c>
      <c r="G80">
        <v>8034827</v>
      </c>
      <c r="I80" s="2">
        <f t="shared" si="19"/>
        <v>0.95260920112853853</v>
      </c>
      <c r="J80" s="2">
        <f t="shared" si="20"/>
        <v>0.97306958205925298</v>
      </c>
      <c r="K80" s="2">
        <f t="shared" si="21"/>
        <v>1.3129615999593938</v>
      </c>
      <c r="L80" s="2">
        <f t="shared" si="23"/>
        <v>-0.81677827797328462</v>
      </c>
      <c r="N80" s="2">
        <f t="shared" si="22"/>
        <v>0.32460380926946897</v>
      </c>
      <c r="O80" s="2">
        <f t="shared" si="9"/>
        <v>0.1707180875391773</v>
      </c>
      <c r="P80" s="2">
        <f t="shared" si="12"/>
        <v>-0.25221474566050545</v>
      </c>
      <c r="Q80" s="2">
        <f t="shared" si="14"/>
        <v>0.27723624877219244</v>
      </c>
      <c r="U80" s="2">
        <v>-1.90943055760182</v>
      </c>
      <c r="V80" s="2">
        <v>15.917621756029201</v>
      </c>
      <c r="W80" s="2">
        <v>-0.11256357375425401</v>
      </c>
      <c r="X80" s="2">
        <v>15.899653086190799</v>
      </c>
      <c r="Y80" s="2">
        <f t="shared" si="15"/>
        <v>-1.0109970656780369</v>
      </c>
      <c r="Z80" s="2">
        <f t="shared" si="16"/>
        <v>15.908637421110001</v>
      </c>
      <c r="AA80" s="2">
        <f t="shared" si="17"/>
        <v>15.898527450453228</v>
      </c>
    </row>
    <row r="81" spans="4:27">
      <c r="D81" s="5">
        <f t="shared" si="18"/>
        <v>41518</v>
      </c>
      <c r="E81">
        <v>8387922</v>
      </c>
      <c r="F81">
        <v>8152550</v>
      </c>
      <c r="G81">
        <v>8159591</v>
      </c>
      <c r="I81" s="2">
        <f t="shared" si="19"/>
        <v>1.5431727410347946</v>
      </c>
      <c r="J81" s="2">
        <f t="shared" si="20"/>
        <v>1.5527901223013174</v>
      </c>
      <c r="K81" s="2">
        <f t="shared" si="21"/>
        <v>2.8219670363535556</v>
      </c>
      <c r="L81" s="2">
        <f t="shared" si="23"/>
        <v>0.19241410840437823</v>
      </c>
      <c r="N81" s="2">
        <f t="shared" si="22"/>
        <v>0.62631085943821319</v>
      </c>
      <c r="O81" s="2">
        <f t="shared" si="9"/>
        <v>0.2312369120802463</v>
      </c>
      <c r="P81" s="2">
        <f t="shared" si="12"/>
        <v>-0.16484797931391099</v>
      </c>
      <c r="Q81" s="2">
        <f t="shared" si="14"/>
        <v>0.28612943111387956</v>
      </c>
      <c r="U81" s="2">
        <v>-0.90568321235712601</v>
      </c>
      <c r="V81" s="2">
        <v>15.9228981518384</v>
      </c>
      <c r="W81" s="2">
        <v>0.15842656547450101</v>
      </c>
      <c r="X81" s="2">
        <v>15.912257054060101</v>
      </c>
      <c r="Y81" s="2">
        <f t="shared" si="15"/>
        <v>-0.37362832344131247</v>
      </c>
      <c r="Z81" s="2">
        <f t="shared" si="16"/>
        <v>15.917577602949251</v>
      </c>
      <c r="AA81" s="2">
        <f t="shared" si="17"/>
        <v>15.913841319714814</v>
      </c>
    </row>
    <row r="82" spans="4:27">
      <c r="D82" s="5">
        <f t="shared" si="18"/>
        <v>41609</v>
      </c>
      <c r="E82">
        <v>8721915</v>
      </c>
      <c r="F82">
        <v>8224848</v>
      </c>
      <c r="G82">
        <v>8231828</v>
      </c>
      <c r="I82" s="2">
        <f t="shared" si="19"/>
        <v>0.88681455495520822</v>
      </c>
      <c r="J82" s="2">
        <f t="shared" si="20"/>
        <v>0.88530172652036754</v>
      </c>
      <c r="K82" s="2">
        <f t="shared" si="21"/>
        <v>3.589145908551103</v>
      </c>
      <c r="L82" s="2">
        <f t="shared" si="23"/>
        <v>1.8025221008226566</v>
      </c>
      <c r="N82" s="2">
        <f t="shared" si="22"/>
        <v>0.88589099489281509</v>
      </c>
      <c r="O82" s="2">
        <f t="shared" si="9"/>
        <v>0.30852577928428815</v>
      </c>
      <c r="P82" s="2">
        <f t="shared" si="12"/>
        <v>5.4880083550010283E-2</v>
      </c>
      <c r="Q82" s="2">
        <f t="shared" si="14"/>
        <v>0.28280231614687568</v>
      </c>
      <c r="U82" s="2">
        <v>-0.60335954574971895</v>
      </c>
      <c r="V82" s="2">
        <v>15.928703969659299</v>
      </c>
      <c r="W82" s="2">
        <v>0.238277227302675</v>
      </c>
      <c r="X82" s="2">
        <v>15.9202876019288</v>
      </c>
      <c r="Y82" s="2">
        <f t="shared" si="15"/>
        <v>-0.18254115922352199</v>
      </c>
      <c r="Z82" s="2">
        <f t="shared" si="16"/>
        <v>15.924495785794051</v>
      </c>
      <c r="AA82" s="2">
        <f t="shared" si="17"/>
        <v>15.922670374201786</v>
      </c>
    </row>
    <row r="83" spans="4:27">
      <c r="D83" s="5">
        <f t="shared" si="18"/>
        <v>41699</v>
      </c>
      <c r="E83">
        <v>7572547</v>
      </c>
      <c r="F83">
        <v>8289313</v>
      </c>
      <c r="G83">
        <v>8295304</v>
      </c>
      <c r="I83" s="2">
        <f t="shared" si="19"/>
        <v>0.78378348146981125</v>
      </c>
      <c r="J83" s="2">
        <f t="shared" si="20"/>
        <v>0.77110454688799734</v>
      </c>
      <c r="K83" s="2">
        <f t="shared" si="21"/>
        <v>4.4083704867185389</v>
      </c>
      <c r="L83" s="2">
        <f t="shared" si="23"/>
        <v>3.0135145673907004</v>
      </c>
      <c r="N83" s="2">
        <f t="shared" si="22"/>
        <v>1.0415949946470882</v>
      </c>
      <c r="O83" s="2">
        <f t="shared" si="9"/>
        <v>0.29637357773727518</v>
      </c>
      <c r="P83" s="2">
        <f t="shared" si="12"/>
        <v>0.30130379382017836</v>
      </c>
      <c r="Q83" s="2">
        <f t="shared" si="14"/>
        <v>0.26384356808396137</v>
      </c>
      <c r="U83" s="2">
        <v>-0.45209132333868701</v>
      </c>
      <c r="V83" s="2">
        <v>15.934998565981999</v>
      </c>
      <c r="W83" s="2">
        <v>0.33987964554376099</v>
      </c>
      <c r="X83" s="2">
        <v>15.9270788562932</v>
      </c>
      <c r="Y83" s="2">
        <f t="shared" si="15"/>
        <v>-5.6105838897463012E-2</v>
      </c>
      <c r="Z83" s="2">
        <f t="shared" si="16"/>
        <v>15.9310387111376</v>
      </c>
      <c r="AA83" s="2">
        <f t="shared" si="17"/>
        <v>15.930477652748662</v>
      </c>
    </row>
    <row r="84" spans="4:27">
      <c r="D84" s="5">
        <f t="shared" si="18"/>
        <v>41791</v>
      </c>
      <c r="E84">
        <v>8359214</v>
      </c>
      <c r="F84">
        <v>8400156</v>
      </c>
      <c r="G84">
        <v>8405354</v>
      </c>
      <c r="I84" s="2">
        <f t="shared" si="19"/>
        <v>1.3371795708522427</v>
      </c>
      <c r="J84" s="2">
        <f t="shared" si="20"/>
        <v>1.32665421303426</v>
      </c>
      <c r="K84" s="2">
        <f t="shared" si="21"/>
        <v>4.7039805282386595</v>
      </c>
      <c r="L84" s="2">
        <f t="shared" si="23"/>
        <v>3.858956300031366</v>
      </c>
      <c r="N84" s="2">
        <f t="shared" si="22"/>
        <v>1.1377375870780142</v>
      </c>
      <c r="O84" s="2">
        <f t="shared" ref="O84:O118" si="24">AVERAGE(I73:I84)</f>
        <v>0.41373995566085497</v>
      </c>
      <c r="P84" s="2">
        <f t="shared" si="12"/>
        <v>0.36664343198572735</v>
      </c>
      <c r="Q84" s="2">
        <f t="shared" si="14"/>
        <v>0.26815122829119742</v>
      </c>
      <c r="U84" s="2">
        <v>0.20233087700350999</v>
      </c>
      <c r="V84" s="2">
        <v>15.941737526299599</v>
      </c>
      <c r="W84" s="2">
        <v>0.61469105948059899</v>
      </c>
      <c r="X84" s="2">
        <v>15.937613924474901</v>
      </c>
      <c r="Y84" s="2">
        <f t="shared" si="15"/>
        <v>0.40851096824205446</v>
      </c>
      <c r="Z84" s="2">
        <f t="shared" si="16"/>
        <v>15.93967572538725</v>
      </c>
      <c r="AA84" s="2">
        <f t="shared" si="17"/>
        <v>15.943760835069666</v>
      </c>
    </row>
    <row r="85" spans="4:27">
      <c r="D85" s="5">
        <f t="shared" si="18"/>
        <v>41883</v>
      </c>
      <c r="E85">
        <v>8720315</v>
      </c>
      <c r="F85">
        <v>8480562</v>
      </c>
      <c r="G85">
        <v>8485117</v>
      </c>
      <c r="I85" s="2">
        <f t="shared" si="19"/>
        <v>0.95719650920769084</v>
      </c>
      <c r="J85" s="2">
        <f t="shared" si="20"/>
        <v>0.9489546781729814</v>
      </c>
      <c r="K85" s="2">
        <f t="shared" si="21"/>
        <v>3.9627574028466199</v>
      </c>
      <c r="L85" s="2">
        <f t="shared" si="23"/>
        <v>4.1501216400974101</v>
      </c>
      <c r="N85" s="2">
        <f t="shared" si="22"/>
        <v>0.99124352912123825</v>
      </c>
      <c r="O85" s="2">
        <f t="shared" si="24"/>
        <v>0.47435886255538051</v>
      </c>
      <c r="P85" s="2">
        <f t="shared" si="12"/>
        <v>0.41628840412961166</v>
      </c>
      <c r="Q85" s="2">
        <f t="shared" si="14"/>
        <v>0.26188842852384864</v>
      </c>
      <c r="U85" s="2">
        <v>0.44136686227877597</v>
      </c>
      <c r="V85" s="2">
        <v>15.9488736105342</v>
      </c>
      <c r="W85" s="2">
        <v>0.95753219433158399</v>
      </c>
      <c r="X85" s="2">
        <v>15.943711957213701</v>
      </c>
      <c r="Y85" s="2">
        <f t="shared" si="15"/>
        <v>0.69944952830518003</v>
      </c>
      <c r="Z85" s="2">
        <f t="shared" si="16"/>
        <v>15.94629278387395</v>
      </c>
      <c r="AA85" s="2">
        <f t="shared" si="17"/>
        <v>15.953287279156994</v>
      </c>
    </row>
    <row r="86" spans="4:27">
      <c r="D86" s="5">
        <f t="shared" si="18"/>
        <v>41974</v>
      </c>
      <c r="E86">
        <v>9063206</v>
      </c>
      <c r="F86">
        <v>8528953</v>
      </c>
      <c r="G86">
        <v>8533027</v>
      </c>
      <c r="I86" s="2">
        <f t="shared" si="19"/>
        <v>0.57061076848444259</v>
      </c>
      <c r="J86" s="2">
        <f t="shared" si="20"/>
        <v>0.56463570272514119</v>
      </c>
      <c r="K86" s="2">
        <f t="shared" si="21"/>
        <v>3.9130282741806042</v>
      </c>
      <c r="L86" s="2">
        <f t="shared" si="23"/>
        <v>4.2322128976847608</v>
      </c>
      <c r="N86" s="2">
        <f t="shared" si="22"/>
        <v>0.91219258250354684</v>
      </c>
      <c r="O86" s="2">
        <f t="shared" si="24"/>
        <v>0.41495801724064779</v>
      </c>
      <c r="P86" s="2">
        <f t="shared" si="12"/>
        <v>0.44748129140887016</v>
      </c>
      <c r="Q86" s="2">
        <f t="shared" si="14"/>
        <v>0.2672779298942437</v>
      </c>
      <c r="U86" s="2">
        <v>0.26163254992721402</v>
      </c>
      <c r="V86" s="2">
        <v>15.956360843175901</v>
      </c>
      <c r="W86" s="2">
        <v>1.09313407919294</v>
      </c>
      <c r="X86" s="2">
        <v>15.9480458278833</v>
      </c>
      <c r="Y86" s="2">
        <f t="shared" si="15"/>
        <v>0.67738331456007705</v>
      </c>
      <c r="Z86" s="2">
        <f t="shared" si="16"/>
        <v>15.9522033355296</v>
      </c>
      <c r="AA86" s="2">
        <f t="shared" si="17"/>
        <v>15.958977168675206</v>
      </c>
    </row>
    <row r="87" spans="4:27">
      <c r="D87" s="5">
        <f t="shared" si="18"/>
        <v>42064</v>
      </c>
      <c r="E87">
        <v>7919384</v>
      </c>
      <c r="F87">
        <v>8670537</v>
      </c>
      <c r="G87">
        <v>8674360</v>
      </c>
      <c r="I87" s="2">
        <f t="shared" si="19"/>
        <v>1.6600396320626913</v>
      </c>
      <c r="J87" s="2">
        <f t="shared" si="20"/>
        <v>1.6563055525313501</v>
      </c>
      <c r="K87" s="2">
        <f t="shared" si="21"/>
        <v>4.5801894659749109</v>
      </c>
      <c r="L87" s="2">
        <f t="shared" si="23"/>
        <v>4.2737676746204443</v>
      </c>
      <c r="N87" s="2">
        <f t="shared" si="22"/>
        <v>1.1312566201517669</v>
      </c>
      <c r="O87" s="2">
        <f t="shared" si="24"/>
        <v>0.70044762459601273</v>
      </c>
      <c r="P87" s="2">
        <f t="shared" si="12"/>
        <v>0.52865105216558561</v>
      </c>
      <c r="Q87" s="2">
        <f t="shared" si="14"/>
        <v>0.28329664345035149</v>
      </c>
      <c r="U87" s="2">
        <v>1.12852772970646</v>
      </c>
      <c r="V87" s="2">
        <v>15.9641560072579</v>
      </c>
      <c r="W87" s="2">
        <v>0.84543577814013604</v>
      </c>
      <c r="X87" s="2">
        <v>15.966986926773499</v>
      </c>
      <c r="Y87" s="2">
        <f t="shared" si="15"/>
        <v>0.98698175392329801</v>
      </c>
      <c r="Z87" s="2">
        <f t="shared" si="16"/>
        <v>15.9655714670157</v>
      </c>
      <c r="AA87" s="2">
        <f t="shared" si="17"/>
        <v>15.975441284554927</v>
      </c>
    </row>
    <row r="88" spans="4:27">
      <c r="D88" s="5">
        <f t="shared" si="18"/>
        <v>42156</v>
      </c>
      <c r="E88">
        <v>8647055</v>
      </c>
      <c r="F88">
        <v>8680874</v>
      </c>
      <c r="G88">
        <v>8684456</v>
      </c>
      <c r="I88" s="2">
        <f t="shared" si="19"/>
        <v>0.11921983609551035</v>
      </c>
      <c r="J88" s="2">
        <f t="shared" si="20"/>
        <v>0.1163889900811057</v>
      </c>
      <c r="K88" s="2">
        <f t="shared" si="21"/>
        <v>3.4433979079851298</v>
      </c>
      <c r="L88" s="2">
        <f t="shared" si="23"/>
        <v>3.9597418986817843</v>
      </c>
      <c r="N88" s="2">
        <f t="shared" si="22"/>
        <v>0.82676668646258378</v>
      </c>
      <c r="O88" s="2">
        <f t="shared" si="24"/>
        <v>0.76303602760335565</v>
      </c>
      <c r="P88" s="2">
        <f t="shared" si="12"/>
        <v>0.49533170723162601</v>
      </c>
      <c r="Q88" s="2">
        <f t="shared" si="14"/>
        <v>0.23899610317629794</v>
      </c>
      <c r="U88" s="2">
        <v>0.44152517952724102</v>
      </c>
      <c r="V88" s="2">
        <v>15.9722175210165</v>
      </c>
      <c r="W88" s="2">
        <v>0.31284546543110497</v>
      </c>
      <c r="X88" s="2">
        <v>15.973504318157399</v>
      </c>
      <c r="Y88" s="2">
        <f t="shared" si="15"/>
        <v>0.37718532247917302</v>
      </c>
      <c r="Z88" s="2">
        <f t="shared" si="16"/>
        <v>15.97286091958695</v>
      </c>
      <c r="AA88" s="2">
        <f t="shared" si="17"/>
        <v>15.976632772811749</v>
      </c>
    </row>
    <row r="89" spans="4:27">
      <c r="D89" s="5">
        <f t="shared" si="18"/>
        <v>42248</v>
      </c>
      <c r="E89">
        <v>8987002</v>
      </c>
      <c r="F89">
        <v>8746650</v>
      </c>
      <c r="G89">
        <v>8750088</v>
      </c>
      <c r="I89" s="2">
        <f t="shared" si="19"/>
        <v>0.75771172349696769</v>
      </c>
      <c r="J89" s="2">
        <f t="shared" si="20"/>
        <v>0.75574106196174284</v>
      </c>
      <c r="K89" s="2">
        <f t="shared" si="21"/>
        <v>3.0582266810315986</v>
      </c>
      <c r="L89" s="2">
        <f t="shared" si="23"/>
        <v>3.7234264250865436</v>
      </c>
      <c r="N89" s="2">
        <f t="shared" si="22"/>
        <v>0.77689549003490299</v>
      </c>
      <c r="O89" s="2">
        <f t="shared" si="24"/>
        <v>0.79814995953145151</v>
      </c>
      <c r="P89" s="2">
        <f t="shared" si="12"/>
        <v>0.49236995107937603</v>
      </c>
      <c r="Q89" s="2">
        <f t="shared" si="14"/>
        <v>0.2393371406063185</v>
      </c>
      <c r="U89" s="2">
        <v>0.36704718958595201</v>
      </c>
      <c r="V89" s="2">
        <v>15.9805108559866</v>
      </c>
      <c r="W89" s="2">
        <v>-0.22658132782545501</v>
      </c>
      <c r="X89" s="2">
        <v>15.986447141160699</v>
      </c>
      <c r="Y89" s="2">
        <f t="shared" si="15"/>
        <v>7.0232930880248498E-2</v>
      </c>
      <c r="Z89" s="2">
        <f t="shared" si="16"/>
        <v>15.983478998573649</v>
      </c>
      <c r="AA89" s="2">
        <f t="shared" si="17"/>
        <v>15.984181327882432</v>
      </c>
    </row>
    <row r="90" spans="4:27">
      <c r="D90" s="5">
        <f t="shared" si="18"/>
        <v>42339</v>
      </c>
      <c r="E90">
        <v>9411771</v>
      </c>
      <c r="F90">
        <v>8836555</v>
      </c>
      <c r="G90">
        <v>8839930</v>
      </c>
      <c r="I90" s="2">
        <f t="shared" si="19"/>
        <v>1.0278792451967433</v>
      </c>
      <c r="J90" s="2">
        <f t="shared" si="20"/>
        <v>1.0267553880600957</v>
      </c>
      <c r="K90" s="2">
        <f t="shared" si="21"/>
        <v>3.8459348711703143</v>
      </c>
      <c r="L90" s="2">
        <f t="shared" si="23"/>
        <v>3.7073099373749869</v>
      </c>
      <c r="N90" s="2">
        <f t="shared" si="22"/>
        <v>0.89121260921297818</v>
      </c>
      <c r="O90" s="2">
        <f t="shared" si="24"/>
        <v>0.89643206220311333</v>
      </c>
      <c r="P90" s="2">
        <f t="shared" si="12"/>
        <v>0.54579650591387785</v>
      </c>
      <c r="Q90" s="2">
        <f t="shared" si="14"/>
        <v>0.2365752652442481</v>
      </c>
      <c r="U90" s="2">
        <v>0.54034095410858196</v>
      </c>
      <c r="V90" s="2">
        <v>15.9890042432353</v>
      </c>
      <c r="W90" s="2">
        <v>-0.58116629174937995</v>
      </c>
      <c r="X90" s="2">
        <v>16.000219315693901</v>
      </c>
      <c r="Y90" s="2">
        <f t="shared" si="15"/>
        <v>-2.0412668820398994E-2</v>
      </c>
      <c r="Z90" s="2">
        <f t="shared" si="16"/>
        <v>15.9946117794646</v>
      </c>
      <c r="AA90" s="2">
        <f t="shared" si="17"/>
        <v>15.994407652776403</v>
      </c>
    </row>
    <row r="91" spans="4:27">
      <c r="D91" s="5">
        <f t="shared" si="18"/>
        <v>42430</v>
      </c>
      <c r="E91">
        <v>8010824</v>
      </c>
      <c r="F91">
        <v>8791557</v>
      </c>
      <c r="G91">
        <v>8794894</v>
      </c>
      <c r="I91" s="2">
        <f t="shared" si="19"/>
        <v>-0.50922559753206542</v>
      </c>
      <c r="J91" s="2">
        <f t="shared" si="20"/>
        <v>-0.50946104776848244</v>
      </c>
      <c r="K91" s="2">
        <f t="shared" si="21"/>
        <v>1.1546352595100728</v>
      </c>
      <c r="L91" s="2">
        <f t="shared" si="23"/>
        <v>2.9197625667387399</v>
      </c>
      <c r="N91" s="2">
        <f t="shared" si="22"/>
        <v>0.34889630181428899</v>
      </c>
      <c r="O91" s="2">
        <f t="shared" si="24"/>
        <v>0.840582638871048</v>
      </c>
      <c r="P91" s="2">
        <f t="shared" si="12"/>
        <v>0.47385473103557629</v>
      </c>
      <c r="Q91" s="2">
        <f t="shared" si="14"/>
        <v>0.20368306988849377</v>
      </c>
      <c r="U91" s="2">
        <v>-0.836582079386746</v>
      </c>
      <c r="V91" s="2">
        <v>15.997668207874799</v>
      </c>
      <c r="W91" s="2">
        <v>-0.80930666911410198</v>
      </c>
      <c r="X91" s="2">
        <v>15.9973954537721</v>
      </c>
      <c r="Y91" s="2">
        <f t="shared" si="15"/>
        <v>-0.82294437425042399</v>
      </c>
      <c r="Z91" s="2">
        <f t="shared" si="16"/>
        <v>15.99753183082345</v>
      </c>
      <c r="AA91" s="2">
        <f t="shared" si="17"/>
        <v>15.989302387080945</v>
      </c>
    </row>
    <row r="92" spans="4:27">
      <c r="D92" s="5">
        <f t="shared" si="18"/>
        <v>42522</v>
      </c>
      <c r="E92">
        <v>8917476</v>
      </c>
      <c r="F92">
        <v>8905420</v>
      </c>
      <c r="G92">
        <v>8908926</v>
      </c>
      <c r="I92" s="2">
        <f t="shared" si="19"/>
        <v>1.295140326110598</v>
      </c>
      <c r="J92" s="2">
        <f t="shared" si="20"/>
        <v>1.2965704873759734</v>
      </c>
      <c r="K92" s="2">
        <f t="shared" si="21"/>
        <v>3.1273190699029954</v>
      </c>
      <c r="L92" s="2">
        <f t="shared" si="23"/>
        <v>2.8445826428909982</v>
      </c>
      <c r="N92" s="2">
        <f t="shared" si="22"/>
        <v>0.64287642431806091</v>
      </c>
      <c r="O92" s="2">
        <f t="shared" si="24"/>
        <v>0.86912689928621967</v>
      </c>
      <c r="P92" s="2">
        <f t="shared" si="12"/>
        <v>0.54217259555264197</v>
      </c>
      <c r="Q92" s="2">
        <f t="shared" si="14"/>
        <v>0.20045032202955221</v>
      </c>
      <c r="U92" s="2">
        <v>-0.43060140401214497</v>
      </c>
      <c r="V92" s="2">
        <v>16.006476652148098</v>
      </c>
      <c r="W92" s="2">
        <v>-1.1091245763538</v>
      </c>
      <c r="X92" s="2">
        <v>16.0132618838715</v>
      </c>
      <c r="Y92" s="2">
        <f t="shared" si="15"/>
        <v>-0.76986299018297255</v>
      </c>
      <c r="Z92" s="2">
        <f t="shared" si="16"/>
        <v>16.009869268009801</v>
      </c>
      <c r="AA92" s="2">
        <f t="shared" si="17"/>
        <v>16.002170638108005</v>
      </c>
    </row>
    <row r="93" spans="4:27">
      <c r="D93" s="5">
        <f t="shared" si="18"/>
        <v>42614</v>
      </c>
      <c r="E93">
        <v>9211217</v>
      </c>
      <c r="F93">
        <v>8953042</v>
      </c>
      <c r="G93">
        <v>8956844</v>
      </c>
      <c r="I93" s="2">
        <f t="shared" si="19"/>
        <v>0.53475299312104596</v>
      </c>
      <c r="J93" s="2">
        <f t="shared" si="20"/>
        <v>0.53786505803282125</v>
      </c>
      <c r="K93" s="2">
        <f t="shared" si="21"/>
        <v>2.4948809402735321</v>
      </c>
      <c r="L93" s="2">
        <f t="shared" si="23"/>
        <v>2.6999755348922037</v>
      </c>
      <c r="N93" s="2">
        <f t="shared" si="22"/>
        <v>0.58713674172408048</v>
      </c>
      <c r="O93" s="2">
        <f t="shared" si="24"/>
        <v>0.78509192029340724</v>
      </c>
      <c r="P93" s="2">
        <f t="shared" si="12"/>
        <v>0.55742176388502496</v>
      </c>
      <c r="Q93" s="2">
        <f t="shared" si="14"/>
        <v>0.19989390126175444</v>
      </c>
      <c r="U93" s="2">
        <v>-0.78943288900641095</v>
      </c>
      <c r="V93" s="2">
        <v>16.015398249660301</v>
      </c>
      <c r="W93" s="2">
        <v>-1.5438687496186401</v>
      </c>
      <c r="X93" s="2">
        <v>16.022942608266401</v>
      </c>
      <c r="Y93" s="2">
        <f t="shared" si="15"/>
        <v>-1.1666508193125256</v>
      </c>
      <c r="Z93" s="2">
        <f t="shared" si="16"/>
        <v>16.019170428963349</v>
      </c>
      <c r="AA93" s="2">
        <f t="shared" si="17"/>
        <v>16.007503920770262</v>
      </c>
    </row>
    <row r="94" spans="4:27">
      <c r="D94" s="5">
        <f t="shared" si="18"/>
        <v>42705</v>
      </c>
      <c r="E94">
        <v>9595281</v>
      </c>
      <c r="F94">
        <v>9032102</v>
      </c>
      <c r="G94">
        <v>9036368</v>
      </c>
      <c r="I94" s="2">
        <f t="shared" si="19"/>
        <v>0.88305181635470831</v>
      </c>
      <c r="J94" s="2">
        <f t="shared" si="20"/>
        <v>0.88785737476280246</v>
      </c>
      <c r="K94" s="2">
        <f t="shared" si="21"/>
        <v>1.9497924460762874</v>
      </c>
      <c r="L94" s="2">
        <f t="shared" si="23"/>
        <v>2.2010048158724231</v>
      </c>
      <c r="N94" s="2">
        <f t="shared" si="22"/>
        <v>0.55092988451357172</v>
      </c>
      <c r="O94" s="2">
        <f t="shared" si="24"/>
        <v>0.78477835874336555</v>
      </c>
      <c r="P94" s="2">
        <f t="shared" si="12"/>
        <v>0.53740330908969869</v>
      </c>
      <c r="Q94" s="2">
        <f t="shared" si="14"/>
        <v>0.19697989405784747</v>
      </c>
      <c r="U94" s="2">
        <v>-0.81033048300341504</v>
      </c>
      <c r="V94" s="2">
        <v>16.024398982757699</v>
      </c>
      <c r="W94" s="2">
        <v>-1.8942114561759</v>
      </c>
      <c r="X94" s="2">
        <v>16.035237792489401</v>
      </c>
      <c r="Y94" s="2">
        <f t="shared" si="15"/>
        <v>-1.3522709695896575</v>
      </c>
      <c r="Z94" s="2">
        <f t="shared" si="16"/>
        <v>16.02981838762355</v>
      </c>
      <c r="AA94" s="2">
        <f t="shared" si="17"/>
        <v>16.016295677927673</v>
      </c>
    </row>
    <row r="95" spans="4:27">
      <c r="D95" s="5">
        <f t="shared" si="18"/>
        <v>42795</v>
      </c>
      <c r="E95">
        <v>8385604</v>
      </c>
      <c r="F95">
        <v>9156802</v>
      </c>
      <c r="G95">
        <v>9161719</v>
      </c>
      <c r="I95" s="2">
        <f t="shared" si="19"/>
        <v>1.3806309981884652</v>
      </c>
      <c r="J95" s="2">
        <f t="shared" si="20"/>
        <v>1.3871834347605159</v>
      </c>
      <c r="K95" s="2">
        <f t="shared" si="21"/>
        <v>4.6784200976079262</v>
      </c>
      <c r="L95" s="2">
        <f t="shared" si="23"/>
        <v>3.0034984515920087</v>
      </c>
      <c r="N95" s="2">
        <f t="shared" si="22"/>
        <v>1.0233940334437044</v>
      </c>
      <c r="O95" s="2">
        <f t="shared" si="24"/>
        <v>0.83451565180325338</v>
      </c>
      <c r="P95" s="2">
        <f t="shared" si="12"/>
        <v>0.69472664180920629</v>
      </c>
      <c r="Q95" s="2">
        <f t="shared" si="14"/>
        <v>0.26212640790843089</v>
      </c>
      <c r="U95" s="2">
        <v>-0.34323507771411998</v>
      </c>
      <c r="V95" s="2">
        <v>16.033439899830999</v>
      </c>
      <c r="W95" s="2">
        <v>-1.81877001999712</v>
      </c>
      <c r="X95" s="2">
        <v>16.048195249253801</v>
      </c>
      <c r="Y95" s="2">
        <f t="shared" si="15"/>
        <v>-1.0810025488556199</v>
      </c>
      <c r="Z95" s="2">
        <f t="shared" si="16"/>
        <v>16.040817574542402</v>
      </c>
      <c r="AA95" s="2">
        <f t="shared" si="17"/>
        <v>16.030007549053867</v>
      </c>
    </row>
    <row r="96" spans="4:27">
      <c r="D96" s="5">
        <f t="shared" si="18"/>
        <v>42887</v>
      </c>
      <c r="E96">
        <v>9242917</v>
      </c>
      <c r="F96">
        <v>9267617</v>
      </c>
      <c r="G96">
        <v>9273075</v>
      </c>
      <c r="I96" s="2">
        <f t="shared" si="19"/>
        <v>1.210193253059316</v>
      </c>
      <c r="J96" s="2">
        <f t="shared" si="20"/>
        <v>1.2154487602162902</v>
      </c>
      <c r="K96" s="2">
        <f t="shared" si="21"/>
        <v>3.6494743579909823</v>
      </c>
      <c r="L96" s="2">
        <f t="shared" si="23"/>
        <v>3.1362519051606625</v>
      </c>
      <c r="N96" s="2">
        <f t="shared" si="22"/>
        <v>1.0021572651808839</v>
      </c>
      <c r="O96" s="2">
        <f t="shared" si="24"/>
        <v>0.82393345865384282</v>
      </c>
      <c r="P96" s="2">
        <f t="shared" si="12"/>
        <v>0.78682835446180233</v>
      </c>
      <c r="Q96" s="2">
        <f t="shared" si="14"/>
        <v>0.29491733966303962</v>
      </c>
      <c r="U96" s="2">
        <v>-4.4014601415687402E-2</v>
      </c>
      <c r="V96" s="2">
        <v>16.042476984705399</v>
      </c>
      <c r="W96" s="2">
        <v>-1.19523915638939</v>
      </c>
      <c r="X96" s="2">
        <v>16.053989230255201</v>
      </c>
      <c r="Y96" s="2">
        <f t="shared" si="15"/>
        <v>-0.61962687890253876</v>
      </c>
      <c r="Z96" s="2">
        <f t="shared" si="16"/>
        <v>16.0482331074803</v>
      </c>
      <c r="AA96" s="2">
        <f t="shared" si="17"/>
        <v>16.042036838691292</v>
      </c>
    </row>
    <row r="97" spans="4:27">
      <c r="D97" s="5">
        <f t="shared" si="18"/>
        <v>42979</v>
      </c>
      <c r="E97">
        <v>9599284</v>
      </c>
      <c r="F97">
        <v>9353400</v>
      </c>
      <c r="G97">
        <v>9359273</v>
      </c>
      <c r="I97" s="2">
        <f t="shared" si="19"/>
        <v>0.92562090125215946</v>
      </c>
      <c r="J97" s="2">
        <f t="shared" si="20"/>
        <v>0.92955141633169092</v>
      </c>
      <c r="K97" s="2">
        <f t="shared" si="21"/>
        <v>4.2129829315713749</v>
      </c>
      <c r="L97" s="2">
        <f t="shared" si="23"/>
        <v>3.577361247783756</v>
      </c>
      <c r="N97" s="2">
        <f t="shared" si="22"/>
        <v>1.0998742422136623</v>
      </c>
      <c r="O97" s="2">
        <f t="shared" si="24"/>
        <v>0.82130215799088191</v>
      </c>
      <c r="P97" s="2">
        <f t="shared" si="12"/>
        <v>0.81629217250641939</v>
      </c>
      <c r="Q97" s="2">
        <f t="shared" si="14"/>
        <v>0.30451492891369653</v>
      </c>
      <c r="U97" s="2">
        <v>-2.1360445818514699E-2</v>
      </c>
      <c r="V97" s="2">
        <v>16.051464075986999</v>
      </c>
      <c r="W97" s="2">
        <v>-0.30534354818989601</v>
      </c>
      <c r="X97" s="2">
        <v>16.054303907010699</v>
      </c>
      <c r="Y97" s="2">
        <f t="shared" si="15"/>
        <v>-0.16335199700420536</v>
      </c>
      <c r="Z97" s="2">
        <f t="shared" si="16"/>
        <v>16.052883991498849</v>
      </c>
      <c r="AA97" s="2">
        <f t="shared" si="17"/>
        <v>16.051250471528828</v>
      </c>
    </row>
    <row r="98" spans="4:27">
      <c r="D98" s="5">
        <f t="shared" si="18"/>
        <v>43070</v>
      </c>
      <c r="E98">
        <v>10033575</v>
      </c>
      <c r="F98">
        <v>9490509</v>
      </c>
      <c r="G98">
        <v>9496716</v>
      </c>
      <c r="I98" s="2">
        <f t="shared" si="19"/>
        <v>1.4658733722496606</v>
      </c>
      <c r="J98" s="2">
        <f t="shared" si="20"/>
        <v>1.4685221811565867</v>
      </c>
      <c r="K98" s="2">
        <f t="shared" si="21"/>
        <v>4.5678078630526926</v>
      </c>
      <c r="L98" s="2">
        <f t="shared" si="23"/>
        <v>4.2719760162069491</v>
      </c>
      <c r="N98" s="2">
        <f t="shared" si="22"/>
        <v>1.2455796311874003</v>
      </c>
      <c r="O98" s="2">
        <f t="shared" si="24"/>
        <v>0.89590737497131678</v>
      </c>
      <c r="P98" s="2">
        <f t="shared" si="12"/>
        <v>0.89716114046206241</v>
      </c>
      <c r="Q98" s="2">
        <f t="shared" si="14"/>
        <v>0.33279025891750857</v>
      </c>
      <c r="U98" s="2">
        <v>0.54480673630481202</v>
      </c>
      <c r="V98" s="2">
        <v>16.060354737190401</v>
      </c>
      <c r="W98" s="2">
        <v>0.36023984762208999</v>
      </c>
      <c r="X98" s="2">
        <v>16.062200406077299</v>
      </c>
      <c r="Y98" s="2">
        <f t="shared" si="15"/>
        <v>0.45252329196345098</v>
      </c>
      <c r="Z98" s="2">
        <f t="shared" si="16"/>
        <v>16.061277571633852</v>
      </c>
      <c r="AA98" s="2">
        <f t="shared" si="17"/>
        <v>16.065802804553474</v>
      </c>
    </row>
    <row r="99" spans="4:27">
      <c r="D99" s="5">
        <f t="shared" si="18"/>
        <v>43160</v>
      </c>
      <c r="E99">
        <v>8806019</v>
      </c>
      <c r="F99">
        <v>9656157</v>
      </c>
      <c r="G99">
        <v>9662595</v>
      </c>
      <c r="I99" s="2">
        <f t="shared" si="19"/>
        <v>1.74540691126262</v>
      </c>
      <c r="J99" s="2">
        <f t="shared" si="20"/>
        <v>1.7466985429489483</v>
      </c>
      <c r="K99" s="2">
        <f t="shared" si="21"/>
        <v>5.0135327163076226</v>
      </c>
      <c r="L99" s="2">
        <f t="shared" si="23"/>
        <v>4.3540165437546676</v>
      </c>
      <c r="N99" s="2">
        <f t="shared" si="22"/>
        <v>1.336773609455939</v>
      </c>
      <c r="O99" s="2">
        <f t="shared" si="24"/>
        <v>0.9030213149046441</v>
      </c>
      <c r="P99" s="2">
        <f t="shared" si="12"/>
        <v>0.97638311190255744</v>
      </c>
      <c r="Q99" s="2">
        <f t="shared" si="14"/>
        <v>0.35348167794806995</v>
      </c>
      <c r="U99" s="2">
        <v>1.40039026203275</v>
      </c>
      <c r="V99" s="2">
        <v>16.069102398327601</v>
      </c>
      <c r="W99" s="2">
        <v>0.54500577847850196</v>
      </c>
      <c r="X99" s="2">
        <v>16.077656243163201</v>
      </c>
      <c r="Y99" s="2">
        <f t="shared" si="15"/>
        <v>0.97269802025562591</v>
      </c>
      <c r="Z99" s="2">
        <f t="shared" si="16"/>
        <v>16.073379320745403</v>
      </c>
      <c r="AA99" s="2">
        <f t="shared" si="17"/>
        <v>16.083106300947954</v>
      </c>
    </row>
    <row r="100" spans="4:27">
      <c r="D100" s="5">
        <f t="shared" si="18"/>
        <v>43252</v>
      </c>
      <c r="E100">
        <v>9739438</v>
      </c>
      <c r="F100">
        <v>9740463</v>
      </c>
      <c r="G100">
        <v>9747459</v>
      </c>
      <c r="I100" s="2">
        <f t="shared" si="19"/>
        <v>0.87308025335543959</v>
      </c>
      <c r="J100" s="2">
        <f t="shared" si="20"/>
        <v>0.87827338308188985</v>
      </c>
      <c r="K100" s="2">
        <f t="shared" si="21"/>
        <v>5.3719080242741626</v>
      </c>
      <c r="L100" s="2">
        <f t="shared" si="23"/>
        <v>4.7846743266416212</v>
      </c>
      <c r="N100" s="2">
        <f t="shared" si="22"/>
        <v>1.2524953595299699</v>
      </c>
      <c r="O100" s="2">
        <f t="shared" si="24"/>
        <v>0.96584301634297154</v>
      </c>
      <c r="P100" s="2">
        <f t="shared" ref="P100:P118" si="25">AVERAGE(I81:I100)</f>
        <v>0.97240666451390256</v>
      </c>
      <c r="Q100" s="2">
        <f t="shared" si="14"/>
        <v>0.36009595942669853</v>
      </c>
      <c r="U100" s="2">
        <v>1.41353159705575</v>
      </c>
      <c r="V100" s="2">
        <v>16.077663894452701</v>
      </c>
      <c r="W100" s="2">
        <v>0.51359293241096704</v>
      </c>
      <c r="X100" s="2">
        <v>16.086663281099099</v>
      </c>
      <c r="Y100" s="2">
        <f t="shared" si="15"/>
        <v>0.9635622647333586</v>
      </c>
      <c r="Z100" s="2">
        <f t="shared" si="16"/>
        <v>16.082163587775902</v>
      </c>
      <c r="AA100" s="2">
        <f t="shared" si="17"/>
        <v>16.091799210423211</v>
      </c>
    </row>
    <row r="101" spans="4:27">
      <c r="D101" s="5">
        <f t="shared" si="18"/>
        <v>43344</v>
      </c>
      <c r="E101">
        <v>10129705</v>
      </c>
      <c r="F101">
        <v>9889110</v>
      </c>
      <c r="G101">
        <v>9897108</v>
      </c>
      <c r="I101" s="2">
        <f t="shared" si="19"/>
        <v>1.526077353817783</v>
      </c>
      <c r="J101" s="2">
        <f t="shared" si="20"/>
        <v>1.5352616512672768</v>
      </c>
      <c r="K101" s="2">
        <f t="shared" si="21"/>
        <v>5.5256308699690493</v>
      </c>
      <c r="L101" s="2">
        <f t="shared" si="23"/>
        <v>5.1208391387946222</v>
      </c>
      <c r="N101" s="2">
        <f t="shared" si="22"/>
        <v>1.4026094726713758</v>
      </c>
      <c r="O101" s="2">
        <f t="shared" si="24"/>
        <v>1.0298734855363729</v>
      </c>
      <c r="P101" s="2">
        <f t="shared" si="25"/>
        <v>0.97155189515305196</v>
      </c>
      <c r="Q101" s="2">
        <f t="shared" si="14"/>
        <v>0.40335195791957046</v>
      </c>
      <c r="U101" s="2">
        <v>2.0939896602096502</v>
      </c>
      <c r="V101" s="2">
        <v>16.0860048130587</v>
      </c>
      <c r="W101" s="2">
        <v>0.86669915965250599</v>
      </c>
      <c r="X101" s="2">
        <v>16.098277718064299</v>
      </c>
      <c r="Y101" s="2">
        <f t="shared" si="15"/>
        <v>1.4803444099310781</v>
      </c>
      <c r="Z101" s="2">
        <f t="shared" si="16"/>
        <v>16.092141265561501</v>
      </c>
      <c r="AA101" s="2">
        <f t="shared" si="17"/>
        <v>16.106944709660784</v>
      </c>
    </row>
    <row r="102" spans="4:27">
      <c r="D102" s="5">
        <f t="shared" si="18"/>
        <v>43435</v>
      </c>
      <c r="E102">
        <v>10584302</v>
      </c>
      <c r="F102">
        <v>9989725</v>
      </c>
      <c r="G102">
        <v>9999103</v>
      </c>
      <c r="I102" s="2">
        <f t="shared" si="19"/>
        <v>1.0174323068506794</v>
      </c>
      <c r="J102" s="2">
        <f t="shared" si="20"/>
        <v>1.0305535718110832</v>
      </c>
      <c r="K102" s="2">
        <f t="shared" si="21"/>
        <v>5.4888412156185638</v>
      </c>
      <c r="L102" s="2">
        <f t="shared" si="23"/>
        <v>5.3623456780183716</v>
      </c>
      <c r="N102" s="2">
        <f t="shared" si="22"/>
        <v>1.2904992063216305</v>
      </c>
      <c r="O102" s="2">
        <f t="shared" si="24"/>
        <v>1.0290029073408675</v>
      </c>
      <c r="P102" s="2">
        <f t="shared" si="25"/>
        <v>0.97808278274782556</v>
      </c>
      <c r="Q102" s="2">
        <f t="shared" si="14"/>
        <v>0.51648143314891792</v>
      </c>
      <c r="U102" s="2">
        <v>2.2968046506933701</v>
      </c>
      <c r="V102" s="2">
        <v>16.094099576211399</v>
      </c>
      <c r="W102" s="2">
        <v>1.97422026874018</v>
      </c>
      <c r="X102" s="2">
        <v>16.097325420030899</v>
      </c>
      <c r="Y102" s="2">
        <f t="shared" si="15"/>
        <v>2.1355124597167752</v>
      </c>
      <c r="Z102" s="2">
        <f t="shared" si="16"/>
        <v>16.095712498121149</v>
      </c>
      <c r="AA102" s="2">
        <f t="shared" si="17"/>
        <v>16.11706762271832</v>
      </c>
    </row>
    <row r="103" spans="4:27">
      <c r="D103" s="5">
        <f t="shared" si="18"/>
        <v>43525</v>
      </c>
      <c r="E103">
        <v>9273512</v>
      </c>
      <c r="F103">
        <v>10182720</v>
      </c>
      <c r="G103">
        <v>10194011</v>
      </c>
      <c r="I103" s="2">
        <f t="shared" si="19"/>
        <v>1.931935063277507</v>
      </c>
      <c r="J103" s="2">
        <f t="shared" si="20"/>
        <v>1.9492548481598817</v>
      </c>
      <c r="K103" s="2">
        <f t="shared" si="21"/>
        <v>5.3087893632752809</v>
      </c>
      <c r="L103" s="2">
        <f t="shared" si="23"/>
        <v>5.4274537611597395</v>
      </c>
      <c r="N103" s="2">
        <f t="shared" si="22"/>
        <v>1.3371312443253522</v>
      </c>
      <c r="O103" s="2">
        <f t="shared" si="24"/>
        <v>1.2324329624083319</v>
      </c>
      <c r="P103" s="2">
        <f t="shared" si="25"/>
        <v>1.0354903618382103</v>
      </c>
      <c r="Q103" s="2">
        <f t="shared" si="14"/>
        <v>0.66839707782919433</v>
      </c>
      <c r="U103" s="2">
        <v>3.42670305555637</v>
      </c>
      <c r="V103" s="2">
        <v>16.1019356934118</v>
      </c>
      <c r="W103" s="2">
        <v>3.4931695476383702</v>
      </c>
      <c r="X103" s="2">
        <v>16.101271028490999</v>
      </c>
      <c r="Y103" s="2">
        <f t="shared" si="15"/>
        <v>3.4599363015973701</v>
      </c>
      <c r="Z103" s="2">
        <f t="shared" si="16"/>
        <v>16.101603360951401</v>
      </c>
      <c r="AA103" s="2">
        <f t="shared" si="17"/>
        <v>16.136202723967351</v>
      </c>
    </row>
    <row r="104" spans="4:27">
      <c r="D104" s="5">
        <f t="shared" si="18"/>
        <v>43617</v>
      </c>
      <c r="E104">
        <v>10202478</v>
      </c>
      <c r="F104">
        <v>10214584</v>
      </c>
      <c r="G104">
        <v>10225176</v>
      </c>
      <c r="I104" s="2">
        <f t="shared" si="19"/>
        <v>0.3129222840262571</v>
      </c>
      <c r="J104" s="2">
        <f t="shared" si="20"/>
        <v>0.30571872053111804</v>
      </c>
      <c r="K104" s="2">
        <f t="shared" si="21"/>
        <v>4.7542784296177985</v>
      </c>
      <c r="L104" s="2">
        <f t="shared" si="23"/>
        <v>5.2691716418293595</v>
      </c>
      <c r="N104" s="2">
        <f t="shared" si="22"/>
        <v>1.1970917519930566</v>
      </c>
      <c r="O104" s="2">
        <f t="shared" si="24"/>
        <v>1.1505814589013035</v>
      </c>
      <c r="P104" s="2">
        <f t="shared" si="25"/>
        <v>0.98427749749691107</v>
      </c>
      <c r="Q104" s="2">
        <f t="shared" si="14"/>
        <v>0.67546046474131916</v>
      </c>
      <c r="U104" s="2">
        <v>2.9812031789738702</v>
      </c>
      <c r="V104" s="2">
        <v>16.10951502919</v>
      </c>
      <c r="W104" s="2">
        <v>4.4312865170910101</v>
      </c>
      <c r="X104" s="2">
        <v>16.095014195808801</v>
      </c>
      <c r="Y104" s="2">
        <f t="shared" si="15"/>
        <v>3.7062448480324401</v>
      </c>
      <c r="Z104" s="2">
        <f t="shared" si="16"/>
        <v>16.1022646124994</v>
      </c>
      <c r="AA104" s="2">
        <f t="shared" si="17"/>
        <v>16.139327060979731</v>
      </c>
    </row>
    <row r="105" spans="4:27">
      <c r="D105" s="5">
        <f t="shared" si="18"/>
        <v>43709</v>
      </c>
      <c r="E105">
        <v>10639456</v>
      </c>
      <c r="F105">
        <v>10361119</v>
      </c>
      <c r="G105">
        <v>10368606</v>
      </c>
      <c r="I105" s="2">
        <f t="shared" si="19"/>
        <v>1.434566498253858</v>
      </c>
      <c r="J105" s="2">
        <f t="shared" si="20"/>
        <v>1.4027142417890843</v>
      </c>
      <c r="K105" s="2">
        <f t="shared" si="21"/>
        <v>5.0322393396451446</v>
      </c>
      <c r="L105" s="2">
        <f t="shared" si="23"/>
        <v>5.1435700420811941</v>
      </c>
      <c r="N105" s="2">
        <f t="shared" si="22"/>
        <v>1.1742140381020754</v>
      </c>
      <c r="O105" s="2">
        <f t="shared" si="24"/>
        <v>1.2255659176623712</v>
      </c>
      <c r="P105" s="2">
        <f t="shared" si="25"/>
        <v>1.0081459969492195</v>
      </c>
      <c r="Q105" s="2">
        <f t="shared" si="14"/>
        <v>0.71221720053941551</v>
      </c>
      <c r="U105" s="2">
        <v>3.6709935575590298</v>
      </c>
      <c r="V105" s="2">
        <v>16.116860864970199</v>
      </c>
      <c r="W105" s="2">
        <v>3.7968612293148598</v>
      </c>
      <c r="X105" s="2">
        <v>16.115602188252598</v>
      </c>
      <c r="Y105" s="2">
        <f t="shared" si="15"/>
        <v>3.7339273934369448</v>
      </c>
      <c r="Z105" s="2">
        <f t="shared" si="16"/>
        <v>16.116231526611401</v>
      </c>
      <c r="AA105" s="2">
        <f t="shared" si="17"/>
        <v>16.153570800545793</v>
      </c>
    </row>
    <row r="106" spans="4:27">
      <c r="D106" s="5">
        <f t="shared" si="18"/>
        <v>43800</v>
      </c>
      <c r="E106">
        <v>11053689</v>
      </c>
      <c r="F106">
        <v>10427790</v>
      </c>
      <c r="G106">
        <v>10429482</v>
      </c>
      <c r="I106" s="2">
        <f t="shared" si="19"/>
        <v>0.64347296850850455</v>
      </c>
      <c r="J106" s="2">
        <f t="shared" si="20"/>
        <v>0.58711846124734279</v>
      </c>
      <c r="K106" s="2">
        <f t="shared" si="21"/>
        <v>4.4347468543509052</v>
      </c>
      <c r="L106" s="2">
        <f t="shared" si="23"/>
        <v>4.8642309533314148</v>
      </c>
      <c r="N106" s="2">
        <f t="shared" si="22"/>
        <v>1.0807242035165316</v>
      </c>
      <c r="O106" s="2">
        <f t="shared" si="24"/>
        <v>1.2056010136751876</v>
      </c>
      <c r="P106" s="2">
        <f t="shared" si="25"/>
        <v>1.0117891069504226</v>
      </c>
      <c r="Q106" s="2">
        <f t="shared" si="14"/>
        <v>0.72963519917964637</v>
      </c>
      <c r="U106" s="2">
        <v>3.5969801046508101</v>
      </c>
      <c r="V106" s="2">
        <v>16.124015114696501</v>
      </c>
      <c r="W106" s="2">
        <v>1.37670712734411</v>
      </c>
      <c r="X106" s="2">
        <v>16.1462178444696</v>
      </c>
      <c r="Y106" s="2">
        <f t="shared" si="15"/>
        <v>2.4868436159974601</v>
      </c>
      <c r="Z106" s="2">
        <f t="shared" si="16"/>
        <v>16.135116479583051</v>
      </c>
      <c r="AA106" s="2">
        <f t="shared" si="17"/>
        <v>16.159984915742996</v>
      </c>
    </row>
    <row r="107" spans="4:27">
      <c r="D107" s="5">
        <f t="shared" si="18"/>
        <v>43891</v>
      </c>
      <c r="E107">
        <v>9470799</v>
      </c>
      <c r="F107">
        <v>10375333</v>
      </c>
      <c r="G107">
        <v>10368633</v>
      </c>
      <c r="I107" s="2">
        <f t="shared" si="19"/>
        <v>-0.50305002306336633</v>
      </c>
      <c r="J107" s="2">
        <f t="shared" si="20"/>
        <v>-0.58343261918473388</v>
      </c>
      <c r="K107" s="2">
        <f t="shared" si="21"/>
        <v>2.1274248634174313</v>
      </c>
      <c r="L107" s="2">
        <f t="shared" si="23"/>
        <v>4.1268325686259004</v>
      </c>
      <c r="N107" s="2">
        <f t="shared" si="22"/>
        <v>0.47197793193131332</v>
      </c>
      <c r="O107" s="2">
        <f t="shared" si="24"/>
        <v>1.0486275952375348</v>
      </c>
      <c r="P107" s="2">
        <f t="shared" si="25"/>
        <v>0.90363462419411955</v>
      </c>
      <c r="Q107" s="2">
        <f t="shared" si="14"/>
        <v>0.71614283817985258</v>
      </c>
      <c r="U107" s="2">
        <v>2.3899083928852698</v>
      </c>
      <c r="V107" s="2">
        <v>16.131042636022599</v>
      </c>
      <c r="W107" s="2">
        <v>-1.96660721825511</v>
      </c>
      <c r="X107" s="2">
        <v>16.1746077921341</v>
      </c>
      <c r="Y107" s="2">
        <f t="shared" si="15"/>
        <v>0.21165058731507991</v>
      </c>
      <c r="Z107" s="2">
        <f t="shared" si="16"/>
        <v>16.152825214078348</v>
      </c>
      <c r="AA107" s="2">
        <f t="shared" si="17"/>
        <v>16.154941719951502</v>
      </c>
    </row>
    <row r="108" spans="4:27">
      <c r="D108" s="5">
        <f t="shared" si="18"/>
        <v>43983</v>
      </c>
      <c r="E108">
        <v>8892133</v>
      </c>
      <c r="F108">
        <v>8884365</v>
      </c>
      <c r="G108">
        <v>8875484</v>
      </c>
      <c r="I108" s="2">
        <f t="shared" si="19"/>
        <v>-14.370314668454498</v>
      </c>
      <c r="J108" s="2">
        <f t="shared" si="20"/>
        <v>-14.400635069251649</v>
      </c>
      <c r="K108" s="2">
        <f t="shared" si="21"/>
        <v>-12.843399417278818</v>
      </c>
      <c r="L108" s="2">
        <f t="shared" si="23"/>
        <v>-0.33321724308663647</v>
      </c>
      <c r="N108" s="2">
        <f t="shared" si="22"/>
        <v>-3.1988313061888753</v>
      </c>
      <c r="O108" s="2">
        <f t="shared" si="24"/>
        <v>-0.24974806488861626</v>
      </c>
      <c r="P108" s="2">
        <f t="shared" si="25"/>
        <v>0.17915789896661921</v>
      </c>
      <c r="Q108" s="2">
        <f t="shared" si="14"/>
        <v>0.33724480309912258</v>
      </c>
      <c r="U108" s="2">
        <v>-13.822721947885601</v>
      </c>
      <c r="V108" s="2">
        <v>16.1380307677281</v>
      </c>
      <c r="W108" s="2">
        <v>-4.74447155200314</v>
      </c>
      <c r="X108" s="2">
        <v>16.047248263769301</v>
      </c>
      <c r="Y108" s="2">
        <f t="shared" si="15"/>
        <v>-9.2835967499443708</v>
      </c>
      <c r="Z108" s="2">
        <f t="shared" si="16"/>
        <v>16.092639515748701</v>
      </c>
      <c r="AA108" s="2">
        <f t="shared" si="17"/>
        <v>15.99980354824929</v>
      </c>
    </row>
    <row r="109" spans="4:27">
      <c r="D109" s="5">
        <f t="shared" si="18"/>
        <v>44075</v>
      </c>
      <c r="E109">
        <v>10197539</v>
      </c>
      <c r="F109">
        <v>9938517</v>
      </c>
      <c r="G109">
        <v>9928932</v>
      </c>
      <c r="I109" s="2">
        <f t="shared" si="19"/>
        <v>11.865248669994983</v>
      </c>
      <c r="J109" s="2">
        <f t="shared" si="20"/>
        <v>11.86918933097057</v>
      </c>
      <c r="K109" s="2">
        <f t="shared" si="21"/>
        <v>-4.1535676260139667</v>
      </c>
      <c r="L109" s="2">
        <f t="shared" si="23"/>
        <v>-2.6673088983253592</v>
      </c>
      <c r="N109" s="2">
        <f t="shared" si="22"/>
        <v>-0.59116076325359401</v>
      </c>
      <c r="O109" s="2">
        <f t="shared" si="24"/>
        <v>0.66188758250661905</v>
      </c>
      <c r="P109" s="2">
        <f t="shared" si="25"/>
        <v>0.73453474629151994</v>
      </c>
      <c r="Q109" s="2">
        <f t="shared" si="14"/>
        <v>0.61345234868544796</v>
      </c>
      <c r="U109" s="2">
        <v>-3.3153413188864902</v>
      </c>
      <c r="V109" s="2">
        <v>16.145081785519899</v>
      </c>
      <c r="W109" s="2">
        <v>-5.7370517284341602</v>
      </c>
      <c r="X109" s="2">
        <v>16.169298889615401</v>
      </c>
      <c r="Y109" s="2">
        <f t="shared" si="15"/>
        <v>-4.5261965236603254</v>
      </c>
      <c r="Z109" s="2">
        <f t="shared" si="16"/>
        <v>16.157190337567648</v>
      </c>
      <c r="AA109" s="2">
        <f t="shared" si="17"/>
        <v>16.111928372331025</v>
      </c>
    </row>
    <row r="110" spans="4:27">
      <c r="D110" s="5">
        <f t="shared" si="18"/>
        <v>44166</v>
      </c>
      <c r="E110">
        <v>10741416</v>
      </c>
      <c r="F110">
        <v>10092145</v>
      </c>
      <c r="G110">
        <v>10087157</v>
      </c>
      <c r="I110" s="2">
        <f t="shared" si="19"/>
        <v>1.5457839434193374</v>
      </c>
      <c r="J110" s="2">
        <f t="shared" si="20"/>
        <v>1.5935752203761808</v>
      </c>
      <c r="K110" s="2">
        <f t="shared" si="21"/>
        <v>-2.8250568656310122</v>
      </c>
      <c r="L110" s="2">
        <f t="shared" si="23"/>
        <v>-4.5355531516511007</v>
      </c>
      <c r="N110" s="2">
        <f t="shared" si="22"/>
        <v>-0.36558301952588579</v>
      </c>
      <c r="O110" s="2">
        <f t="shared" si="24"/>
        <v>0.66854679677075879</v>
      </c>
      <c r="P110" s="2">
        <f t="shared" si="25"/>
        <v>0.76042998120264971</v>
      </c>
      <c r="Q110" s="2">
        <f t="shared" si="14"/>
        <v>0.65311324355826383</v>
      </c>
      <c r="U110" s="2">
        <v>-2.4943616636661901</v>
      </c>
      <c r="V110" s="2">
        <v>16.1522115730926</v>
      </c>
      <c r="W110" s="2">
        <v>-4.6970131413427403</v>
      </c>
      <c r="X110" s="2">
        <v>16.174238087869401</v>
      </c>
      <c r="Y110" s="2">
        <f t="shared" si="15"/>
        <v>-3.5956874025044652</v>
      </c>
      <c r="Z110" s="2">
        <f t="shared" si="16"/>
        <v>16.163224830480999</v>
      </c>
      <c r="AA110" s="2">
        <f t="shared" si="17"/>
        <v>16.12726795645596</v>
      </c>
    </row>
    <row r="111" spans="4:27">
      <c r="D111" s="5">
        <f t="shared" si="18"/>
        <v>44256</v>
      </c>
      <c r="E111">
        <v>9256286</v>
      </c>
      <c r="F111">
        <v>10193600</v>
      </c>
      <c r="G111">
        <v>10197858</v>
      </c>
      <c r="I111" s="2">
        <f t="shared" si="19"/>
        <v>1.0052867849203579</v>
      </c>
      <c r="J111" s="2">
        <f t="shared" si="20"/>
        <v>1.0974449986254768</v>
      </c>
      <c r="K111" s="2">
        <f t="shared" si="21"/>
        <v>-2.2649936927180079</v>
      </c>
      <c r="L111" s="2">
        <f t="shared" si="23"/>
        <v>-5.5094153417474701</v>
      </c>
      <c r="N111" s="2">
        <f t="shared" si="22"/>
        <v>1.1501182470045279E-2</v>
      </c>
      <c r="O111" s="2">
        <f t="shared" si="24"/>
        <v>0.60687011957557024</v>
      </c>
      <c r="P111" s="2">
        <f t="shared" si="25"/>
        <v>0.83615560032527081</v>
      </c>
      <c r="Q111" s="2">
        <f t="shared" si="14"/>
        <v>0.65500516568042355</v>
      </c>
      <c r="U111" s="2">
        <v>-2.21446629134747</v>
      </c>
      <c r="V111" s="2">
        <v>16.159415293257801</v>
      </c>
      <c r="W111" s="2">
        <v>-2.38864964200569</v>
      </c>
      <c r="X111" s="2">
        <v>16.161157126764401</v>
      </c>
      <c r="Y111" s="2">
        <f t="shared" si="15"/>
        <v>-2.30155796667658</v>
      </c>
      <c r="Z111" s="2">
        <f t="shared" si="16"/>
        <v>16.160286210011101</v>
      </c>
      <c r="AA111" s="2">
        <f t="shared" si="17"/>
        <v>16.137270630344361</v>
      </c>
    </row>
    <row r="112" spans="4:27">
      <c r="D112" s="5">
        <f t="shared" si="18"/>
        <v>44348</v>
      </c>
      <c r="E112">
        <v>10481090</v>
      </c>
      <c r="F112">
        <v>10424258</v>
      </c>
      <c r="G112">
        <v>10434322</v>
      </c>
      <c r="I112" s="2">
        <f t="shared" si="19"/>
        <v>2.2627727201381305</v>
      </c>
      <c r="J112" s="2">
        <f t="shared" si="20"/>
        <v>2.3187614497083473</v>
      </c>
      <c r="K112" s="2">
        <f t="shared" si="21"/>
        <v>17.869244645800947</v>
      </c>
      <c r="L112" s="2">
        <f t="shared" si="23"/>
        <v>1.5484641693693533</v>
      </c>
      <c r="N112" s="2">
        <f t="shared" si="22"/>
        <v>4.1697730296182023</v>
      </c>
      <c r="O112" s="2">
        <f t="shared" si="24"/>
        <v>0.72267782514079448</v>
      </c>
      <c r="P112" s="2">
        <f t="shared" si="25"/>
        <v>0.88453722002664747</v>
      </c>
      <c r="Q112" s="2">
        <f t="shared" si="14"/>
        <v>0.71335490778964472</v>
      </c>
      <c r="U112" s="2">
        <v>-0.70263710105074695</v>
      </c>
      <c r="V112" s="2">
        <v>16.166672519066601</v>
      </c>
      <c r="W112" s="2">
        <v>-1.15370488531497E-3</v>
      </c>
      <c r="X112" s="2">
        <v>16.159657685105</v>
      </c>
      <c r="Y112" s="2">
        <f t="shared" si="15"/>
        <v>-0.35189540296803096</v>
      </c>
      <c r="Z112" s="2">
        <f t="shared" si="16"/>
        <v>16.163165102085799</v>
      </c>
      <c r="AA112" s="2">
        <f t="shared" si="17"/>
        <v>16.159646148056122</v>
      </c>
    </row>
    <row r="113" spans="4:27">
      <c r="D113" s="5">
        <f t="shared" si="18"/>
        <v>44440</v>
      </c>
      <c r="E113">
        <v>10839427</v>
      </c>
      <c r="F113">
        <v>10584622</v>
      </c>
      <c r="G113">
        <v>10596695</v>
      </c>
      <c r="I113" s="2">
        <f t="shared" si="19"/>
        <v>1.5383732827794603</v>
      </c>
      <c r="J113" s="2">
        <f t="shared" si="20"/>
        <v>1.5561432740910135</v>
      </c>
      <c r="K113" s="2">
        <f t="shared" si="21"/>
        <v>6.2945383194906128</v>
      </c>
      <c r="L113" s="2">
        <f t="shared" si="23"/>
        <v>4.3016411303432847</v>
      </c>
      <c r="N113" s="2">
        <f t="shared" si="22"/>
        <v>1.5880541828143215</v>
      </c>
      <c r="O113" s="2">
        <f t="shared" si="24"/>
        <v>0.723702485887601</v>
      </c>
      <c r="P113" s="2">
        <f t="shared" si="25"/>
        <v>0.93471823450956815</v>
      </c>
      <c r="Q113" s="2">
        <f t="shared" si="14"/>
        <v>0.74606999919729655</v>
      </c>
      <c r="U113" s="2">
        <v>9.6376784600246596E-2</v>
      </c>
      <c r="V113" s="2">
        <v>16.1739489831558</v>
      </c>
      <c r="W113" s="2">
        <v>1.5849850885550001</v>
      </c>
      <c r="X113" s="2">
        <v>16.159062900116201</v>
      </c>
      <c r="Y113" s="2">
        <f t="shared" si="15"/>
        <v>0.84068093657762333</v>
      </c>
      <c r="Z113" s="2">
        <f t="shared" si="16"/>
        <v>16.166505941636</v>
      </c>
      <c r="AA113" s="2">
        <f t="shared" si="17"/>
        <v>16.174912751001784</v>
      </c>
    </row>
    <row r="114" spans="4:27">
      <c r="D114" s="5">
        <f t="shared" si="18"/>
        <v>44531</v>
      </c>
      <c r="E114">
        <v>11554820</v>
      </c>
      <c r="F114">
        <v>10846191</v>
      </c>
      <c r="G114">
        <v>10856359</v>
      </c>
      <c r="I114" s="2">
        <f t="shared" si="19"/>
        <v>2.4712172054892392</v>
      </c>
      <c r="J114" s="2">
        <f t="shared" si="20"/>
        <v>2.4504244011930041</v>
      </c>
      <c r="K114" s="2">
        <f t="shared" si="21"/>
        <v>7.5725956428835701</v>
      </c>
      <c r="L114" s="2">
        <f t="shared" si="23"/>
        <v>7.20000034603936</v>
      </c>
      <c r="N114" s="2">
        <f t="shared" si="22"/>
        <v>1.819412498331797</v>
      </c>
      <c r="O114" s="2">
        <f t="shared" si="24"/>
        <v>0.84485122744081431</v>
      </c>
      <c r="P114" s="2">
        <f t="shared" si="25"/>
        <v>1.0141265039662948</v>
      </c>
      <c r="Q114" s="2">
        <f t="shared" si="14"/>
        <v>0.77576490652799668</v>
      </c>
      <c r="U114" s="2">
        <v>1.81184897267669</v>
      </c>
      <c r="V114" s="2">
        <v>16.181206026680201</v>
      </c>
      <c r="W114" s="2">
        <v>2.1660979902453201</v>
      </c>
      <c r="X114" s="2">
        <v>16.1776635365045</v>
      </c>
      <c r="Y114" s="2">
        <f t="shared" si="15"/>
        <v>1.9889734814610049</v>
      </c>
      <c r="Z114" s="2">
        <f t="shared" si="16"/>
        <v>16.179434781592349</v>
      </c>
      <c r="AA114" s="2">
        <f t="shared" si="17"/>
        <v>16.199324516406953</v>
      </c>
    </row>
    <row r="115" spans="4:27">
      <c r="D115" s="5">
        <f t="shared" si="18"/>
        <v>44621</v>
      </c>
      <c r="E115">
        <v>10016747</v>
      </c>
      <c r="F115">
        <v>10996627</v>
      </c>
      <c r="G115">
        <v>11000441</v>
      </c>
      <c r="I115" s="2">
        <f t="shared" si="19"/>
        <v>1.3869938303686382</v>
      </c>
      <c r="J115" s="2">
        <f t="shared" si="20"/>
        <v>1.3271668705870923</v>
      </c>
      <c r="K115" s="2">
        <f t="shared" si="21"/>
        <v>8.2156169331846485</v>
      </c>
      <c r="L115" s="2">
        <f t="shared" si="23"/>
        <v>9.7338593275670036</v>
      </c>
      <c r="N115" s="2">
        <f t="shared" si="22"/>
        <v>1.914839259693867</v>
      </c>
      <c r="O115" s="2">
        <f t="shared" si="24"/>
        <v>0.79943945803174188</v>
      </c>
      <c r="P115" s="2">
        <f t="shared" si="25"/>
        <v>1.0144446455753033</v>
      </c>
      <c r="Q115" s="2">
        <f t="shared" si="14"/>
        <v>0.85458564369225487</v>
      </c>
      <c r="U115" s="2">
        <v>2.4693554226821202</v>
      </c>
      <c r="V115" s="2">
        <v>16.1884055931496</v>
      </c>
      <c r="W115" s="2">
        <v>2.0594023467756002</v>
      </c>
      <c r="X115" s="2">
        <v>16.192505123908699</v>
      </c>
      <c r="Y115" s="2">
        <f t="shared" si="15"/>
        <v>2.2643788847288602</v>
      </c>
      <c r="Z115" s="2">
        <f t="shared" si="16"/>
        <v>16.19045535852915</v>
      </c>
      <c r="AA115" s="2">
        <f t="shared" si="17"/>
        <v>16.213099147376465</v>
      </c>
    </row>
    <row r="116" spans="4:27">
      <c r="D116" s="5">
        <f t="shared" si="18"/>
        <v>44713</v>
      </c>
      <c r="E116">
        <v>11166195</v>
      </c>
      <c r="F116">
        <v>11075159</v>
      </c>
      <c r="G116">
        <v>11074091</v>
      </c>
      <c r="I116" s="2">
        <f t="shared" si="19"/>
        <v>0.71414625593830294</v>
      </c>
      <c r="J116" s="2">
        <f t="shared" si="20"/>
        <v>0.66951861293560455</v>
      </c>
      <c r="K116" s="2">
        <f t="shared" si="21"/>
        <v>6.536581595998129</v>
      </c>
      <c r="L116" s="2">
        <f t="shared" si="23"/>
        <v>7.1315625787389649</v>
      </c>
      <c r="N116" s="2">
        <f t="shared" si="22"/>
        <v>1.5276826436439102</v>
      </c>
      <c r="O116" s="2">
        <f t="shared" si="24"/>
        <v>0.83287478902441237</v>
      </c>
      <c r="P116" s="2">
        <f t="shared" si="25"/>
        <v>0.98964229571925277</v>
      </c>
      <c r="Q116" s="2">
        <f t="shared" si="14"/>
        <v>0.88823532509052749</v>
      </c>
      <c r="U116" s="2">
        <v>2.4694280321530999</v>
      </c>
      <c r="V116" s="2">
        <v>16.19552095013</v>
      </c>
      <c r="W116" s="2">
        <v>1.6776596605835099</v>
      </c>
      <c r="X116" s="2">
        <v>16.2034386338457</v>
      </c>
      <c r="Y116" s="2">
        <f t="shared" si="15"/>
        <v>2.0735438463683051</v>
      </c>
      <c r="Z116" s="2">
        <f t="shared" si="16"/>
        <v>16.199479791987848</v>
      </c>
      <c r="AA116" s="2">
        <f t="shared" si="17"/>
        <v>16.220215230451561</v>
      </c>
    </row>
    <row r="117" spans="4:27">
      <c r="D117" s="5">
        <f t="shared" si="18"/>
        <v>44805</v>
      </c>
      <c r="E117">
        <v>11277504</v>
      </c>
      <c r="F117">
        <v>10998828</v>
      </c>
      <c r="G117">
        <v>10994528</v>
      </c>
      <c r="I117" s="2">
        <f t="shared" si="19"/>
        <v>-0.68920906688563832</v>
      </c>
      <c r="J117" s="2">
        <f t="shared" si="20"/>
        <v>-0.71846077479406745</v>
      </c>
      <c r="K117" s="2">
        <f t="shared" si="21"/>
        <v>4.0415143715622577</v>
      </c>
      <c r="L117" s="2">
        <f t="shared" si="23"/>
        <v>6.5275006166166065</v>
      </c>
      <c r="N117" s="2">
        <f t="shared" si="22"/>
        <v>0.9707870562276355</v>
      </c>
      <c r="O117" s="2">
        <f t="shared" si="24"/>
        <v>0.65589349192945434</v>
      </c>
      <c r="P117" s="2">
        <f t="shared" si="25"/>
        <v>0.90890079731236284</v>
      </c>
      <c r="Q117" s="2">
        <f t="shared" si="14"/>
        <v>0.86259648490939111</v>
      </c>
      <c r="U117" s="2">
        <v>1.0758480973112201</v>
      </c>
      <c r="V117" s="2">
        <v>16.2025407986586</v>
      </c>
      <c r="W117" s="2">
        <v>1.22644882948273</v>
      </c>
      <c r="X117" s="2">
        <v>16.201034791336902</v>
      </c>
      <c r="Y117" s="2">
        <f t="shared" si="15"/>
        <v>1.1511484633969751</v>
      </c>
      <c r="Z117" s="2">
        <f t="shared" si="16"/>
        <v>16.201787794997749</v>
      </c>
      <c r="AA117" s="2">
        <f t="shared" si="17"/>
        <v>16.21329927963173</v>
      </c>
    </row>
    <row r="118" spans="4:27">
      <c r="D118" s="5">
        <f t="shared" si="18"/>
        <v>44896</v>
      </c>
      <c r="E118">
        <v>11599923</v>
      </c>
      <c r="F118">
        <v>10955144</v>
      </c>
      <c r="G118">
        <v>10949251</v>
      </c>
      <c r="I118" s="2">
        <f t="shared" si="19"/>
        <v>-0.39716958934170066</v>
      </c>
      <c r="J118" s="2">
        <f t="shared" si="20"/>
        <v>-0.41181394963021489</v>
      </c>
      <c r="K118" s="2">
        <f t="shared" si="21"/>
        <v>0.39033926967273658</v>
      </c>
      <c r="L118" s="2">
        <f t="shared" si="23"/>
        <v>4.5779057692602976</v>
      </c>
      <c r="N118" s="2">
        <f t="shared" si="22"/>
        <v>0.25369035751990054</v>
      </c>
      <c r="O118" s="2">
        <f t="shared" si="24"/>
        <v>0.56917327877527057</v>
      </c>
      <c r="P118" s="2">
        <f t="shared" si="25"/>
        <v>0.81574864923279478</v>
      </c>
      <c r="Q118" s="2">
        <f t="shared" si="14"/>
        <v>0.85645489484742865</v>
      </c>
      <c r="U118" s="2">
        <v>-1.49598089770379E-2</v>
      </c>
      <c r="V118" s="2">
        <v>16.209469273697898</v>
      </c>
      <c r="W118" s="2">
        <v>0.71376412857178095</v>
      </c>
      <c r="X118" s="2">
        <v>16.202182034322401</v>
      </c>
      <c r="Y118" s="2">
        <f t="shared" si="15"/>
        <v>0.34940215979737155</v>
      </c>
      <c r="Z118" s="2">
        <f t="shared" si="16"/>
        <v>16.205825654010148</v>
      </c>
      <c r="AA118" s="2">
        <f t="shared" si="17"/>
        <v>16.209319675608107</v>
      </c>
    </row>
    <row r="119" spans="4:27">
      <c r="D119" s="6">
        <f t="shared" si="18"/>
        <v>44986</v>
      </c>
      <c r="E119" s="175"/>
      <c r="F119" s="175">
        <f>F118*(1+S119/100)</f>
        <v>11026352.435999999</v>
      </c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>
        <v>0.65</v>
      </c>
      <c r="T119" s="175"/>
      <c r="U119" s="8">
        <v>-5.1859255507069303E-2</v>
      </c>
      <c r="V119" s="8">
        <v>16.216317234260899</v>
      </c>
      <c r="W119" s="8">
        <v>0.147805921332861</v>
      </c>
      <c r="X119" s="8">
        <v>16.214320582492501</v>
      </c>
      <c r="Y119" s="8">
        <f t="shared" si="15"/>
        <v>4.797333291289585E-2</v>
      </c>
      <c r="Z119" s="8">
        <f t="shared" si="16"/>
        <v>16.215318908376702</v>
      </c>
      <c r="AA119" s="8">
        <f t="shared" si="17"/>
        <v>16.215798641705817</v>
      </c>
    </row>
    <row r="120" spans="4:27">
      <c r="D120" s="6">
        <f t="shared" si="18"/>
        <v>45078</v>
      </c>
      <c r="E120" s="175"/>
      <c r="F120" s="175">
        <f t="shared" ref="F120:F130" si="26">F119*(1+S120/100)</f>
        <v>11098023.726833999</v>
      </c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>
        <v>0.65</v>
      </c>
      <c r="T120" s="175"/>
      <c r="U120" s="8">
        <v>-8.1783805839858406E-2</v>
      </c>
      <c r="V120" s="8">
        <v>16.223095445861901</v>
      </c>
      <c r="W120" s="8">
        <v>-0.338137953052842</v>
      </c>
      <c r="X120" s="8">
        <v>16.2256589873341</v>
      </c>
      <c r="Y120" s="8">
        <f t="shared" si="15"/>
        <v>-0.2099608794463502</v>
      </c>
      <c r="Z120" s="8">
        <f t="shared" si="16"/>
        <v>16.224377216598</v>
      </c>
      <c r="AA120" s="8">
        <f t="shared" si="17"/>
        <v>16.222277607803523</v>
      </c>
    </row>
    <row r="121" spans="4:27">
      <c r="D121" s="6">
        <f t="shared" si="18"/>
        <v>45170</v>
      </c>
      <c r="E121" s="175"/>
      <c r="F121" s="175">
        <f t="shared" si="26"/>
        <v>11170160.881058419</v>
      </c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>
        <v>0.65</v>
      </c>
      <c r="T121" s="175"/>
      <c r="U121" s="8">
        <v>-0.10577759936732301</v>
      </c>
      <c r="V121" s="8">
        <v>16.229814349894902</v>
      </c>
      <c r="W121" s="8">
        <v>-0.56447520624247605</v>
      </c>
      <c r="X121" s="8">
        <v>16.234401325963699</v>
      </c>
      <c r="Y121" s="8">
        <f t="shared" si="15"/>
        <v>-0.33512640280489953</v>
      </c>
      <c r="Z121" s="8">
        <f t="shared" si="16"/>
        <v>16.232107837929298</v>
      </c>
      <c r="AA121" s="8">
        <f t="shared" si="17"/>
        <v>16.228756573901233</v>
      </c>
    </row>
    <row r="122" spans="4:27">
      <c r="D122" s="6">
        <f t="shared" si="18"/>
        <v>45261</v>
      </c>
      <c r="E122" s="175"/>
      <c r="F122" s="175">
        <f t="shared" si="26"/>
        <v>11242766.926785298</v>
      </c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>
        <v>0.65</v>
      </c>
      <c r="T122" s="175"/>
      <c r="U122" s="8">
        <v>-0.124833660603798</v>
      </c>
      <c r="V122" s="8">
        <v>16.236483876605</v>
      </c>
      <c r="W122" s="8">
        <v>-0.48330274938939199</v>
      </c>
      <c r="X122" s="8">
        <v>16.240068567492798</v>
      </c>
      <c r="Y122" s="8">
        <f t="shared" si="15"/>
        <v>-0.30406820499659498</v>
      </c>
      <c r="Z122" s="8">
        <f t="shared" si="16"/>
        <v>16.238276222048899</v>
      </c>
      <c r="AA122" s="8">
        <f t="shared" si="17"/>
        <v>16.235235539998943</v>
      </c>
    </row>
    <row r="123" spans="4:27">
      <c r="D123" s="6">
        <f t="shared" si="18"/>
        <v>45352</v>
      </c>
      <c r="E123" s="175"/>
      <c r="F123" s="175">
        <f t="shared" si="26"/>
        <v>11315844.911809402</v>
      </c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>
        <v>0.65</v>
      </c>
      <c r="T123" s="175"/>
      <c r="U123" s="8">
        <v>-0.139878903063654</v>
      </c>
      <c r="V123" s="8">
        <v>16.243113295127301</v>
      </c>
      <c r="W123" s="8">
        <v>-0.24919051168936801</v>
      </c>
      <c r="X123" s="8">
        <v>16.244206411213501</v>
      </c>
      <c r="Y123" s="8">
        <f t="shared" si="15"/>
        <v>-0.19453470737651102</v>
      </c>
      <c r="Z123" s="8">
        <f t="shared" si="16"/>
        <v>16.243659853170399</v>
      </c>
      <c r="AA123" s="8">
        <f t="shared" si="17"/>
        <v>16.241714506096653</v>
      </c>
    </row>
    <row r="124" spans="4:27">
      <c r="D124" s="6">
        <f t="shared" si="18"/>
        <v>45444</v>
      </c>
      <c r="E124" s="175"/>
      <c r="F124" s="175">
        <f t="shared" si="26"/>
        <v>11389397.903736163</v>
      </c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>
        <v>0.65</v>
      </c>
      <c r="T124" s="175"/>
      <c r="U124" s="8">
        <v>-0.15176221922338901</v>
      </c>
      <c r="V124" s="8">
        <v>16.249711094386601</v>
      </c>
      <c r="W124" s="8">
        <v>-9.3717919628799606E-2</v>
      </c>
      <c r="X124" s="8">
        <v>16.249130651390701</v>
      </c>
      <c r="Y124" s="8">
        <f t="shared" si="15"/>
        <v>-0.12274006942609431</v>
      </c>
      <c r="Z124" s="8">
        <f t="shared" si="16"/>
        <v>16.249420872888649</v>
      </c>
      <c r="AA124" s="8">
        <f t="shared" si="17"/>
        <v>16.248193472194362</v>
      </c>
    </row>
    <row r="125" spans="4:27">
      <c r="D125" s="6">
        <f t="shared" si="18"/>
        <v>45536</v>
      </c>
      <c r="E125" s="175"/>
      <c r="F125" s="175">
        <f t="shared" si="26"/>
        <v>11463428.990110448</v>
      </c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>
        <v>0.65</v>
      </c>
      <c r="T125" s="175"/>
      <c r="U125" s="8">
        <v>-0.16124507724543399</v>
      </c>
      <c r="V125" s="8">
        <v>16.256284889064499</v>
      </c>
      <c r="W125" s="8">
        <v>-0.119502543416639</v>
      </c>
      <c r="X125" s="8">
        <v>16.255867463726201</v>
      </c>
      <c r="Y125" s="8">
        <f t="shared" si="15"/>
        <v>-0.14037381033103649</v>
      </c>
      <c r="Z125" s="8">
        <f t="shared" si="16"/>
        <v>16.25607617639535</v>
      </c>
      <c r="AA125" s="8">
        <f t="shared" si="17"/>
        <v>16.254672438292069</v>
      </c>
    </row>
    <row r="126" spans="4:27">
      <c r="D126" s="6">
        <f t="shared" si="18"/>
        <v>45627</v>
      </c>
      <c r="E126" s="175"/>
      <c r="F126" s="175">
        <f t="shared" si="26"/>
        <v>11537941.278546166</v>
      </c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>
        <v>0.65</v>
      </c>
      <c r="T126" s="175"/>
      <c r="U126" s="8">
        <v>-0.16899409390414299</v>
      </c>
      <c r="V126" s="8">
        <v>16.262841345328798</v>
      </c>
      <c r="W126" s="8">
        <v>-0.214291112199572</v>
      </c>
      <c r="X126" s="8">
        <v>16.2632943155118</v>
      </c>
      <c r="Y126" s="8">
        <f t="shared" si="15"/>
        <v>-0.19164260305185749</v>
      </c>
      <c r="Z126" s="8">
        <f t="shared" si="16"/>
        <v>16.263067830420297</v>
      </c>
      <c r="AA126" s="8">
        <f t="shared" si="17"/>
        <v>16.261151404389778</v>
      </c>
    </row>
    <row r="127" spans="4:27">
      <c r="D127" s="6">
        <f t="shared" si="18"/>
        <v>45717</v>
      </c>
      <c r="E127" s="175"/>
      <c r="F127" s="175">
        <f t="shared" si="26"/>
        <v>11612937.896856716</v>
      </c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>
        <v>0.65</v>
      </c>
      <c r="T127" s="175"/>
      <c r="U127" s="8">
        <v>-0.175575107801659</v>
      </c>
      <c r="V127" s="8">
        <v>16.2693861215655</v>
      </c>
      <c r="W127" s="8">
        <v>-0.17065595145773199</v>
      </c>
      <c r="X127" s="8">
        <v>16.269336930002101</v>
      </c>
      <c r="Y127" s="8">
        <f t="shared" si="15"/>
        <v>-0.17311552962969551</v>
      </c>
      <c r="Z127" s="8">
        <f t="shared" si="16"/>
        <v>16.2693615257838</v>
      </c>
      <c r="AA127" s="8">
        <f t="shared" si="17"/>
        <v>16.267630370487488</v>
      </c>
    </row>
    <row r="128" spans="4:27">
      <c r="D128" s="6">
        <f t="shared" si="18"/>
        <v>45809</v>
      </c>
      <c r="E128" s="175"/>
      <c r="F128" s="175">
        <f t="shared" si="26"/>
        <v>11688421.993186284</v>
      </c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>
        <v>0.65</v>
      </c>
      <c r="T128" s="175"/>
      <c r="U128" s="8">
        <v>-0.18144833623108</v>
      </c>
      <c r="V128" s="8">
        <v>16.275923819947501</v>
      </c>
      <c r="W128" s="8">
        <v>0.101287814932149</v>
      </c>
      <c r="X128" s="8">
        <v>16.273096458435901</v>
      </c>
      <c r="Y128" s="8">
        <f t="shared" si="15"/>
        <v>-4.0080260649465502E-2</v>
      </c>
      <c r="Z128" s="8">
        <f t="shared" si="16"/>
        <v>16.274510139191701</v>
      </c>
      <c r="AA128" s="8">
        <f t="shared" si="17"/>
        <v>16.274109336585198</v>
      </c>
    </row>
    <row r="129" spans="4:27">
      <c r="D129" s="6">
        <f t="shared" si="18"/>
        <v>45901</v>
      </c>
      <c r="E129" s="175"/>
      <c r="F129" s="175">
        <f t="shared" si="26"/>
        <v>11764396.736141995</v>
      </c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>
        <v>0.65</v>
      </c>
      <c r="T129" s="175"/>
      <c r="U129" s="8">
        <v>-0.18696426204312599</v>
      </c>
      <c r="V129" s="8">
        <v>16.2824579453033</v>
      </c>
      <c r="W129" s="8">
        <v>0.46936786093398902</v>
      </c>
      <c r="X129" s="8">
        <v>16.275894624073601</v>
      </c>
      <c r="Y129" s="8">
        <f t="shared" si="15"/>
        <v>0.14120179944543151</v>
      </c>
      <c r="Z129" s="8">
        <f t="shared" si="16"/>
        <v>16.27917628468845</v>
      </c>
      <c r="AA129" s="8">
        <f t="shared" si="17"/>
        <v>16.280588302682908</v>
      </c>
    </row>
    <row r="130" spans="4:27">
      <c r="D130" s="6">
        <f t="shared" si="18"/>
        <v>45992</v>
      </c>
      <c r="E130" s="175"/>
      <c r="F130" s="175">
        <f t="shared" si="26"/>
        <v>11840865.314926917</v>
      </c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>
        <v>0.65</v>
      </c>
      <c r="T130" s="175"/>
      <c r="U130" s="8">
        <v>-0.192359962878727</v>
      </c>
      <c r="V130" s="8">
        <v>16.2889908684094</v>
      </c>
      <c r="W130" s="8">
        <v>0.68136513577328195</v>
      </c>
      <c r="X130" s="8">
        <v>16.2802536174229</v>
      </c>
      <c r="Y130" s="8">
        <f t="shared" si="15"/>
        <v>0.24450258644727746</v>
      </c>
      <c r="Z130" s="8">
        <f t="shared" si="16"/>
        <v>16.28462224291615</v>
      </c>
      <c r="AA130" s="8">
        <f t="shared" si="17"/>
        <v>16.287067268780614</v>
      </c>
    </row>
  </sheetData>
  <hyperlinks>
    <hyperlink ref="B1" r:id="rId1" xr:uid="{F755A877-9B9E-472B-9276-6DF48F7A5F8C}"/>
    <hyperlink ref="B2" r:id="rId2" xr:uid="{9C2144B0-730D-4B86-BBE1-E38374501996}"/>
  </hyperlinks>
  <pageMargins left="0.7" right="0.7" top="0.75" bottom="0.75" header="0.3" footer="0.3"/>
  <pageSetup orientation="portrait" r:id="rId3"/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18D7-65CF-4D1F-80BD-B11C0284E8E9}">
  <sheetPr>
    <tabColor rgb="FFC00000"/>
  </sheetPr>
  <dimension ref="A1:Y124"/>
  <sheetViews>
    <sheetView showGridLines="0" workbookViewId="0">
      <pane ySplit="4" topLeftCell="A5" activePane="bottomLeft" state="frozen"/>
      <selection pane="bottomLeft" activeCell="D123" sqref="D123"/>
    </sheetView>
  </sheetViews>
  <sheetFormatPr defaultRowHeight="12"/>
  <sheetData>
    <row r="1" spans="1:25">
      <c r="A1" s="144" t="s">
        <v>323</v>
      </c>
    </row>
    <row r="2" spans="1:25">
      <c r="A2" t="s">
        <v>324</v>
      </c>
    </row>
    <row r="3" spans="1:25" ht="12.75" thickBot="1">
      <c r="D3" s="112" t="s">
        <v>67</v>
      </c>
      <c r="E3" s="112"/>
      <c r="F3" s="112"/>
      <c r="H3" s="112" t="s">
        <v>306</v>
      </c>
      <c r="I3" s="112"/>
      <c r="J3" s="112"/>
      <c r="L3" s="112" t="s">
        <v>309</v>
      </c>
      <c r="M3" s="112"/>
      <c r="N3" s="112"/>
      <c r="O3" s="112"/>
      <c r="Q3" s="112" t="s">
        <v>313</v>
      </c>
      <c r="R3" t="s">
        <v>73</v>
      </c>
      <c r="S3" s="112" t="s">
        <v>317</v>
      </c>
      <c r="T3" s="112"/>
      <c r="U3" s="112"/>
      <c r="V3" s="112"/>
      <c r="W3" s="112"/>
      <c r="X3" s="112"/>
      <c r="Y3" s="112"/>
    </row>
    <row r="4" spans="1:25" ht="12.75" thickTop="1">
      <c r="D4" t="s">
        <v>314</v>
      </c>
      <c r="E4" t="s">
        <v>225</v>
      </c>
      <c r="F4" t="s">
        <v>268</v>
      </c>
      <c r="H4" s="169" t="s">
        <v>69</v>
      </c>
      <c r="I4" s="9" t="s">
        <v>72</v>
      </c>
      <c r="J4" s="9" t="s">
        <v>222</v>
      </c>
      <c r="K4" s="9"/>
      <c r="L4" s="9" t="s">
        <v>310</v>
      </c>
      <c r="M4" s="9" t="s">
        <v>160</v>
      </c>
      <c r="N4" s="9" t="s">
        <v>311</v>
      </c>
      <c r="O4" s="9" t="s">
        <v>312</v>
      </c>
      <c r="Q4" s="9" t="s">
        <v>69</v>
      </c>
      <c r="S4" t="s">
        <v>319</v>
      </c>
      <c r="T4" t="s">
        <v>315</v>
      </c>
      <c r="U4" t="s">
        <v>320</v>
      </c>
      <c r="V4" t="s">
        <v>316</v>
      </c>
      <c r="W4" s="9" t="s">
        <v>66</v>
      </c>
      <c r="X4" s="9" t="s">
        <v>248</v>
      </c>
      <c r="Y4" s="9" t="s">
        <v>67</v>
      </c>
    </row>
    <row r="5" spans="1:25">
      <c r="D5" s="5">
        <v>35125</v>
      </c>
      <c r="E5">
        <v>736715</v>
      </c>
      <c r="F5">
        <v>691143</v>
      </c>
      <c r="H5" s="2"/>
      <c r="S5" s="2">
        <v>1.08137015957641</v>
      </c>
      <c r="T5" s="2">
        <v>13.4991426919375</v>
      </c>
      <c r="U5" s="2">
        <v>0.37229595832650397</v>
      </c>
      <c r="V5" s="2">
        <v>13.506233433949999</v>
      </c>
      <c r="W5" s="2">
        <f>AVERAGE(S5,U5)</f>
        <v>0.726833058951457</v>
      </c>
      <c r="X5" s="2">
        <f>AVERAGE(T5,V5)</f>
        <v>13.502688062943751</v>
      </c>
      <c r="Y5" s="2">
        <f>LN(E5)</f>
        <v>13.509956393533257</v>
      </c>
    </row>
    <row r="6" spans="1:25">
      <c r="D6" s="5">
        <f>EDATE(D5,3)</f>
        <v>35217</v>
      </c>
      <c r="E6">
        <v>741607</v>
      </c>
      <c r="F6">
        <v>748659</v>
      </c>
      <c r="H6" s="2">
        <f>E6/E5*100-100</f>
        <v>0.66402883068757035</v>
      </c>
      <c r="S6" s="2">
        <v>1.56715188133508</v>
      </c>
      <c r="T6" s="2">
        <v>13.5009032134266</v>
      </c>
      <c r="U6" s="2">
        <v>0.73644157110949104</v>
      </c>
      <c r="V6" s="2">
        <v>13.509210316528801</v>
      </c>
      <c r="W6" s="2">
        <f t="shared" ref="W6:W69" si="0">AVERAGE(S6,U6)</f>
        <v>1.1517967262222855</v>
      </c>
      <c r="X6" s="2">
        <f t="shared" ref="X6:X69" si="1">AVERAGE(T6,V6)</f>
        <v>13.5050567649777</v>
      </c>
      <c r="Y6" s="2">
        <f t="shared" ref="Y6:Y69" si="2">LN(E6)</f>
        <v>13.516574732239937</v>
      </c>
    </row>
    <row r="7" spans="1:25">
      <c r="D7" s="5">
        <f t="shared" ref="D7:D70" si="3">EDATE(D6,3)</f>
        <v>35309</v>
      </c>
      <c r="E7">
        <v>745481</v>
      </c>
      <c r="F7">
        <v>763510</v>
      </c>
      <c r="H7" s="2">
        <f t="shared" ref="H7:H70" si="4">E7/E6*100-100</f>
        <v>0.52237910375711749</v>
      </c>
      <c r="S7" s="2">
        <v>1.91144331321359</v>
      </c>
      <c r="T7" s="2">
        <v>13.502670493479201</v>
      </c>
      <c r="U7" s="2">
        <v>1.0360334855779201</v>
      </c>
      <c r="V7" s="2">
        <v>13.5114245917555</v>
      </c>
      <c r="W7" s="2">
        <f t="shared" si="0"/>
        <v>1.4737383993957551</v>
      </c>
      <c r="X7" s="2">
        <f t="shared" si="1"/>
        <v>13.50704754261735</v>
      </c>
      <c r="Y7" s="2">
        <f t="shared" si="2"/>
        <v>13.521784926611312</v>
      </c>
    </row>
    <row r="8" spans="1:25">
      <c r="D8" s="5">
        <f t="shared" si="3"/>
        <v>35400</v>
      </c>
      <c r="E8">
        <v>745753</v>
      </c>
      <c r="F8">
        <v>768341</v>
      </c>
      <c r="H8" s="2">
        <f t="shared" si="4"/>
        <v>3.6486510051901178E-2</v>
      </c>
      <c r="L8" s="2"/>
      <c r="S8" s="2">
        <v>1.7688639806726401</v>
      </c>
      <c r="T8" s="2">
        <v>13.504461085358001</v>
      </c>
      <c r="U8" s="2">
        <v>1.0295625208591099</v>
      </c>
      <c r="V8" s="2">
        <v>13.511854099956199</v>
      </c>
      <c r="W8" s="2">
        <f t="shared" si="0"/>
        <v>1.399213250765875</v>
      </c>
      <c r="X8" s="2">
        <f t="shared" si="1"/>
        <v>13.508157592657099</v>
      </c>
      <c r="Y8" s="2">
        <f t="shared" si="2"/>
        <v>13.522149725164747</v>
      </c>
    </row>
    <row r="9" spans="1:25">
      <c r="D9" s="5">
        <f t="shared" si="3"/>
        <v>35490</v>
      </c>
      <c r="E9">
        <v>742387</v>
      </c>
      <c r="F9">
        <v>693871</v>
      </c>
      <c r="H9" s="2">
        <f t="shared" si="4"/>
        <v>-0.45135587788449527</v>
      </c>
      <c r="I9" s="2">
        <f t="shared" ref="I9:I72" si="5">F9/F5*100-100</f>
        <v>0.39470847567000078</v>
      </c>
      <c r="J9" s="2"/>
      <c r="L9" s="2">
        <f>AVERAGE(H6:H9)</f>
        <v>0.19288464165302344</v>
      </c>
      <c r="S9" s="2">
        <v>1.1322460678369699</v>
      </c>
      <c r="T9" s="2">
        <v>13.5063034888466</v>
      </c>
      <c r="U9" s="2">
        <v>0.62807664443947897</v>
      </c>
      <c r="V9" s="2">
        <v>13.5113451830806</v>
      </c>
      <c r="W9" s="2">
        <f t="shared" si="0"/>
        <v>0.88016135613822444</v>
      </c>
      <c r="X9" s="2">
        <f t="shared" si="1"/>
        <v>13.508824335963599</v>
      </c>
      <c r="Y9" s="2">
        <f t="shared" si="2"/>
        <v>13.51762594952495</v>
      </c>
    </row>
    <row r="10" spans="1:25">
      <c r="D10" s="5">
        <f t="shared" si="3"/>
        <v>35582</v>
      </c>
      <c r="E10">
        <v>740703</v>
      </c>
      <c r="F10">
        <v>749566</v>
      </c>
      <c r="H10" s="2">
        <f t="shared" si="4"/>
        <v>-0.22683586862378036</v>
      </c>
      <c r="I10" s="2">
        <f t="shared" si="5"/>
        <v>0.12114994944295177</v>
      </c>
      <c r="J10" s="2"/>
      <c r="L10" s="2">
        <f t="shared" ref="L10:L73" si="6">AVERAGE(H7:H10)</f>
        <v>-2.983153317481424E-2</v>
      </c>
      <c r="S10" s="2">
        <v>0.71177550877405704</v>
      </c>
      <c r="T10" s="2">
        <v>13.508237259128199</v>
      </c>
      <c r="U10" s="2">
        <v>-3.3564646858297298E-2</v>
      </c>
      <c r="V10" s="2">
        <v>13.5156906606845</v>
      </c>
      <c r="W10" s="2">
        <f t="shared" si="0"/>
        <v>0.33910543095787987</v>
      </c>
      <c r="X10" s="2">
        <f t="shared" si="1"/>
        <v>13.51196395990635</v>
      </c>
      <c r="Y10" s="2">
        <f t="shared" si="2"/>
        <v>13.51535501421594</v>
      </c>
    </row>
    <row r="11" spans="1:25">
      <c r="D11" s="5">
        <f t="shared" si="3"/>
        <v>35674</v>
      </c>
      <c r="E11">
        <v>736395</v>
      </c>
      <c r="F11">
        <v>756433</v>
      </c>
      <c r="H11" s="2">
        <f t="shared" si="4"/>
        <v>-0.5816096330107996</v>
      </c>
      <c r="I11" s="2">
        <f t="shared" si="5"/>
        <v>-0.92690338044033638</v>
      </c>
      <c r="J11" s="2"/>
      <c r="L11" s="2">
        <f t="shared" si="6"/>
        <v>-0.30582871736679351</v>
      </c>
      <c r="S11" s="2">
        <v>-7.8708939429319294E-2</v>
      </c>
      <c r="T11" s="2">
        <v>13.5103090279241</v>
      </c>
      <c r="U11" s="2">
        <v>-0.688039968144186</v>
      </c>
      <c r="V11" s="2">
        <v>13.5164023382113</v>
      </c>
      <c r="W11" s="2">
        <f t="shared" si="0"/>
        <v>-0.38337445378675267</v>
      </c>
      <c r="X11" s="2">
        <f t="shared" si="1"/>
        <v>13.513355683067701</v>
      </c>
      <c r="Y11" s="2">
        <f t="shared" si="2"/>
        <v>13.509521938529851</v>
      </c>
    </row>
    <row r="12" spans="1:25">
      <c r="D12" s="5">
        <f t="shared" si="3"/>
        <v>35765</v>
      </c>
      <c r="E12">
        <v>734113</v>
      </c>
      <c r="F12">
        <v>756380</v>
      </c>
      <c r="H12" s="2">
        <f t="shared" si="4"/>
        <v>-0.30988803563305112</v>
      </c>
      <c r="I12" s="2">
        <f t="shared" si="5"/>
        <v>-1.5567306703664201</v>
      </c>
      <c r="J12" s="2">
        <f t="shared" ref="J12:J75" si="7">AVERAGE(F9:F12)/AVERAGE(F5:F8)*100-100</f>
        <v>-0.51833104336206759</v>
      </c>
      <c r="L12" s="2">
        <f t="shared" si="6"/>
        <v>-0.39242235378803159</v>
      </c>
      <c r="S12" s="2">
        <v>-0.61516288515109596</v>
      </c>
      <c r="T12" s="2">
        <v>13.5125698755526</v>
      </c>
      <c r="U12" s="2">
        <v>-1.1213326310687699</v>
      </c>
      <c r="V12" s="2">
        <v>13.5176315730118</v>
      </c>
      <c r="W12" s="2">
        <f t="shared" si="0"/>
        <v>-0.86824775810993293</v>
      </c>
      <c r="X12" s="2">
        <f t="shared" si="1"/>
        <v>13.515100724282199</v>
      </c>
      <c r="Y12" s="2">
        <f t="shared" si="2"/>
        <v>13.506418246701099</v>
      </c>
    </row>
    <row r="13" spans="1:25">
      <c r="D13" s="5">
        <f t="shared" si="3"/>
        <v>35855</v>
      </c>
      <c r="E13">
        <v>734071</v>
      </c>
      <c r="F13">
        <v>688207</v>
      </c>
      <c r="H13" s="2">
        <f t="shared" si="4"/>
        <v>-5.7211900620188771E-3</v>
      </c>
      <c r="I13" s="2">
        <f t="shared" si="5"/>
        <v>-0.81629005967968737</v>
      </c>
      <c r="J13" s="2">
        <f t="shared" si="7"/>
        <v>-0.79999838621884578</v>
      </c>
      <c r="L13" s="2">
        <f t="shared" si="6"/>
        <v>-0.28101368183241249</v>
      </c>
      <c r="S13" s="2">
        <v>-0.87093572371072303</v>
      </c>
      <c r="T13" s="2">
        <v>13.515070390400901</v>
      </c>
      <c r="U13" s="2">
        <v>-1.3076537068423699</v>
      </c>
      <c r="V13" s="2">
        <v>13.519437570232199</v>
      </c>
      <c r="W13" s="2">
        <f t="shared" si="0"/>
        <v>-1.0892947152765464</v>
      </c>
      <c r="X13" s="2">
        <f t="shared" si="1"/>
        <v>13.51725398031655</v>
      </c>
      <c r="Y13" s="2">
        <f t="shared" si="2"/>
        <v>13.506361033163815</v>
      </c>
    </row>
    <row r="14" spans="1:25">
      <c r="D14" s="5">
        <f t="shared" si="3"/>
        <v>35947</v>
      </c>
      <c r="E14">
        <v>736083</v>
      </c>
      <c r="F14">
        <v>742212</v>
      </c>
      <c r="H14" s="2">
        <f t="shared" si="4"/>
        <v>0.2740879288243292</v>
      </c>
      <c r="I14" s="2">
        <f t="shared" si="5"/>
        <v>-0.98110106381558637</v>
      </c>
      <c r="J14" s="2">
        <f t="shared" si="7"/>
        <v>-1.0774083046750462</v>
      </c>
      <c r="L14" s="2">
        <f t="shared" si="6"/>
        <v>-0.1557827324703851</v>
      </c>
      <c r="S14" s="2">
        <v>-0.87591529964828696</v>
      </c>
      <c r="T14" s="2">
        <v>13.517857316088399</v>
      </c>
      <c r="U14" s="2">
        <v>-1.38976870648184</v>
      </c>
      <c r="V14" s="2">
        <v>13.5229958501567</v>
      </c>
      <c r="W14" s="2">
        <f t="shared" si="0"/>
        <v>-1.1328420030650634</v>
      </c>
      <c r="X14" s="2">
        <f t="shared" si="1"/>
        <v>13.52042658312255</v>
      </c>
      <c r="Y14" s="2">
        <f t="shared" si="2"/>
        <v>13.50909816309189</v>
      </c>
    </row>
    <row r="15" spans="1:25">
      <c r="D15" s="5">
        <f t="shared" si="3"/>
        <v>36039</v>
      </c>
      <c r="E15">
        <v>736336</v>
      </c>
      <c r="F15">
        <v>754156</v>
      </c>
      <c r="H15" s="2">
        <f t="shared" si="4"/>
        <v>3.4371123908584877E-2</v>
      </c>
      <c r="I15" s="2">
        <f t="shared" si="5"/>
        <v>-0.30101806769403083</v>
      </c>
      <c r="J15" s="2">
        <f t="shared" si="7"/>
        <v>-0.91826356010405163</v>
      </c>
      <c r="L15" s="2">
        <f t="shared" si="6"/>
        <v>-1.7875432405389802E-3</v>
      </c>
      <c r="S15" s="2">
        <v>-1.1530137610184099</v>
      </c>
      <c r="T15" s="2">
        <v>13.520971952886001</v>
      </c>
      <c r="U15" s="2">
        <v>-1.5273606553969199</v>
      </c>
      <c r="V15" s="2">
        <v>13.5247154218298</v>
      </c>
      <c r="W15" s="2">
        <f t="shared" si="0"/>
        <v>-1.3401872082076649</v>
      </c>
      <c r="X15" s="2">
        <f t="shared" si="1"/>
        <v>13.5228436873579</v>
      </c>
      <c r="Y15" s="2">
        <f t="shared" si="2"/>
        <v>13.509441815275798</v>
      </c>
    </row>
    <row r="16" spans="1:25">
      <c r="D16" s="5">
        <f t="shared" si="3"/>
        <v>36130</v>
      </c>
      <c r="E16">
        <v>736816</v>
      </c>
      <c r="F16">
        <v>761134</v>
      </c>
      <c r="H16" s="2">
        <f t="shared" si="4"/>
        <v>6.5187631733337525E-2</v>
      </c>
      <c r="I16" s="2">
        <f t="shared" si="5"/>
        <v>0.62852005605647321</v>
      </c>
      <c r="J16" s="2">
        <f t="shared" si="7"/>
        <v>-0.35656659619451148</v>
      </c>
      <c r="L16" s="2">
        <f t="shared" si="6"/>
        <v>9.1981373601058181E-2</v>
      </c>
      <c r="S16" s="2">
        <v>-1.43566473800899</v>
      </c>
      <c r="T16" s="2">
        <v>13.5244501265941</v>
      </c>
      <c r="U16" s="2">
        <v>-1.74192912741744</v>
      </c>
      <c r="V16" s="2">
        <v>13.527512770488199</v>
      </c>
      <c r="W16" s="2">
        <f t="shared" si="0"/>
        <v>-1.588796932713215</v>
      </c>
      <c r="X16" s="2">
        <f t="shared" si="1"/>
        <v>13.525981448541149</v>
      </c>
      <c r="Y16" s="2">
        <f t="shared" si="2"/>
        <v>13.510093479214056</v>
      </c>
    </row>
    <row r="17" spans="4:25">
      <c r="D17" s="5">
        <f t="shared" si="3"/>
        <v>36220</v>
      </c>
      <c r="E17">
        <v>736969</v>
      </c>
      <c r="F17">
        <v>691767</v>
      </c>
      <c r="H17" s="2">
        <f t="shared" si="4"/>
        <v>2.0765021389323124E-2</v>
      </c>
      <c r="I17" s="2">
        <f t="shared" si="5"/>
        <v>0.51728622347637554</v>
      </c>
      <c r="J17" s="2">
        <f t="shared" si="7"/>
        <v>-4.4635201278666159E-2</v>
      </c>
      <c r="L17" s="2">
        <f t="shared" si="6"/>
        <v>9.8602926463893681E-2</v>
      </c>
      <c r="M17" s="2">
        <f>AVERAGE(H6:H17)</f>
        <v>3.4912954281682098E-3</v>
      </c>
      <c r="S17" s="2">
        <v>-1.80193488056273</v>
      </c>
      <c r="T17" s="2">
        <v>13.528320456677299</v>
      </c>
      <c r="U17" s="2">
        <v>-1.8848993870920701</v>
      </c>
      <c r="V17" s="2">
        <v>13.5291501017425</v>
      </c>
      <c r="W17" s="2">
        <f t="shared" si="0"/>
        <v>-1.8434171338273999</v>
      </c>
      <c r="X17" s="2">
        <f t="shared" si="1"/>
        <v>13.528735279209901</v>
      </c>
      <c r="Y17" s="2">
        <f t="shared" si="2"/>
        <v>13.510301107871628</v>
      </c>
    </row>
    <row r="18" spans="4:25">
      <c r="D18" s="5">
        <f t="shared" si="3"/>
        <v>36312</v>
      </c>
      <c r="E18">
        <v>740364</v>
      </c>
      <c r="F18">
        <v>749212</v>
      </c>
      <c r="H18" s="2">
        <f t="shared" si="4"/>
        <v>0.4606706659303228</v>
      </c>
      <c r="I18" s="2">
        <f t="shared" si="5"/>
        <v>0.94312676162606124</v>
      </c>
      <c r="J18" s="2">
        <f t="shared" si="7"/>
        <v>0.44294843219969948</v>
      </c>
      <c r="L18" s="2">
        <f t="shared" si="6"/>
        <v>0.14524861074039208</v>
      </c>
      <c r="M18" s="2">
        <f t="shared" ref="M18:M81" si="8">AVERAGE(H7:H18)</f>
        <v>-1.345521830160242E-2</v>
      </c>
      <c r="S18" s="2">
        <v>-1.7705353562002699</v>
      </c>
      <c r="T18" s="2">
        <v>13.532602589695101</v>
      </c>
      <c r="U18" s="2">
        <v>-1.7506810937544699</v>
      </c>
      <c r="V18" s="2">
        <v>13.5324040470706</v>
      </c>
      <c r="W18" s="2">
        <f t="shared" si="0"/>
        <v>-1.76060822497737</v>
      </c>
      <c r="X18" s="2">
        <f t="shared" si="1"/>
        <v>13.532503318382851</v>
      </c>
      <c r="Y18" s="2">
        <f t="shared" si="2"/>
        <v>13.514897236133086</v>
      </c>
    </row>
    <row r="19" spans="4:25">
      <c r="D19" s="5">
        <f t="shared" si="3"/>
        <v>36404</v>
      </c>
      <c r="E19">
        <v>747164</v>
      </c>
      <c r="F19">
        <v>762930</v>
      </c>
      <c r="H19" s="2">
        <f t="shared" si="4"/>
        <v>0.91846713238352606</v>
      </c>
      <c r="I19" s="2">
        <f t="shared" si="5"/>
        <v>1.1634197699149809</v>
      </c>
      <c r="J19" s="2">
        <f t="shared" si="7"/>
        <v>0.81905367474170987</v>
      </c>
      <c r="L19" s="2">
        <f t="shared" si="6"/>
        <v>0.36627261285912738</v>
      </c>
      <c r="M19" s="2">
        <f t="shared" si="8"/>
        <v>1.9552117417264963E-2</v>
      </c>
      <c r="S19" s="2">
        <v>-1.32649252498578</v>
      </c>
      <c r="T19" s="2">
        <v>13.537304910114401</v>
      </c>
      <c r="U19" s="2">
        <v>-1.23859942087138</v>
      </c>
      <c r="V19" s="2">
        <v>13.5364259790733</v>
      </c>
      <c r="W19" s="2">
        <f t="shared" si="0"/>
        <v>-1.28254597292858</v>
      </c>
      <c r="X19" s="2">
        <f t="shared" si="1"/>
        <v>13.53686544459385</v>
      </c>
      <c r="Y19" s="2">
        <f t="shared" si="2"/>
        <v>13.524039984864562</v>
      </c>
    </row>
    <row r="20" spans="4:25">
      <c r="D20" s="5">
        <f t="shared" si="3"/>
        <v>36495</v>
      </c>
      <c r="E20">
        <v>755571</v>
      </c>
      <c r="F20">
        <v>782573</v>
      </c>
      <c r="H20" s="2">
        <f t="shared" si="4"/>
        <v>1.1251880443918623</v>
      </c>
      <c r="I20" s="2">
        <f t="shared" si="5"/>
        <v>2.8167182125617813</v>
      </c>
      <c r="J20" s="2">
        <f t="shared" si="7"/>
        <v>1.3841489434292384</v>
      </c>
      <c r="L20" s="2">
        <f t="shared" si="6"/>
        <v>0.63127271602375856</v>
      </c>
      <c r="M20" s="2">
        <f t="shared" si="8"/>
        <v>0.11027724527892839</v>
      </c>
      <c r="S20" s="2">
        <v>-0.71957027783779703</v>
      </c>
      <c r="T20" s="2">
        <v>13.542424736556001</v>
      </c>
      <c r="U20" s="2">
        <v>-0.43407678520475101</v>
      </c>
      <c r="V20" s="2">
        <v>13.5395698016297</v>
      </c>
      <c r="W20" s="2">
        <f t="shared" si="0"/>
        <v>-0.57682353152127397</v>
      </c>
      <c r="X20" s="2">
        <f t="shared" si="1"/>
        <v>13.54099726909285</v>
      </c>
      <c r="Y20" s="2">
        <f t="shared" si="2"/>
        <v>13.535229033777668</v>
      </c>
    </row>
    <row r="21" spans="4:25">
      <c r="D21" s="5">
        <f t="shared" si="3"/>
        <v>36586</v>
      </c>
      <c r="E21">
        <v>765590</v>
      </c>
      <c r="F21">
        <v>723434</v>
      </c>
      <c r="H21" s="2">
        <f t="shared" si="4"/>
        <v>1.3260170122993031</v>
      </c>
      <c r="I21" s="2">
        <f t="shared" si="5"/>
        <v>4.5776974038946605</v>
      </c>
      <c r="J21" s="2">
        <f t="shared" si="7"/>
        <v>2.3354939817290301</v>
      </c>
      <c r="L21" s="2">
        <f t="shared" si="6"/>
        <v>0.95758571375125356</v>
      </c>
      <c r="M21" s="2">
        <f t="shared" si="8"/>
        <v>0.25839165279424492</v>
      </c>
      <c r="S21" s="2">
        <v>4.5096032210041603E-2</v>
      </c>
      <c r="T21" s="2">
        <v>13.5479510970625</v>
      </c>
      <c r="U21" s="2">
        <v>0.44742575444795102</v>
      </c>
      <c r="V21" s="2">
        <v>13.5439277998401</v>
      </c>
      <c r="W21" s="2">
        <f t="shared" si="0"/>
        <v>0.24626089332899631</v>
      </c>
      <c r="X21" s="2">
        <f t="shared" si="1"/>
        <v>13.5459394484513</v>
      </c>
      <c r="Y21" s="2">
        <f t="shared" si="2"/>
        <v>13.548402057384585</v>
      </c>
    </row>
    <row r="22" spans="4:25">
      <c r="D22" s="5">
        <f t="shared" si="3"/>
        <v>36678</v>
      </c>
      <c r="E22">
        <v>772896</v>
      </c>
      <c r="F22">
        <v>777141</v>
      </c>
      <c r="H22" s="2">
        <f t="shared" si="4"/>
        <v>0.95429668621585506</v>
      </c>
      <c r="I22" s="2">
        <f t="shared" si="5"/>
        <v>3.727783324346106</v>
      </c>
      <c r="J22" s="2">
        <f t="shared" si="7"/>
        <v>3.0379170501737178</v>
      </c>
      <c r="L22" s="2">
        <f t="shared" si="6"/>
        <v>1.0809922188226366</v>
      </c>
      <c r="M22" s="2">
        <f t="shared" si="8"/>
        <v>0.35681936569754785</v>
      </c>
      <c r="S22" s="2">
        <v>0.40312554058005901</v>
      </c>
      <c r="T22" s="2">
        <v>13.553868522362</v>
      </c>
      <c r="U22" s="2">
        <v>1.1975519815018001</v>
      </c>
      <c r="V22" s="2">
        <v>13.5459242579528</v>
      </c>
      <c r="W22" s="2">
        <f t="shared" si="0"/>
        <v>0.8003387610409296</v>
      </c>
      <c r="X22" s="2">
        <f t="shared" si="1"/>
        <v>13.5498963901574</v>
      </c>
      <c r="Y22" s="2">
        <f t="shared" si="2"/>
        <v>13.557899777767817</v>
      </c>
    </row>
    <row r="23" spans="4:25">
      <c r="D23" s="5">
        <f t="shared" si="3"/>
        <v>36770</v>
      </c>
      <c r="E23">
        <v>782933</v>
      </c>
      <c r="F23">
        <v>794715</v>
      </c>
      <c r="H23" s="2">
        <f t="shared" si="4"/>
        <v>1.2986223243489405</v>
      </c>
      <c r="I23" s="2">
        <f t="shared" si="5"/>
        <v>4.1661751405764704</v>
      </c>
      <c r="J23" s="2">
        <f t="shared" si="7"/>
        <v>3.805003839741957</v>
      </c>
      <c r="L23" s="2">
        <f t="shared" si="6"/>
        <v>1.1760310168139902</v>
      </c>
      <c r="M23" s="2">
        <f t="shared" si="8"/>
        <v>0.51350536214419285</v>
      </c>
      <c r="S23" s="2">
        <v>1.0640577951691299</v>
      </c>
      <c r="T23" s="2">
        <v>13.5601618250331</v>
      </c>
      <c r="U23" s="2">
        <v>1.7201603977759701</v>
      </c>
      <c r="V23" s="2">
        <v>13.5536007990071</v>
      </c>
      <c r="W23" s="2">
        <f t="shared" si="0"/>
        <v>1.39210909647255</v>
      </c>
      <c r="X23" s="2">
        <f t="shared" si="1"/>
        <v>13.556881312020099</v>
      </c>
      <c r="Y23" s="2">
        <f t="shared" si="2"/>
        <v>13.570802402984814</v>
      </c>
    </row>
    <row r="24" spans="4:25">
      <c r="D24" s="5">
        <f t="shared" si="3"/>
        <v>36861</v>
      </c>
      <c r="E24">
        <v>786657</v>
      </c>
      <c r="F24">
        <v>810682</v>
      </c>
      <c r="H24" s="2">
        <f t="shared" si="4"/>
        <v>0.47564734147111665</v>
      </c>
      <c r="I24" s="2">
        <f t="shared" si="5"/>
        <v>3.5918693847091703</v>
      </c>
      <c r="J24" s="2">
        <f t="shared" si="7"/>
        <v>4.0010286350294422</v>
      </c>
      <c r="L24" s="2">
        <f t="shared" si="6"/>
        <v>1.0136458410838038</v>
      </c>
      <c r="M24" s="2">
        <f t="shared" si="8"/>
        <v>0.5789666435695402</v>
      </c>
      <c r="S24" s="2">
        <v>0.872926293367703</v>
      </c>
      <c r="T24" s="2">
        <v>13.5668183371889</v>
      </c>
      <c r="U24" s="2">
        <v>2.0317747037793898</v>
      </c>
      <c r="V24" s="2">
        <v>13.5552298530848</v>
      </c>
      <c r="W24" s="2">
        <f t="shared" si="0"/>
        <v>1.4523504985735465</v>
      </c>
      <c r="X24" s="2">
        <f t="shared" si="1"/>
        <v>13.561024095136851</v>
      </c>
      <c r="Y24" s="2">
        <f t="shared" si="2"/>
        <v>13.57554760012259</v>
      </c>
    </row>
    <row r="25" spans="4:25">
      <c r="D25" s="5">
        <f t="shared" si="3"/>
        <v>36951</v>
      </c>
      <c r="E25">
        <v>795988</v>
      </c>
      <c r="F25">
        <v>750924</v>
      </c>
      <c r="H25" s="2">
        <f t="shared" si="4"/>
        <v>1.1861586434748688</v>
      </c>
      <c r="I25" s="2">
        <f t="shared" si="5"/>
        <v>3.7999319910316558</v>
      </c>
      <c r="J25" s="2">
        <f t="shared" si="7"/>
        <v>3.8206529896303891</v>
      </c>
      <c r="L25" s="2">
        <f t="shared" si="6"/>
        <v>0.97868124887769525</v>
      </c>
      <c r="M25" s="2">
        <f t="shared" si="8"/>
        <v>0.67828996303094746</v>
      </c>
      <c r="N25" s="2">
        <f t="shared" ref="N25:N32" si="9">AVERAGE(H6:H25)</f>
        <v>0.38934816978269071</v>
      </c>
      <c r="S25" s="2">
        <v>1.3507348032283299</v>
      </c>
      <c r="T25" s="2">
        <v>13.573832041303699</v>
      </c>
      <c r="U25" s="2">
        <v>2.1799742834532698</v>
      </c>
      <c r="V25" s="2">
        <v>13.565539646501501</v>
      </c>
      <c r="W25" s="2">
        <f t="shared" si="0"/>
        <v>1.7653545433407998</v>
      </c>
      <c r="X25" s="2">
        <f t="shared" si="1"/>
        <v>13.569685843902601</v>
      </c>
      <c r="Y25" s="2">
        <f t="shared" si="2"/>
        <v>13.587339389336002</v>
      </c>
    </row>
    <row r="26" spans="4:25">
      <c r="D26" s="5">
        <f t="shared" si="3"/>
        <v>37043</v>
      </c>
      <c r="E26">
        <v>797832</v>
      </c>
      <c r="F26">
        <v>801853</v>
      </c>
      <c r="H26" s="2">
        <f t="shared" si="4"/>
        <v>0.23166178384599334</v>
      </c>
      <c r="I26" s="2">
        <f t="shared" si="5"/>
        <v>3.1798605401079101</v>
      </c>
      <c r="J26" s="2">
        <f t="shared" si="7"/>
        <v>3.6800108204714519</v>
      </c>
      <c r="L26" s="2">
        <f t="shared" si="6"/>
        <v>0.79802252328522982</v>
      </c>
      <c r="M26" s="2">
        <f t="shared" si="8"/>
        <v>0.67475445094941955</v>
      </c>
      <c r="N26" s="2">
        <f t="shared" si="9"/>
        <v>0.36772981744061184</v>
      </c>
      <c r="S26" s="2">
        <v>0.84509523111778695</v>
      </c>
      <c r="T26" s="2">
        <v>13.581202375641199</v>
      </c>
      <c r="U26" s="2">
        <v>2.1674338716649801</v>
      </c>
      <c r="V26" s="2">
        <v>13.5679789892357</v>
      </c>
      <c r="W26" s="2">
        <f t="shared" si="0"/>
        <v>1.5062645513913835</v>
      </c>
      <c r="X26" s="2">
        <f t="shared" si="1"/>
        <v>13.574590682438449</v>
      </c>
      <c r="Y26" s="2">
        <f t="shared" si="2"/>
        <v>13.58965332795238</v>
      </c>
    </row>
    <row r="27" spans="4:25">
      <c r="D27" s="5">
        <f t="shared" si="3"/>
        <v>37135</v>
      </c>
      <c r="E27">
        <v>801278</v>
      </c>
      <c r="F27">
        <v>812765</v>
      </c>
      <c r="H27" s="2">
        <f t="shared" si="4"/>
        <v>0.43192050456737263</v>
      </c>
      <c r="I27" s="2">
        <f t="shared" si="5"/>
        <v>2.2712544748746382</v>
      </c>
      <c r="J27" s="2">
        <f t="shared" si="7"/>
        <v>3.1957562763514886</v>
      </c>
      <c r="L27" s="2">
        <f t="shared" si="6"/>
        <v>0.58134706833983785</v>
      </c>
      <c r="M27" s="2">
        <f t="shared" si="8"/>
        <v>0.70788356600431845</v>
      </c>
      <c r="N27" s="2">
        <f t="shared" si="9"/>
        <v>0.36320688748112462</v>
      </c>
      <c r="S27" s="2">
        <v>0.50260114467080697</v>
      </c>
      <c r="T27" s="2">
        <v>13.588937220557501</v>
      </c>
      <c r="U27" s="2">
        <v>1.95212576973041</v>
      </c>
      <c r="V27" s="2">
        <v>13.574441974307</v>
      </c>
      <c r="W27" s="2">
        <f t="shared" si="0"/>
        <v>1.2273634572006085</v>
      </c>
      <c r="X27" s="2">
        <f t="shared" si="1"/>
        <v>13.58168959743225</v>
      </c>
      <c r="Y27" s="2">
        <f t="shared" si="2"/>
        <v>13.593963232004256</v>
      </c>
    </row>
    <row r="28" spans="4:25">
      <c r="D28" s="5">
        <f t="shared" si="3"/>
        <v>37226</v>
      </c>
      <c r="E28">
        <v>807214</v>
      </c>
      <c r="F28">
        <v>834944</v>
      </c>
      <c r="H28" s="2">
        <f t="shared" si="4"/>
        <v>0.74081654556846388</v>
      </c>
      <c r="I28" s="2">
        <f t="shared" si="5"/>
        <v>2.9927887877120725</v>
      </c>
      <c r="J28" s="2">
        <f t="shared" si="7"/>
        <v>3.0429765625704164</v>
      </c>
      <c r="L28" s="2">
        <f t="shared" si="6"/>
        <v>0.64763936936417466</v>
      </c>
      <c r="M28" s="2">
        <f t="shared" si="8"/>
        <v>0.76418597549057898</v>
      </c>
      <c r="N28" s="2">
        <f t="shared" si="9"/>
        <v>0.39842338925695275</v>
      </c>
      <c r="S28" s="2">
        <v>0.429435352185363</v>
      </c>
      <c r="T28" s="2">
        <v>13.5970497382541</v>
      </c>
      <c r="U28" s="2">
        <v>1.51668231539337</v>
      </c>
      <c r="V28" s="2">
        <v>13.5861772686221</v>
      </c>
      <c r="W28" s="2">
        <f t="shared" si="0"/>
        <v>0.97305883378936642</v>
      </c>
      <c r="X28" s="2">
        <f t="shared" si="1"/>
        <v>13.591613503438101</v>
      </c>
      <c r="Y28" s="2">
        <f t="shared" si="2"/>
        <v>13.601344091775989</v>
      </c>
    </row>
    <row r="29" spans="4:25">
      <c r="D29" s="5">
        <f t="shared" si="3"/>
        <v>37316</v>
      </c>
      <c r="E29">
        <v>805629</v>
      </c>
      <c r="F29">
        <v>758751</v>
      </c>
      <c r="H29" s="2">
        <f t="shared" si="4"/>
        <v>-0.19635437442858006</v>
      </c>
      <c r="I29" s="2">
        <f t="shared" si="5"/>
        <v>1.0423158668520358</v>
      </c>
      <c r="J29" s="2">
        <f t="shared" si="7"/>
        <v>2.3887636103453644</v>
      </c>
      <c r="L29" s="2">
        <f t="shared" si="6"/>
        <v>0.30201111488831245</v>
      </c>
      <c r="M29" s="2">
        <f t="shared" si="8"/>
        <v>0.74609269250575372</v>
      </c>
      <c r="N29" s="2">
        <f t="shared" si="9"/>
        <v>0.4111734644297485</v>
      </c>
      <c r="S29" s="2">
        <v>-0.61776144370152497</v>
      </c>
      <c r="T29" s="2">
        <v>13.6055562321895</v>
      </c>
      <c r="U29" s="2">
        <v>0.93391993931706596</v>
      </c>
      <c r="V29" s="2">
        <v>13.5900394183593</v>
      </c>
      <c r="W29" s="2">
        <f t="shared" si="0"/>
        <v>0.1580792478077705</v>
      </c>
      <c r="X29" s="2">
        <f t="shared" si="1"/>
        <v>13.5977978252744</v>
      </c>
      <c r="Y29" s="2">
        <f t="shared" si="2"/>
        <v>13.59937861775248</v>
      </c>
    </row>
    <row r="30" spans="4:25">
      <c r="D30" s="5">
        <f t="shared" si="3"/>
        <v>37408</v>
      </c>
      <c r="E30">
        <v>809669</v>
      </c>
      <c r="F30">
        <v>813504</v>
      </c>
      <c r="H30" s="2">
        <f t="shared" si="4"/>
        <v>0.50147152101030201</v>
      </c>
      <c r="I30" s="2">
        <f t="shared" si="5"/>
        <v>1.4530094668224791</v>
      </c>
      <c r="J30" s="2">
        <f t="shared" si="7"/>
        <v>1.9565103126046921</v>
      </c>
      <c r="L30" s="2">
        <f t="shared" si="6"/>
        <v>0.36946354917938962</v>
      </c>
      <c r="M30" s="2">
        <f t="shared" si="8"/>
        <v>0.74949276376241869</v>
      </c>
      <c r="N30" s="2">
        <f t="shared" si="9"/>
        <v>0.4475888339114526</v>
      </c>
      <c r="S30" s="2">
        <v>-1.0094888636685</v>
      </c>
      <c r="T30" s="2">
        <v>13.6144756897931</v>
      </c>
      <c r="U30" s="2">
        <v>0.35817518483714</v>
      </c>
      <c r="V30" s="2">
        <v>13.600799049308099</v>
      </c>
      <c r="W30" s="2">
        <f t="shared" si="0"/>
        <v>-0.32565683941568002</v>
      </c>
      <c r="X30" s="2">
        <f t="shared" si="1"/>
        <v>13.607637369550599</v>
      </c>
      <c r="Y30" s="2">
        <f t="shared" si="2"/>
        <v>13.604380801156427</v>
      </c>
    </row>
    <row r="31" spans="4:25">
      <c r="D31" s="5">
        <f t="shared" si="3"/>
        <v>37500</v>
      </c>
      <c r="E31">
        <v>814827</v>
      </c>
      <c r="F31">
        <v>832129</v>
      </c>
      <c r="H31" s="2">
        <f t="shared" si="4"/>
        <v>0.6370504490106299</v>
      </c>
      <c r="I31" s="2">
        <f t="shared" si="5"/>
        <v>2.3824844819843491</v>
      </c>
      <c r="J31" s="2">
        <f t="shared" si="7"/>
        <v>1.9867616389775975</v>
      </c>
      <c r="L31" s="2">
        <f t="shared" si="6"/>
        <v>0.42074603529020393</v>
      </c>
      <c r="M31" s="2">
        <f t="shared" si="8"/>
        <v>0.72604137348134401</v>
      </c>
      <c r="N31" s="2">
        <f t="shared" si="9"/>
        <v>0.50852183801252404</v>
      </c>
      <c r="S31" s="2">
        <v>-1.30921377335501</v>
      </c>
      <c r="T31" s="2">
        <v>13.6238232374854</v>
      </c>
      <c r="U31" s="2">
        <v>-6.1606657331081401E-2</v>
      </c>
      <c r="V31" s="2">
        <v>13.611347166325199</v>
      </c>
      <c r="W31" s="2">
        <f t="shared" si="0"/>
        <v>-0.68541021534304569</v>
      </c>
      <c r="X31" s="2">
        <f t="shared" si="1"/>
        <v>13.6175852019053</v>
      </c>
      <c r="Y31" s="2">
        <f t="shared" si="2"/>
        <v>13.610731099751897</v>
      </c>
    </row>
    <row r="32" spans="4:25">
      <c r="D32" s="5">
        <f t="shared" si="3"/>
        <v>37591</v>
      </c>
      <c r="E32">
        <v>820229</v>
      </c>
      <c r="F32">
        <v>846345</v>
      </c>
      <c r="H32" s="2">
        <f t="shared" si="4"/>
        <v>0.66296281296520476</v>
      </c>
      <c r="I32" s="2">
        <f t="shared" si="5"/>
        <v>1.3654807987122553</v>
      </c>
      <c r="J32" s="2">
        <f t="shared" si="7"/>
        <v>1.5698553282220189</v>
      </c>
      <c r="L32" s="2">
        <f t="shared" si="6"/>
        <v>0.40128260213938916</v>
      </c>
      <c r="M32" s="2">
        <f t="shared" si="8"/>
        <v>0.68752260419578926</v>
      </c>
      <c r="N32" s="2">
        <f t="shared" si="9"/>
        <v>0.55716438044243688</v>
      </c>
      <c r="S32" s="2">
        <v>-1.6268843836574201</v>
      </c>
      <c r="T32" s="2">
        <v>13.633607692381601</v>
      </c>
      <c r="U32" s="2">
        <v>-0.28027233725304901</v>
      </c>
      <c r="V32" s="2">
        <v>13.6201415719175</v>
      </c>
      <c r="W32" s="2">
        <f t="shared" si="0"/>
        <v>-0.95357836045523459</v>
      </c>
      <c r="X32" s="2">
        <f t="shared" si="1"/>
        <v>13.626874632149551</v>
      </c>
      <c r="Y32" s="2">
        <f t="shared" si="2"/>
        <v>13.617338848544987</v>
      </c>
    </row>
    <row r="33" spans="4:25">
      <c r="D33" s="5">
        <f t="shared" si="3"/>
        <v>37681</v>
      </c>
      <c r="E33">
        <v>828888</v>
      </c>
      <c r="F33">
        <v>781052</v>
      </c>
      <c r="H33" s="2">
        <f t="shared" si="4"/>
        <v>1.0556807915838249</v>
      </c>
      <c r="I33" s="2">
        <f t="shared" si="5"/>
        <v>2.9391724030676727</v>
      </c>
      <c r="J33" s="2">
        <f t="shared" si="7"/>
        <v>2.0171660308704276</v>
      </c>
      <c r="L33" s="2">
        <f t="shared" si="6"/>
        <v>0.71429139364249039</v>
      </c>
      <c r="M33" s="2">
        <f t="shared" si="8"/>
        <v>0.66499458580283266</v>
      </c>
      <c r="N33" s="2">
        <f>AVERAGE(H14:H33)</f>
        <v>0.61023447952472909</v>
      </c>
      <c r="S33" s="2">
        <v>-1.5989366553345401</v>
      </c>
      <c r="T33" s="2">
        <v>13.643829689010399</v>
      </c>
      <c r="U33" s="2">
        <v>-0.38499380150922202</v>
      </c>
      <c r="V33" s="2">
        <v>13.631690260472199</v>
      </c>
      <c r="W33" s="2">
        <f t="shared" si="0"/>
        <v>-0.99196522842188106</v>
      </c>
      <c r="X33" s="2">
        <f t="shared" si="1"/>
        <v>13.6377599747413</v>
      </c>
      <c r="Y33" s="2">
        <f t="shared" si="2"/>
        <v>13.627840322457089</v>
      </c>
    </row>
    <row r="34" spans="4:25">
      <c r="D34" s="5">
        <f t="shared" si="3"/>
        <v>37773</v>
      </c>
      <c r="E34">
        <v>837607</v>
      </c>
      <c r="F34">
        <v>841848</v>
      </c>
      <c r="H34" s="2">
        <f t="shared" si="4"/>
        <v>1.0518912084624361</v>
      </c>
      <c r="I34" s="2">
        <f t="shared" si="5"/>
        <v>3.4841869247108832</v>
      </c>
      <c r="J34" s="2">
        <f t="shared" si="7"/>
        <v>2.5282891361518409</v>
      </c>
      <c r="L34" s="2">
        <f t="shared" si="6"/>
        <v>0.85189631550552392</v>
      </c>
      <c r="M34" s="2">
        <f t="shared" si="8"/>
        <v>0.67312746265671441</v>
      </c>
      <c r="N34" s="2">
        <f t="shared" ref="N34:N97" si="10">AVERAGE(H15:H34)</f>
        <v>0.64912464350663446</v>
      </c>
      <c r="S34" s="2">
        <v>-1.61753981590261</v>
      </c>
      <c r="T34" s="2">
        <v>13.654479693873601</v>
      </c>
      <c r="U34" s="2">
        <v>-0.52619160558353595</v>
      </c>
      <c r="V34" s="2">
        <v>13.6435662117705</v>
      </c>
      <c r="W34" s="2">
        <f t="shared" si="0"/>
        <v>-1.0718657107430729</v>
      </c>
      <c r="X34" s="2">
        <f t="shared" si="1"/>
        <v>13.649022952822051</v>
      </c>
      <c r="Y34" s="2">
        <f t="shared" si="2"/>
        <v>13.638304295714622</v>
      </c>
    </row>
    <row r="35" spans="4:25">
      <c r="D35" s="5">
        <f t="shared" si="3"/>
        <v>37865</v>
      </c>
      <c r="E35">
        <v>846615</v>
      </c>
      <c r="F35">
        <v>865665</v>
      </c>
      <c r="H35" s="2">
        <f t="shared" si="4"/>
        <v>1.0754446894545993</v>
      </c>
      <c r="I35" s="2">
        <f t="shared" si="5"/>
        <v>4.030144364635774</v>
      </c>
      <c r="J35" s="2">
        <f t="shared" si="7"/>
        <v>2.9506737199814381</v>
      </c>
      <c r="L35" s="2">
        <f t="shared" si="6"/>
        <v>0.96149487561651625</v>
      </c>
      <c r="M35" s="2">
        <f t="shared" si="8"/>
        <v>0.65452932641551931</v>
      </c>
      <c r="N35" s="2">
        <f t="shared" si="10"/>
        <v>0.70117832178393513</v>
      </c>
      <c r="S35" s="2">
        <v>-1.65368552761417</v>
      </c>
      <c r="T35" s="2">
        <v>13.6655381801187</v>
      </c>
      <c r="U35" s="2">
        <v>-0.80061142745466696</v>
      </c>
      <c r="V35" s="2">
        <v>13.6570074391171</v>
      </c>
      <c r="W35" s="2">
        <f t="shared" si="0"/>
        <v>-1.2271484775344184</v>
      </c>
      <c r="X35" s="2">
        <f t="shared" si="1"/>
        <v>13.6612728096179</v>
      </c>
      <c r="Y35" s="2">
        <f t="shared" si="2"/>
        <v>13.649001324842546</v>
      </c>
    </row>
    <row r="36" spans="4:25">
      <c r="D36" s="5">
        <f t="shared" si="3"/>
        <v>37956</v>
      </c>
      <c r="E36">
        <v>853498</v>
      </c>
      <c r="F36">
        <v>878660</v>
      </c>
      <c r="H36" s="2">
        <f t="shared" si="4"/>
        <v>0.81300236825474315</v>
      </c>
      <c r="I36" s="2">
        <f t="shared" si="5"/>
        <v>3.8181828923193279</v>
      </c>
      <c r="J36" s="2">
        <f t="shared" si="7"/>
        <v>3.5836884588041755</v>
      </c>
      <c r="L36" s="2">
        <f t="shared" si="6"/>
        <v>0.99900476443890085</v>
      </c>
      <c r="M36" s="2">
        <f t="shared" si="8"/>
        <v>0.68264224531415485</v>
      </c>
      <c r="N36" s="2">
        <f t="shared" si="10"/>
        <v>0.73856905861000544</v>
      </c>
      <c r="S36" s="2">
        <v>-1.98770333476275</v>
      </c>
      <c r="T36" s="2">
        <v>13.6769755112692</v>
      </c>
      <c r="U36" s="2">
        <v>-1.17508922155968</v>
      </c>
      <c r="V36" s="2">
        <v>13.668849370137201</v>
      </c>
      <c r="W36" s="2">
        <f t="shared" si="0"/>
        <v>-1.581396278161215</v>
      </c>
      <c r="X36" s="2">
        <f t="shared" si="1"/>
        <v>13.6729124407032</v>
      </c>
      <c r="Y36" s="2">
        <f t="shared" si="2"/>
        <v>13.657098477921561</v>
      </c>
    </row>
    <row r="37" spans="4:25">
      <c r="D37" s="5">
        <f t="shared" si="3"/>
        <v>38047</v>
      </c>
      <c r="E37">
        <v>862594</v>
      </c>
      <c r="F37">
        <v>815458</v>
      </c>
      <c r="H37" s="2">
        <f t="shared" si="4"/>
        <v>1.0657318470576342</v>
      </c>
      <c r="I37" s="2">
        <f t="shared" si="5"/>
        <v>4.4050844245965664</v>
      </c>
      <c r="J37" s="2">
        <f t="shared" si="7"/>
        <v>3.9291115571809598</v>
      </c>
      <c r="L37" s="2">
        <f t="shared" si="6"/>
        <v>1.0015175283073532</v>
      </c>
      <c r="M37" s="2">
        <f t="shared" si="8"/>
        <v>0.67260667894605197</v>
      </c>
      <c r="N37" s="2">
        <f t="shared" si="10"/>
        <v>0.79081739989342092</v>
      </c>
      <c r="S37" s="2">
        <v>-2.1052307857831298</v>
      </c>
      <c r="T37" s="2">
        <v>13.688751715314201</v>
      </c>
      <c r="U37" s="2">
        <v>-1.50895472042499</v>
      </c>
      <c r="V37" s="2">
        <v>13.682788954660699</v>
      </c>
      <c r="W37" s="2">
        <f t="shared" si="0"/>
        <v>-1.8070927531040599</v>
      </c>
      <c r="X37" s="2">
        <f t="shared" si="1"/>
        <v>13.685770334987449</v>
      </c>
      <c r="Y37" s="2">
        <f t="shared" si="2"/>
        <v>13.667699407456409</v>
      </c>
    </row>
    <row r="38" spans="4:25">
      <c r="D38" s="5">
        <f t="shared" si="3"/>
        <v>38139</v>
      </c>
      <c r="E38">
        <v>873243</v>
      </c>
      <c r="F38">
        <v>882136</v>
      </c>
      <c r="H38" s="2">
        <f t="shared" si="4"/>
        <v>1.2345321205572901</v>
      </c>
      <c r="I38" s="2">
        <f t="shared" si="5"/>
        <v>4.7856620197470363</v>
      </c>
      <c r="J38" s="2">
        <f t="shared" si="7"/>
        <v>4.2571668644630876</v>
      </c>
      <c r="L38" s="2">
        <f t="shared" si="6"/>
        <v>1.0471777563310667</v>
      </c>
      <c r="M38" s="2">
        <f t="shared" si="8"/>
        <v>0.7561792070053267</v>
      </c>
      <c r="N38" s="2">
        <f t="shared" si="10"/>
        <v>0.82951047262476929</v>
      </c>
      <c r="S38" s="2">
        <v>-2.0845250492201699</v>
      </c>
      <c r="T38" s="2">
        <v>13.700814397097099</v>
      </c>
      <c r="U38" s="2">
        <v>-1.6572709436441799</v>
      </c>
      <c r="V38" s="2">
        <v>13.6965418560413</v>
      </c>
      <c r="W38" s="2">
        <f t="shared" si="0"/>
        <v>-1.8708979964321748</v>
      </c>
      <c r="X38" s="2">
        <f t="shared" si="1"/>
        <v>13.698678126569199</v>
      </c>
      <c r="Y38" s="2">
        <f t="shared" si="2"/>
        <v>13.679969146604886</v>
      </c>
    </row>
    <row r="39" spans="4:25">
      <c r="D39" s="5">
        <f t="shared" si="3"/>
        <v>38231</v>
      </c>
      <c r="E39">
        <v>885921</v>
      </c>
      <c r="F39">
        <v>897829</v>
      </c>
      <c r="H39" s="2">
        <f t="shared" si="4"/>
        <v>1.4518295594697008</v>
      </c>
      <c r="I39" s="2">
        <f t="shared" si="5"/>
        <v>3.7155250587698418</v>
      </c>
      <c r="J39" s="2">
        <f t="shared" si="7"/>
        <v>4.1732160687994622</v>
      </c>
      <c r="L39" s="2">
        <f t="shared" si="6"/>
        <v>1.1412739738348421</v>
      </c>
      <c r="M39" s="2">
        <f t="shared" si="8"/>
        <v>0.84117162824718739</v>
      </c>
      <c r="N39" s="2">
        <f t="shared" si="10"/>
        <v>0.85617859397907803</v>
      </c>
      <c r="S39" s="2">
        <v>-1.8714942942317601</v>
      </c>
      <c r="T39" s="2">
        <v>13.7130980037686</v>
      </c>
      <c r="U39" s="2">
        <v>-1.5750700940490201</v>
      </c>
      <c r="V39" s="2">
        <v>13.7101337617667</v>
      </c>
      <c r="W39" s="2">
        <f t="shared" si="0"/>
        <v>-1.7232821941403902</v>
      </c>
      <c r="X39" s="2">
        <f t="shared" si="1"/>
        <v>13.711615882767649</v>
      </c>
      <c r="Y39" s="2">
        <f t="shared" si="2"/>
        <v>13.694383060826249</v>
      </c>
    </row>
    <row r="40" spans="4:25">
      <c r="D40" s="5">
        <f t="shared" si="3"/>
        <v>38322</v>
      </c>
      <c r="E40">
        <v>902475</v>
      </c>
      <c r="F40">
        <v>933909</v>
      </c>
      <c r="H40" s="2">
        <f t="shared" si="4"/>
        <v>1.8685639012959427</v>
      </c>
      <c r="I40" s="2">
        <f t="shared" si="5"/>
        <v>6.2878701659344785</v>
      </c>
      <c r="J40" s="2">
        <f t="shared" si="7"/>
        <v>4.8142610012695854</v>
      </c>
      <c r="L40" s="2">
        <f t="shared" si="6"/>
        <v>1.405164357095142</v>
      </c>
      <c r="M40" s="2">
        <f t="shared" si="8"/>
        <v>0.9351505745578107</v>
      </c>
      <c r="N40" s="2">
        <f t="shared" si="10"/>
        <v>0.89334738682428205</v>
      </c>
      <c r="S40" s="2">
        <v>-1.2627686223480901</v>
      </c>
      <c r="T40" s="2">
        <v>13.725523954198</v>
      </c>
      <c r="U40" s="2">
        <v>-1.3424282683628399</v>
      </c>
      <c r="V40" s="2">
        <v>13.7263205506581</v>
      </c>
      <c r="W40" s="2">
        <f t="shared" si="0"/>
        <v>-1.3025984453554651</v>
      </c>
      <c r="X40" s="2">
        <f t="shared" si="1"/>
        <v>13.725922252428049</v>
      </c>
      <c r="Y40" s="2">
        <f t="shared" si="2"/>
        <v>13.712896267974473</v>
      </c>
    </row>
    <row r="41" spans="4:25">
      <c r="D41" s="5">
        <f t="shared" si="3"/>
        <v>38412</v>
      </c>
      <c r="E41">
        <v>917981</v>
      </c>
      <c r="F41">
        <v>866550</v>
      </c>
      <c r="H41" s="2">
        <f t="shared" si="4"/>
        <v>1.7181639380592344</v>
      </c>
      <c r="I41" s="2">
        <f t="shared" si="5"/>
        <v>6.2654361107500307</v>
      </c>
      <c r="J41" s="2">
        <f t="shared" si="7"/>
        <v>5.2560962667614461</v>
      </c>
      <c r="L41" s="2">
        <f t="shared" si="6"/>
        <v>1.568272379845542</v>
      </c>
      <c r="M41" s="2">
        <f t="shared" si="8"/>
        <v>1.0946937672651285</v>
      </c>
      <c r="N41" s="2">
        <f t="shared" si="10"/>
        <v>0.9129547331122787</v>
      </c>
      <c r="O41" s="2"/>
      <c r="S41" s="2">
        <v>-0.80699981945076904</v>
      </c>
      <c r="T41" s="2">
        <v>13.738001970415199</v>
      </c>
      <c r="U41" s="2">
        <v>-1.0923913980381901</v>
      </c>
      <c r="V41" s="2">
        <v>13.7408558862011</v>
      </c>
      <c r="W41" s="2">
        <f t="shared" si="0"/>
        <v>-0.94969560874447956</v>
      </c>
      <c r="X41" s="2">
        <f t="shared" si="1"/>
        <v>13.739428928308151</v>
      </c>
      <c r="Y41" s="2">
        <f t="shared" si="2"/>
        <v>13.729931972220681</v>
      </c>
    </row>
    <row r="42" spans="4:25">
      <c r="D42" s="5">
        <f t="shared" si="3"/>
        <v>38504</v>
      </c>
      <c r="E42">
        <v>932001</v>
      </c>
      <c r="F42">
        <v>944282</v>
      </c>
      <c r="H42" s="2">
        <f t="shared" si="4"/>
        <v>1.5272647255226417</v>
      </c>
      <c r="I42" s="2">
        <f t="shared" si="5"/>
        <v>7.0449454505881164</v>
      </c>
      <c r="J42" s="2">
        <f t="shared" si="7"/>
        <v>5.8296258569710631</v>
      </c>
      <c r="L42" s="2">
        <f t="shared" si="6"/>
        <v>1.6414555310868799</v>
      </c>
      <c r="M42" s="2">
        <f t="shared" si="8"/>
        <v>1.1801765343078234</v>
      </c>
      <c r="N42" s="2">
        <f t="shared" si="10"/>
        <v>0.94160313507761795</v>
      </c>
      <c r="O42" s="2"/>
      <c r="S42" s="2">
        <v>-0.53447155177936301</v>
      </c>
      <c r="T42" s="2">
        <v>13.7504338821463</v>
      </c>
      <c r="U42" s="2">
        <v>-0.90099950544997298</v>
      </c>
      <c r="V42" s="2">
        <v>13.754099161683</v>
      </c>
      <c r="W42" s="2">
        <f t="shared" si="0"/>
        <v>-0.71773552861466805</v>
      </c>
      <c r="X42" s="2">
        <f t="shared" si="1"/>
        <v>13.752266521914649</v>
      </c>
      <c r="Y42" s="2">
        <f t="shared" si="2"/>
        <v>13.745089166628526</v>
      </c>
    </row>
    <row r="43" spans="4:25">
      <c r="D43" s="5">
        <f t="shared" si="3"/>
        <v>38596</v>
      </c>
      <c r="E43">
        <v>945919</v>
      </c>
      <c r="F43">
        <v>957714</v>
      </c>
      <c r="H43" s="2">
        <f t="shared" si="4"/>
        <v>1.4933460371823628</v>
      </c>
      <c r="I43" s="2">
        <f t="shared" si="5"/>
        <v>6.6699783589079971</v>
      </c>
      <c r="J43" s="2">
        <f t="shared" si="7"/>
        <v>6.5735907864032015</v>
      </c>
      <c r="L43" s="2">
        <f t="shared" si="6"/>
        <v>1.6518346505150454</v>
      </c>
      <c r="M43" s="2">
        <f t="shared" si="8"/>
        <v>1.2515344999888012</v>
      </c>
      <c r="N43" s="2">
        <f t="shared" si="10"/>
        <v>0.95133932071928906</v>
      </c>
      <c r="O43" s="2"/>
      <c r="S43" s="2">
        <v>-0.28042546790713202</v>
      </c>
      <c r="T43" s="2">
        <v>13.762716475368499</v>
      </c>
      <c r="U43" s="2">
        <v>-0.73032072033147</v>
      </c>
      <c r="V43" s="2">
        <v>13.767215427892801</v>
      </c>
      <c r="W43" s="2">
        <f t="shared" si="0"/>
        <v>-0.50537309411930098</v>
      </c>
      <c r="X43" s="2">
        <f t="shared" si="1"/>
        <v>13.76496595163065</v>
      </c>
      <c r="Y43" s="2">
        <f t="shared" si="2"/>
        <v>13.759912220689452</v>
      </c>
    </row>
    <row r="44" spans="4:25">
      <c r="D44" s="5">
        <f t="shared" si="3"/>
        <v>38687</v>
      </c>
      <c r="E44">
        <v>963412</v>
      </c>
      <c r="F44">
        <v>993779</v>
      </c>
      <c r="H44" s="2">
        <f t="shared" si="4"/>
        <v>1.8493126789926038</v>
      </c>
      <c r="I44" s="2">
        <f t="shared" si="5"/>
        <v>6.4106888358501664</v>
      </c>
      <c r="J44" s="2">
        <f t="shared" si="7"/>
        <v>6.6016175298895092</v>
      </c>
      <c r="L44" s="2">
        <f t="shared" si="6"/>
        <v>1.6470218449392107</v>
      </c>
      <c r="M44" s="2">
        <f t="shared" si="8"/>
        <v>1.3503969888244178</v>
      </c>
      <c r="N44" s="2">
        <f t="shared" si="10"/>
        <v>1.0200225875953635</v>
      </c>
      <c r="O44" s="2"/>
      <c r="S44" s="2">
        <v>0.34932333743094501</v>
      </c>
      <c r="T44" s="2">
        <v>13.7747431956118</v>
      </c>
      <c r="U44" s="2">
        <v>-0.47388674644335799</v>
      </c>
      <c r="V44" s="2">
        <v>13.7829752964505</v>
      </c>
      <c r="W44" s="2">
        <f t="shared" si="0"/>
        <v>-6.2281704506206487E-2</v>
      </c>
      <c r="X44" s="2">
        <f t="shared" si="1"/>
        <v>13.77885924603115</v>
      </c>
      <c r="Y44" s="2">
        <f t="shared" si="2"/>
        <v>13.778236428986089</v>
      </c>
    </row>
    <row r="45" spans="4:25">
      <c r="D45" s="5">
        <f t="shared" si="3"/>
        <v>38777</v>
      </c>
      <c r="E45">
        <v>981136</v>
      </c>
      <c r="F45">
        <v>931114</v>
      </c>
      <c r="H45" s="2">
        <f t="shared" si="4"/>
        <v>1.8397113592107956</v>
      </c>
      <c r="I45" s="2">
        <f t="shared" si="5"/>
        <v>7.4506952859038762</v>
      </c>
      <c r="J45" s="2">
        <f t="shared" si="7"/>
        <v>6.8836819326426166</v>
      </c>
      <c r="L45" s="2">
        <f t="shared" si="6"/>
        <v>1.677408700227101</v>
      </c>
      <c r="M45" s="2">
        <f t="shared" si="8"/>
        <v>1.4157328694599987</v>
      </c>
      <c r="N45" s="2">
        <f t="shared" si="10"/>
        <v>1.0527002233821598</v>
      </c>
      <c r="O45" s="2">
        <f t="shared" ref="O45:O62" si="11">AVERAGE(H6:H45)</f>
        <v>0.72102419658242523</v>
      </c>
      <c r="S45" s="2">
        <v>1.00606272386889</v>
      </c>
      <c r="T45" s="2">
        <v>13.7864057357469</v>
      </c>
      <c r="U45" s="2">
        <v>-6.8505784704470093E-2</v>
      </c>
      <c r="V45" s="2">
        <v>13.7971514208326</v>
      </c>
      <c r="W45" s="2">
        <f t="shared" si="0"/>
        <v>0.46877846958220992</v>
      </c>
      <c r="X45" s="2">
        <f t="shared" si="1"/>
        <v>13.791778578289751</v>
      </c>
      <c r="Y45" s="2">
        <f t="shared" si="2"/>
        <v>13.79646636298558</v>
      </c>
    </row>
    <row r="46" spans="4:25">
      <c r="D46" s="5">
        <f t="shared" si="3"/>
        <v>38869</v>
      </c>
      <c r="E46">
        <v>1000215</v>
      </c>
      <c r="F46">
        <v>1005555</v>
      </c>
      <c r="H46" s="2">
        <f t="shared" si="4"/>
        <v>1.9445826062849676</v>
      </c>
      <c r="I46" s="2">
        <f t="shared" si="5"/>
        <v>6.4888454931895296</v>
      </c>
      <c r="J46" s="2">
        <f t="shared" si="7"/>
        <v>6.7422726261952448</v>
      </c>
      <c r="L46" s="2">
        <f t="shared" si="6"/>
        <v>1.7817381704176825</v>
      </c>
      <c r="M46" s="2">
        <f t="shared" si="8"/>
        <v>1.4901238192785431</v>
      </c>
      <c r="N46" s="2">
        <f t="shared" si="10"/>
        <v>1.1383462645041085</v>
      </c>
      <c r="O46" s="2">
        <f t="shared" si="11"/>
        <v>0.75303804097236016</v>
      </c>
      <c r="S46" s="2">
        <v>1.8127562939564801</v>
      </c>
      <c r="T46" s="2">
        <v>13.797597971915501</v>
      </c>
      <c r="U46" s="2">
        <v>0.42509862820454503</v>
      </c>
      <c r="V46" s="2">
        <v>13.811474548573001</v>
      </c>
      <c r="W46" s="2">
        <f t="shared" si="0"/>
        <v>1.1189274610805127</v>
      </c>
      <c r="X46" s="2">
        <f t="shared" si="1"/>
        <v>13.804536260244252</v>
      </c>
      <c r="Y46" s="2">
        <f t="shared" si="2"/>
        <v>13.815725534855087</v>
      </c>
    </row>
    <row r="47" spans="4:25">
      <c r="D47" s="5">
        <f t="shared" si="3"/>
        <v>38961</v>
      </c>
      <c r="E47">
        <v>1012336</v>
      </c>
      <c r="F47">
        <v>1021884</v>
      </c>
      <c r="H47" s="2">
        <f t="shared" si="4"/>
        <v>1.211839454517289</v>
      </c>
      <c r="I47" s="2">
        <f t="shared" si="5"/>
        <v>6.7003301611963479</v>
      </c>
      <c r="J47" s="2">
        <f t="shared" si="7"/>
        <v>6.7489544099793335</v>
      </c>
      <c r="L47" s="2">
        <f t="shared" si="6"/>
        <v>1.711361524751414</v>
      </c>
      <c r="M47" s="2">
        <f t="shared" si="8"/>
        <v>1.5014900497004338</v>
      </c>
      <c r="N47" s="2">
        <f t="shared" si="10"/>
        <v>1.1773422120016044</v>
      </c>
      <c r="O47" s="2">
        <f t="shared" si="11"/>
        <v>0.77027454974136444</v>
      </c>
      <c r="S47" s="2">
        <v>1.9551021383413001</v>
      </c>
      <c r="T47" s="2">
        <v>13.8082200681514</v>
      </c>
      <c r="U47" s="2">
        <v>0.852889777135316</v>
      </c>
      <c r="V47" s="2">
        <v>13.819242191763401</v>
      </c>
      <c r="W47" s="2">
        <f t="shared" si="0"/>
        <v>1.4039959577383081</v>
      </c>
      <c r="X47" s="2">
        <f t="shared" si="1"/>
        <v>13.8137311299574</v>
      </c>
      <c r="Y47" s="2">
        <f t="shared" si="2"/>
        <v>13.827771089534773</v>
      </c>
    </row>
    <row r="48" spans="4:25">
      <c r="D48" s="5">
        <f t="shared" si="3"/>
        <v>39052</v>
      </c>
      <c r="E48">
        <v>1025993</v>
      </c>
      <c r="F48">
        <v>1058366</v>
      </c>
      <c r="H48" s="2">
        <f t="shared" si="4"/>
        <v>1.349058020262035</v>
      </c>
      <c r="I48" s="2">
        <f t="shared" si="5"/>
        <v>6.4991310945391234</v>
      </c>
      <c r="J48" s="2">
        <f t="shared" si="7"/>
        <v>6.7669326812542749</v>
      </c>
      <c r="L48" s="2">
        <f t="shared" si="6"/>
        <v>1.5862978600687718</v>
      </c>
      <c r="M48" s="2">
        <f t="shared" si="8"/>
        <v>1.5461613540343748</v>
      </c>
      <c r="N48" s="2">
        <f t="shared" si="10"/>
        <v>1.2077542857362829</v>
      </c>
      <c r="O48" s="2">
        <f t="shared" si="11"/>
        <v>0.80308883749661786</v>
      </c>
      <c r="S48" s="2">
        <v>2.2987963862563698</v>
      </c>
      <c r="T48" s="2">
        <v>13.8181835182149</v>
      </c>
      <c r="U48" s="2">
        <v>1.0980086672687399</v>
      </c>
      <c r="V48" s="2">
        <v>13.8301913954048</v>
      </c>
      <c r="W48" s="2">
        <f t="shared" si="0"/>
        <v>1.6984025267625549</v>
      </c>
      <c r="X48" s="2">
        <f t="shared" si="1"/>
        <v>13.824187456809849</v>
      </c>
      <c r="Y48" s="2">
        <f t="shared" si="2"/>
        <v>13.841171482077492</v>
      </c>
    </row>
    <row r="49" spans="4:25">
      <c r="D49" s="5">
        <f t="shared" si="3"/>
        <v>39142</v>
      </c>
      <c r="E49">
        <v>1043549</v>
      </c>
      <c r="F49">
        <v>987112</v>
      </c>
      <c r="H49" s="2">
        <f t="shared" si="4"/>
        <v>1.711122785438107</v>
      </c>
      <c r="I49" s="2">
        <f t="shared" si="5"/>
        <v>6.0140863524767099</v>
      </c>
      <c r="J49" s="2">
        <f t="shared" si="7"/>
        <v>6.4289296083581178</v>
      </c>
      <c r="L49" s="2">
        <f t="shared" si="6"/>
        <v>1.5541507166255997</v>
      </c>
      <c r="M49" s="2">
        <f t="shared" si="8"/>
        <v>1.5999439322327476</v>
      </c>
      <c r="N49" s="2">
        <f t="shared" si="10"/>
        <v>1.3031281437296172</v>
      </c>
      <c r="O49" s="2">
        <f t="shared" si="11"/>
        <v>0.85715080407968292</v>
      </c>
      <c r="S49" s="2">
        <v>3.0725926496869</v>
      </c>
      <c r="T49" s="2">
        <v>13.827412035255101</v>
      </c>
      <c r="U49" s="2">
        <v>1.2041196068137401</v>
      </c>
      <c r="V49" s="2">
        <v>13.8460967656838</v>
      </c>
      <c r="W49" s="2">
        <f t="shared" si="0"/>
        <v>2.1383561282503201</v>
      </c>
      <c r="X49" s="2">
        <f t="shared" si="1"/>
        <v>13.83675440046945</v>
      </c>
      <c r="Y49" s="2">
        <f t="shared" si="2"/>
        <v>13.858137961751986</v>
      </c>
    </row>
    <row r="50" spans="4:25">
      <c r="D50" s="5">
        <f t="shared" si="3"/>
        <v>39234</v>
      </c>
      <c r="E50">
        <v>1052018</v>
      </c>
      <c r="F50">
        <v>1057329</v>
      </c>
      <c r="H50" s="2">
        <f t="shared" si="4"/>
        <v>0.81155748316561471</v>
      </c>
      <c r="I50" s="2">
        <f t="shared" si="5"/>
        <v>5.1487984247505096</v>
      </c>
      <c r="J50" s="2">
        <f t="shared" si="7"/>
        <v>6.0833113435088393</v>
      </c>
      <c r="L50" s="2">
        <f t="shared" si="6"/>
        <v>1.2708944358457614</v>
      </c>
      <c r="M50" s="2">
        <f t="shared" si="8"/>
        <v>1.5646960457834413</v>
      </c>
      <c r="N50" s="2">
        <f t="shared" si="10"/>
        <v>1.3186324418373829</v>
      </c>
      <c r="O50" s="2">
        <f t="shared" si="11"/>
        <v>0.88311063787441779</v>
      </c>
      <c r="S50" s="2">
        <v>3.0377082501344099</v>
      </c>
      <c r="T50" s="2">
        <v>13.8358436998982</v>
      </c>
      <c r="U50" s="2">
        <v>1.3691464066455501</v>
      </c>
      <c r="V50" s="2">
        <v>13.852529318333101</v>
      </c>
      <c r="W50" s="2">
        <f t="shared" si="0"/>
        <v>2.2034273283899801</v>
      </c>
      <c r="X50" s="2">
        <f t="shared" si="1"/>
        <v>13.844186509115652</v>
      </c>
      <c r="Y50" s="2">
        <f t="shared" si="2"/>
        <v>13.866220782399573</v>
      </c>
    </row>
    <row r="51" spans="4:25">
      <c r="D51" s="5">
        <f t="shared" si="3"/>
        <v>39326</v>
      </c>
      <c r="E51">
        <v>1066808</v>
      </c>
      <c r="F51">
        <v>1077510</v>
      </c>
      <c r="H51" s="2">
        <f t="shared" si="4"/>
        <v>1.4058694813206642</v>
      </c>
      <c r="I51" s="2">
        <f t="shared" si="5"/>
        <v>5.4434749932477757</v>
      </c>
      <c r="J51" s="2">
        <f t="shared" si="7"/>
        <v>5.7683666250709678</v>
      </c>
      <c r="L51" s="2">
        <f t="shared" si="6"/>
        <v>1.3194019425466053</v>
      </c>
      <c r="M51" s="2">
        <f t="shared" si="8"/>
        <v>1.5608660392710216</v>
      </c>
      <c r="N51" s="2">
        <f t="shared" si="10"/>
        <v>1.3570733934528847</v>
      </c>
      <c r="O51" s="2">
        <f t="shared" si="11"/>
        <v>0.93279761573270437</v>
      </c>
      <c r="S51" s="2">
        <v>3.6745773849868</v>
      </c>
      <c r="T51" s="2">
        <v>13.8434357964746</v>
      </c>
      <c r="U51" s="2">
        <v>1.7801024684976099</v>
      </c>
      <c r="V51" s="2">
        <v>13.8623805456395</v>
      </c>
      <c r="W51" s="2">
        <f t="shared" si="0"/>
        <v>2.7273399267422049</v>
      </c>
      <c r="X51" s="2">
        <f t="shared" si="1"/>
        <v>13.852908171057049</v>
      </c>
      <c r="Y51" s="2">
        <f t="shared" si="2"/>
        <v>13.880181570324496</v>
      </c>
    </row>
    <row r="52" spans="4:25">
      <c r="D52" s="5">
        <f t="shared" si="3"/>
        <v>39417</v>
      </c>
      <c r="E52">
        <v>1080718</v>
      </c>
      <c r="F52">
        <v>1118724</v>
      </c>
      <c r="H52" s="2">
        <f t="shared" si="4"/>
        <v>1.3038897346101805</v>
      </c>
      <c r="I52" s="2">
        <f t="shared" si="5"/>
        <v>5.7029420824176214</v>
      </c>
      <c r="J52" s="2">
        <f t="shared" si="7"/>
        <v>5.5703388592102527</v>
      </c>
      <c r="L52" s="2">
        <f t="shared" si="6"/>
        <v>1.3081098711336416</v>
      </c>
      <c r="M52" s="2">
        <f t="shared" si="8"/>
        <v>1.5138098587138746</v>
      </c>
      <c r="N52" s="2">
        <f t="shared" si="10"/>
        <v>1.3891197395351333</v>
      </c>
      <c r="O52" s="2">
        <f t="shared" si="11"/>
        <v>0.97314205998878511</v>
      </c>
      <c r="S52" s="2">
        <v>4.2971598032504597</v>
      </c>
      <c r="T52" s="2">
        <v>13.850164594991201</v>
      </c>
      <c r="U52" s="2">
        <v>2.39907004623235</v>
      </c>
      <c r="V52" s="2">
        <v>13.869145492561399</v>
      </c>
      <c r="W52" s="2">
        <f t="shared" si="0"/>
        <v>3.348114924741405</v>
      </c>
      <c r="X52" s="2">
        <f t="shared" si="1"/>
        <v>13.8596550437763</v>
      </c>
      <c r="Y52" s="2">
        <f t="shared" si="2"/>
        <v>13.893136193023745</v>
      </c>
    </row>
    <row r="53" spans="4:25">
      <c r="D53" s="5">
        <f t="shared" si="3"/>
        <v>39508</v>
      </c>
      <c r="E53">
        <v>1085802</v>
      </c>
      <c r="F53">
        <v>1024205</v>
      </c>
      <c r="H53" s="2">
        <f t="shared" si="4"/>
        <v>0.47042799324152895</v>
      </c>
      <c r="I53" s="2">
        <f t="shared" si="5"/>
        <v>3.7577296193339862</v>
      </c>
      <c r="J53" s="2">
        <f t="shared" si="7"/>
        <v>5.0295893581921831</v>
      </c>
      <c r="L53" s="2">
        <f t="shared" si="6"/>
        <v>0.99793617308449711</v>
      </c>
      <c r="M53" s="2">
        <f t="shared" si="8"/>
        <v>1.4098318633123992</v>
      </c>
      <c r="N53" s="2">
        <f t="shared" si="10"/>
        <v>1.3598570996180186</v>
      </c>
      <c r="O53" s="2">
        <f t="shared" si="11"/>
        <v>0.98504578957137379</v>
      </c>
      <c r="S53" s="2">
        <v>4.1800110847984797</v>
      </c>
      <c r="T53" s="2">
        <v>13.8560293315637</v>
      </c>
      <c r="U53" s="2">
        <v>2.8815029077690699</v>
      </c>
      <c r="V53" s="2">
        <v>13.8690144133339</v>
      </c>
      <c r="W53" s="2">
        <f t="shared" si="0"/>
        <v>3.5307569962837748</v>
      </c>
      <c r="X53" s="2">
        <f t="shared" si="1"/>
        <v>13.8625218724488</v>
      </c>
      <c r="Y53" s="2">
        <f t="shared" si="2"/>
        <v>13.897829442411636</v>
      </c>
    </row>
    <row r="54" spans="4:25">
      <c r="D54" s="5">
        <f t="shared" si="3"/>
        <v>39600</v>
      </c>
      <c r="E54">
        <v>1093628</v>
      </c>
      <c r="F54">
        <v>1102812</v>
      </c>
      <c r="H54" s="2">
        <f t="shared" si="4"/>
        <v>0.72075755984977263</v>
      </c>
      <c r="I54" s="2">
        <f t="shared" si="5"/>
        <v>4.3016884999844081</v>
      </c>
      <c r="J54" s="2">
        <f t="shared" si="7"/>
        <v>4.8139363651725802</v>
      </c>
      <c r="L54" s="2">
        <f t="shared" si="6"/>
        <v>0.97523619225553659</v>
      </c>
      <c r="M54" s="2">
        <f t="shared" si="8"/>
        <v>1.3426229328396602</v>
      </c>
      <c r="N54" s="2">
        <f t="shared" si="10"/>
        <v>1.3433004171873855</v>
      </c>
      <c r="O54" s="2">
        <f t="shared" si="11"/>
        <v>0.99621253034700996</v>
      </c>
      <c r="S54" s="2">
        <v>4.3955068019238404</v>
      </c>
      <c r="T54" s="2">
        <v>13.861056099556199</v>
      </c>
      <c r="U54" s="2">
        <v>2.7356501030936302</v>
      </c>
      <c r="V54" s="2">
        <v>13.877654666544499</v>
      </c>
      <c r="W54" s="2">
        <f t="shared" si="0"/>
        <v>3.5655784525087353</v>
      </c>
      <c r="X54" s="2">
        <f t="shared" si="1"/>
        <v>13.869355383050349</v>
      </c>
      <c r="Y54" s="2">
        <f t="shared" si="2"/>
        <v>13.90501116757545</v>
      </c>
    </row>
    <row r="55" spans="4:25">
      <c r="D55" s="5">
        <f t="shared" si="3"/>
        <v>39692</v>
      </c>
      <c r="E55">
        <v>1096337</v>
      </c>
      <c r="F55">
        <v>1120895</v>
      </c>
      <c r="H55" s="2">
        <f t="shared" si="4"/>
        <v>0.24770763001677665</v>
      </c>
      <c r="I55" s="2">
        <f t="shared" si="5"/>
        <v>4.0264127479095322</v>
      </c>
      <c r="J55" s="2">
        <f t="shared" si="7"/>
        <v>4.4570543334393022</v>
      </c>
      <c r="L55" s="2">
        <f t="shared" si="6"/>
        <v>0.68569572942956469</v>
      </c>
      <c r="M55" s="2">
        <f t="shared" si="8"/>
        <v>1.2388197322425281</v>
      </c>
      <c r="N55" s="2">
        <f t="shared" si="10"/>
        <v>1.3019135642154942</v>
      </c>
      <c r="O55" s="2">
        <f t="shared" si="11"/>
        <v>1.0015459429997147</v>
      </c>
      <c r="S55" s="2">
        <v>4.2188063576538397</v>
      </c>
      <c r="T55" s="2">
        <v>13.8652971174026</v>
      </c>
      <c r="U55" s="2">
        <v>1.65219274325842</v>
      </c>
      <c r="V55" s="2">
        <v>13.8909632535465</v>
      </c>
      <c r="W55" s="2">
        <f t="shared" si="0"/>
        <v>2.9354995504561296</v>
      </c>
      <c r="X55" s="2">
        <f t="shared" si="1"/>
        <v>13.87813018547455</v>
      </c>
      <c r="Y55" s="2">
        <f t="shared" si="2"/>
        <v>13.907485180979098</v>
      </c>
    </row>
    <row r="56" spans="4:25">
      <c r="D56" s="5">
        <f t="shared" si="3"/>
        <v>39783</v>
      </c>
      <c r="E56">
        <v>1074676</v>
      </c>
      <c r="F56">
        <v>1106685</v>
      </c>
      <c r="H56" s="2">
        <f t="shared" si="4"/>
        <v>-1.9757611026536495</v>
      </c>
      <c r="I56" s="2">
        <f t="shared" si="5"/>
        <v>-1.0761367415019265</v>
      </c>
      <c r="J56" s="2">
        <f t="shared" si="7"/>
        <v>2.6864119509276208</v>
      </c>
      <c r="L56" s="2">
        <f t="shared" si="6"/>
        <v>-0.13421697988639281</v>
      </c>
      <c r="M56" s="2">
        <f t="shared" si="8"/>
        <v>0.92006358377200692</v>
      </c>
      <c r="N56" s="2">
        <f t="shared" si="10"/>
        <v>1.1624753906700747</v>
      </c>
      <c r="O56" s="2">
        <f t="shared" si="11"/>
        <v>0.95052222464003999</v>
      </c>
      <c r="S56" s="2">
        <v>1.8697703312520599</v>
      </c>
      <c r="T56" s="2">
        <v>13.868832075453801</v>
      </c>
      <c r="U56" s="2">
        <v>-0.219709772852172</v>
      </c>
      <c r="V56" s="2">
        <v>13.889726876494899</v>
      </c>
      <c r="W56" s="2">
        <f t="shared" si="0"/>
        <v>0.82503027919994398</v>
      </c>
      <c r="X56" s="2">
        <f t="shared" si="1"/>
        <v>13.87927947597435</v>
      </c>
      <c r="Y56" s="2">
        <f t="shared" si="2"/>
        <v>13.887529778766357</v>
      </c>
    </row>
    <row r="57" spans="4:25">
      <c r="D57" s="5">
        <f t="shared" si="3"/>
        <v>39873</v>
      </c>
      <c r="E57">
        <v>1038686</v>
      </c>
      <c r="F57">
        <v>979385</v>
      </c>
      <c r="H57" s="2">
        <f t="shared" si="4"/>
        <v>-3.3489163245480427</v>
      </c>
      <c r="I57" s="2">
        <f t="shared" si="5"/>
        <v>-4.3760770548864798</v>
      </c>
      <c r="J57" s="2">
        <f t="shared" si="7"/>
        <v>0.74826404798015744</v>
      </c>
      <c r="L57" s="2">
        <f t="shared" si="6"/>
        <v>-1.0890530593337857</v>
      </c>
      <c r="M57" s="2">
        <f t="shared" si="8"/>
        <v>0.48767794345877036</v>
      </c>
      <c r="N57" s="2">
        <f t="shared" si="10"/>
        <v>0.94174298208979079</v>
      </c>
      <c r="O57" s="2">
        <f t="shared" si="11"/>
        <v>0.86628019099160591</v>
      </c>
      <c r="S57" s="2">
        <v>-1.8300020862300099</v>
      </c>
      <c r="T57" s="2">
        <v>13.8717670316009</v>
      </c>
      <c r="U57" s="2">
        <v>-2.2684340091750799</v>
      </c>
      <c r="V57" s="2">
        <v>13.8761513508304</v>
      </c>
      <c r="W57" s="2">
        <f t="shared" si="0"/>
        <v>-2.0492180477025448</v>
      </c>
      <c r="X57" s="2">
        <f t="shared" si="1"/>
        <v>13.873959191215651</v>
      </c>
      <c r="Y57" s="2">
        <f t="shared" si="2"/>
        <v>13.853467010738624</v>
      </c>
    </row>
    <row r="58" spans="4:25">
      <c r="D58" s="5">
        <f t="shared" si="3"/>
        <v>39965</v>
      </c>
      <c r="E58">
        <v>1034722</v>
      </c>
      <c r="F58">
        <v>1041595</v>
      </c>
      <c r="H58" s="2">
        <f t="shared" si="4"/>
        <v>-0.38163602859766854</v>
      </c>
      <c r="I58" s="2">
        <f t="shared" si="5"/>
        <v>-5.5509914654537624</v>
      </c>
      <c r="J58" s="2">
        <f t="shared" si="7"/>
        <v>-1.72765819056076</v>
      </c>
      <c r="L58" s="2">
        <f t="shared" si="6"/>
        <v>-1.364651456445646</v>
      </c>
      <c r="M58" s="2">
        <f t="shared" si="8"/>
        <v>0.29382639055188403</v>
      </c>
      <c r="N58" s="2">
        <f t="shared" si="10"/>
        <v>0.86093457463204293</v>
      </c>
      <c r="O58" s="2">
        <f t="shared" si="11"/>
        <v>0.84522252362840611</v>
      </c>
      <c r="S58" s="2">
        <v>-2.4576380230666</v>
      </c>
      <c r="T58" s="2">
        <v>13.8742197297993</v>
      </c>
      <c r="U58" s="2">
        <v>-3.72648199929839</v>
      </c>
      <c r="V58" s="2">
        <v>13.8869081695616</v>
      </c>
      <c r="W58" s="2">
        <f t="shared" si="0"/>
        <v>-3.092060011182495</v>
      </c>
      <c r="X58" s="2">
        <f t="shared" si="1"/>
        <v>13.88056394968045</v>
      </c>
      <c r="Y58" s="2">
        <f t="shared" si="2"/>
        <v>13.849643349568609</v>
      </c>
    </row>
    <row r="59" spans="4:25">
      <c r="D59" s="5">
        <f t="shared" si="3"/>
        <v>40057</v>
      </c>
      <c r="E59">
        <v>1039674</v>
      </c>
      <c r="F59">
        <v>1057174</v>
      </c>
      <c r="H59" s="2">
        <f t="shared" si="4"/>
        <v>0.47858265311842274</v>
      </c>
      <c r="I59" s="2">
        <f t="shared" si="5"/>
        <v>-5.6848322099750703</v>
      </c>
      <c r="J59" s="2">
        <f t="shared" si="7"/>
        <v>-4.1633193149142755</v>
      </c>
      <c r="L59" s="2">
        <f t="shared" si="6"/>
        <v>-1.3069327006702345</v>
      </c>
      <c r="M59" s="2">
        <f t="shared" si="8"/>
        <v>0.23272165710197848</v>
      </c>
      <c r="N59" s="2">
        <f t="shared" si="10"/>
        <v>0.81227222931447896</v>
      </c>
      <c r="O59" s="2">
        <f t="shared" si="11"/>
        <v>0.83422541164677855</v>
      </c>
      <c r="S59" s="2">
        <v>-2.18787160515441</v>
      </c>
      <c r="T59" s="2">
        <v>13.8762964764913</v>
      </c>
      <c r="U59" s="2">
        <v>-4.0977678609707402</v>
      </c>
      <c r="V59" s="2">
        <v>13.8953954390495</v>
      </c>
      <c r="W59" s="2">
        <f t="shared" si="0"/>
        <v>-3.1428197330625753</v>
      </c>
      <c r="X59" s="2">
        <f t="shared" si="1"/>
        <v>13.8858459577704</v>
      </c>
      <c r="Y59" s="2">
        <f t="shared" si="2"/>
        <v>13.854417760439757</v>
      </c>
    </row>
    <row r="60" spans="4:25">
      <c r="D60" s="5">
        <f t="shared" si="3"/>
        <v>40148</v>
      </c>
      <c r="E60">
        <v>1040388</v>
      </c>
      <c r="F60">
        <v>1073635</v>
      </c>
      <c r="H60" s="2">
        <f t="shared" si="4"/>
        <v>6.8675373242001569E-2</v>
      </c>
      <c r="I60" s="2">
        <f t="shared" si="5"/>
        <v>-2.9863963096996855</v>
      </c>
      <c r="J60" s="2">
        <f t="shared" si="7"/>
        <v>-4.6573310917175519</v>
      </c>
      <c r="L60" s="2">
        <f t="shared" si="6"/>
        <v>-0.79582358169632172</v>
      </c>
      <c r="M60" s="2">
        <f t="shared" si="8"/>
        <v>0.12602310318364238</v>
      </c>
      <c r="N60" s="2">
        <f t="shared" si="10"/>
        <v>0.7222778029117819</v>
      </c>
      <c r="O60" s="2">
        <f t="shared" si="11"/>
        <v>0.80781259486803203</v>
      </c>
      <c r="S60" s="2">
        <v>-2.29839394170288</v>
      </c>
      <c r="T60" s="2">
        <v>13.8780882178818</v>
      </c>
      <c r="U60" s="2">
        <v>-3.4165993676186499</v>
      </c>
      <c r="V60" s="2">
        <v>13.8892702721409</v>
      </c>
      <c r="W60" s="2">
        <f t="shared" si="0"/>
        <v>-2.857496654660765</v>
      </c>
      <c r="X60" s="2">
        <f t="shared" si="1"/>
        <v>13.883679245011351</v>
      </c>
      <c r="Y60" s="2">
        <f t="shared" si="2"/>
        <v>13.855104278464742</v>
      </c>
    </row>
    <row r="61" spans="4:25">
      <c r="D61" s="5">
        <f t="shared" si="3"/>
        <v>40238</v>
      </c>
      <c r="E61">
        <v>1047542</v>
      </c>
      <c r="F61">
        <v>986320</v>
      </c>
      <c r="H61" s="2">
        <f t="shared" si="4"/>
        <v>0.68762807721734021</v>
      </c>
      <c r="I61" s="2">
        <f t="shared" si="5"/>
        <v>0.70809742848830126</v>
      </c>
      <c r="J61" s="2">
        <f t="shared" si="7"/>
        <v>-3.5048913203629866</v>
      </c>
      <c r="L61" s="2">
        <f t="shared" si="6"/>
        <v>0.21331251874502399</v>
      </c>
      <c r="M61" s="2">
        <f t="shared" si="8"/>
        <v>4.0731877498578463E-2</v>
      </c>
      <c r="N61" s="2">
        <f t="shared" si="10"/>
        <v>0.67075100986968716</v>
      </c>
      <c r="O61" s="2">
        <f t="shared" si="11"/>
        <v>0.79185287149098293</v>
      </c>
      <c r="S61" s="2">
        <v>-1.77152005378974</v>
      </c>
      <c r="T61" s="2">
        <v>13.879672225977901</v>
      </c>
      <c r="U61" s="2">
        <v>-2.1653950782666298</v>
      </c>
      <c r="V61" s="2">
        <v>13.8836109762227</v>
      </c>
      <c r="W61" s="2">
        <f t="shared" si="0"/>
        <v>-1.9684575660281849</v>
      </c>
      <c r="X61" s="2">
        <f t="shared" si="1"/>
        <v>13.8816416011003</v>
      </c>
      <c r="Y61" s="2">
        <f t="shared" si="2"/>
        <v>13.861957025440022</v>
      </c>
    </row>
    <row r="62" spans="4:25">
      <c r="D62" s="5">
        <f t="shared" si="3"/>
        <v>40330</v>
      </c>
      <c r="E62">
        <v>1060327</v>
      </c>
      <c r="F62">
        <v>1073488</v>
      </c>
      <c r="H62" s="2">
        <f t="shared" si="4"/>
        <v>1.2204761241076767</v>
      </c>
      <c r="I62" s="2">
        <f t="shared" si="5"/>
        <v>3.061938661379898</v>
      </c>
      <c r="J62" s="2">
        <f t="shared" si="7"/>
        <v>-1.3638268024930795</v>
      </c>
      <c r="L62" s="2">
        <f t="shared" si="6"/>
        <v>0.6138405569213603</v>
      </c>
      <c r="M62" s="2">
        <f t="shared" si="8"/>
        <v>7.4808430910416959E-2</v>
      </c>
      <c r="N62" s="2">
        <f t="shared" si="10"/>
        <v>0.65541157979893894</v>
      </c>
      <c r="O62" s="2">
        <f t="shared" si="11"/>
        <v>0.7985073574382785</v>
      </c>
      <c r="S62" s="2">
        <v>-0.70234987439914198</v>
      </c>
      <c r="T62" s="2">
        <v>13.8811114078248</v>
      </c>
      <c r="U62" s="2">
        <v>-0.92634386885026598</v>
      </c>
      <c r="V62" s="2">
        <v>13.8833513477694</v>
      </c>
      <c r="W62" s="2">
        <f t="shared" si="0"/>
        <v>-0.81434687162470398</v>
      </c>
      <c r="X62" s="2">
        <f t="shared" si="1"/>
        <v>13.882231377797101</v>
      </c>
      <c r="Y62" s="2">
        <f t="shared" si="2"/>
        <v>13.874087909080856</v>
      </c>
    </row>
    <row r="63" spans="4:25">
      <c r="D63" s="5">
        <f t="shared" si="3"/>
        <v>40422</v>
      </c>
      <c r="E63">
        <v>1068100</v>
      </c>
      <c r="F63">
        <v>1082920</v>
      </c>
      <c r="H63" s="2">
        <f t="shared" si="4"/>
        <v>0.73307573984251917</v>
      </c>
      <c r="I63" s="2">
        <f t="shared" si="5"/>
        <v>2.4353606880229677</v>
      </c>
      <c r="J63" s="2">
        <f t="shared" si="7"/>
        <v>0.75329062838498828</v>
      </c>
      <c r="L63" s="2">
        <f t="shared" si="6"/>
        <v>0.67746382860238441</v>
      </c>
      <c r="M63" s="2">
        <f t="shared" si="8"/>
        <v>1.8742285787238206E-2</v>
      </c>
      <c r="N63" s="2">
        <f t="shared" si="10"/>
        <v>0.61739806493194682</v>
      </c>
      <c r="O63" s="2">
        <f t="shared" ref="O63:O94" si="12">AVERAGE(H24:H63)</f>
        <v>0.78436869282561794</v>
      </c>
      <c r="S63" s="2">
        <v>-0.106567138953198</v>
      </c>
      <c r="T63" s="2">
        <v>13.882457598467299</v>
      </c>
      <c r="U63" s="2">
        <v>-3.0509536601613901E-2</v>
      </c>
      <c r="V63" s="2">
        <v>13.881697022443801</v>
      </c>
      <c r="W63" s="2">
        <f t="shared" si="0"/>
        <v>-6.853833777740595E-2</v>
      </c>
      <c r="X63" s="2">
        <f t="shared" si="1"/>
        <v>13.88207731045555</v>
      </c>
      <c r="Y63" s="2">
        <f t="shared" si="2"/>
        <v>13.881391927077788</v>
      </c>
    </row>
    <row r="64" spans="4:25">
      <c r="D64" s="5">
        <f t="shared" si="3"/>
        <v>40513</v>
      </c>
      <c r="E64">
        <v>1072888</v>
      </c>
      <c r="F64">
        <v>1110153</v>
      </c>
      <c r="H64" s="2">
        <f t="shared" si="4"/>
        <v>0.44827263364852854</v>
      </c>
      <c r="I64" s="2">
        <f t="shared" si="5"/>
        <v>3.4013421693592392</v>
      </c>
      <c r="J64" s="2">
        <f t="shared" si="7"/>
        <v>2.4349021590451798</v>
      </c>
      <c r="L64" s="2">
        <f t="shared" si="6"/>
        <v>0.77236314370401615</v>
      </c>
      <c r="M64" s="2">
        <f t="shared" si="8"/>
        <v>-5.2559139292899459E-2</v>
      </c>
      <c r="N64" s="2">
        <f t="shared" si="10"/>
        <v>0.54734606266474306</v>
      </c>
      <c r="O64" s="2">
        <f t="shared" si="12"/>
        <v>0.78368432513005326</v>
      </c>
      <c r="S64" s="2">
        <v>0.210639265914223</v>
      </c>
      <c r="T64" s="2">
        <v>13.883758243263401</v>
      </c>
      <c r="U64" s="2">
        <v>0.55046881721345398</v>
      </c>
      <c r="V64" s="2">
        <v>13.880359947750399</v>
      </c>
      <c r="W64" s="2">
        <f t="shared" si="0"/>
        <v>0.38055404156383849</v>
      </c>
      <c r="X64" s="2">
        <f t="shared" si="1"/>
        <v>13.8820590955069</v>
      </c>
      <c r="Y64" s="2">
        <f t="shared" si="2"/>
        <v>13.885864635922527</v>
      </c>
    </row>
    <row r="65" spans="4:25">
      <c r="D65" s="5">
        <f t="shared" si="3"/>
        <v>40603</v>
      </c>
      <c r="E65">
        <v>1079036</v>
      </c>
      <c r="F65">
        <v>1018108</v>
      </c>
      <c r="H65" s="2">
        <f t="shared" si="4"/>
        <v>0.57303278627405518</v>
      </c>
      <c r="I65" s="2">
        <f t="shared" si="5"/>
        <v>3.222889123205448</v>
      </c>
      <c r="J65" s="2">
        <f t="shared" si="7"/>
        <v>3.0284529581669801</v>
      </c>
      <c r="L65" s="2">
        <f t="shared" si="6"/>
        <v>0.7437143209681949</v>
      </c>
      <c r="M65" s="2">
        <f t="shared" si="8"/>
        <v>-4.4008739873522273E-2</v>
      </c>
      <c r="N65" s="2">
        <f t="shared" si="10"/>
        <v>0.48401213401790599</v>
      </c>
      <c r="O65" s="2">
        <f t="shared" si="12"/>
        <v>0.76835617870003292</v>
      </c>
      <c r="S65" s="2">
        <v>0.65184863833603401</v>
      </c>
      <c r="T65" s="2">
        <v>13.8850601215265</v>
      </c>
      <c r="U65" s="2">
        <v>1.03010500668102</v>
      </c>
      <c r="V65" s="2">
        <v>13.881277557842999</v>
      </c>
      <c r="W65" s="2">
        <f t="shared" si="0"/>
        <v>0.84097682250852701</v>
      </c>
      <c r="X65" s="2">
        <f t="shared" si="1"/>
        <v>13.88316883968475</v>
      </c>
      <c r="Y65" s="2">
        <f t="shared" si="2"/>
        <v>13.891578607909834</v>
      </c>
    </row>
    <row r="66" spans="4:25">
      <c r="D66" s="5">
        <f t="shared" si="3"/>
        <v>40695</v>
      </c>
      <c r="E66">
        <v>1082476</v>
      </c>
      <c r="F66">
        <v>1096931</v>
      </c>
      <c r="H66" s="2">
        <f t="shared" si="4"/>
        <v>0.31880307978602218</v>
      </c>
      <c r="I66" s="2">
        <f t="shared" si="5"/>
        <v>2.1838157482897032</v>
      </c>
      <c r="J66" s="2">
        <f t="shared" si="7"/>
        <v>2.8037637417115349</v>
      </c>
      <c r="L66" s="2">
        <f t="shared" si="6"/>
        <v>0.51829605988778127</v>
      </c>
      <c r="M66" s="2">
        <f t="shared" si="8"/>
        <v>-7.7504946545501482E-2</v>
      </c>
      <c r="N66" s="2">
        <f t="shared" si="10"/>
        <v>0.40272315769295874</v>
      </c>
      <c r="O66" s="2">
        <f t="shared" si="12"/>
        <v>0.77053471109853366</v>
      </c>
      <c r="S66" s="2">
        <v>0.83502386468836198</v>
      </c>
      <c r="T66" s="2">
        <v>13.8864113290654</v>
      </c>
      <c r="U66" s="2">
        <v>1.5316786906180699</v>
      </c>
      <c r="V66" s="2">
        <v>13.8794447808061</v>
      </c>
      <c r="W66" s="2">
        <f t="shared" si="0"/>
        <v>1.183351277653216</v>
      </c>
      <c r="X66" s="2">
        <f t="shared" si="1"/>
        <v>13.88292805493575</v>
      </c>
      <c r="Y66" s="2">
        <f t="shared" si="2"/>
        <v>13.894761567712312</v>
      </c>
    </row>
    <row r="67" spans="4:25">
      <c r="D67" s="5">
        <f t="shared" si="3"/>
        <v>40787</v>
      </c>
      <c r="E67">
        <v>1080469</v>
      </c>
      <c r="F67">
        <v>1095107</v>
      </c>
      <c r="H67" s="2">
        <f t="shared" si="4"/>
        <v>-0.18540826771217667</v>
      </c>
      <c r="I67" s="2">
        <f t="shared" si="5"/>
        <v>1.1253832231374474</v>
      </c>
      <c r="J67" s="2">
        <f t="shared" si="7"/>
        <v>2.4650628989961234</v>
      </c>
      <c r="L67" s="2">
        <f t="shared" si="6"/>
        <v>0.28867505799910731</v>
      </c>
      <c r="M67" s="2">
        <f t="shared" si="8"/>
        <v>-0.11359793802291425</v>
      </c>
      <c r="N67" s="2">
        <f t="shared" si="10"/>
        <v>0.33286077158148542</v>
      </c>
      <c r="O67" s="2">
        <f t="shared" si="12"/>
        <v>0.75510149179154484</v>
      </c>
      <c r="S67" s="2">
        <v>0.50417283533159696</v>
      </c>
      <c r="T67" s="2">
        <v>13.8878640357431</v>
      </c>
      <c r="U67" s="2">
        <v>1.95212253543481</v>
      </c>
      <c r="V67" s="2">
        <v>13.873384538742</v>
      </c>
      <c r="W67" s="2">
        <f t="shared" si="0"/>
        <v>1.2281476853832034</v>
      </c>
      <c r="X67" s="2">
        <f t="shared" si="1"/>
        <v>13.880624287242551</v>
      </c>
      <c r="Y67" s="2">
        <f t="shared" si="2"/>
        <v>13.892905764096398</v>
      </c>
    </row>
    <row r="68" spans="4:25">
      <c r="D68" s="5">
        <f t="shared" si="3"/>
        <v>40878</v>
      </c>
      <c r="E68">
        <v>1081586</v>
      </c>
      <c r="F68">
        <v>1117601</v>
      </c>
      <c r="H68" s="2">
        <f t="shared" si="4"/>
        <v>0.10338103175564584</v>
      </c>
      <c r="I68" s="2">
        <f t="shared" si="5"/>
        <v>0.67089851579015658</v>
      </c>
      <c r="J68" s="2">
        <f t="shared" si="7"/>
        <v>1.7603596244522208</v>
      </c>
      <c r="L68" s="2">
        <f t="shared" si="6"/>
        <v>0.20245215752588663</v>
      </c>
      <c r="M68" s="2">
        <f t="shared" si="8"/>
        <v>5.9663906511193687E-2</v>
      </c>
      <c r="N68" s="2">
        <f t="shared" si="10"/>
        <v>0.27057692215616597</v>
      </c>
      <c r="O68" s="2">
        <f t="shared" si="12"/>
        <v>0.73916560394622444</v>
      </c>
      <c r="S68" s="2">
        <v>0.44634100786627301</v>
      </c>
      <c r="T68" s="2">
        <v>13.8894756303214</v>
      </c>
      <c r="U68" s="2">
        <v>2.0639461668970802</v>
      </c>
      <c r="V68" s="2">
        <v>13.8732995787311</v>
      </c>
      <c r="W68" s="2">
        <f t="shared" si="0"/>
        <v>1.2551435873816765</v>
      </c>
      <c r="X68" s="2">
        <f t="shared" si="1"/>
        <v>13.88138760452625</v>
      </c>
      <c r="Y68" s="2">
        <f t="shared" si="2"/>
        <v>13.893939040400083</v>
      </c>
    </row>
    <row r="69" spans="4:25">
      <c r="D69" s="5">
        <f t="shared" si="3"/>
        <v>40969</v>
      </c>
      <c r="E69">
        <v>1079751</v>
      </c>
      <c r="F69">
        <v>1021244</v>
      </c>
      <c r="H69" s="2">
        <f t="shared" si="4"/>
        <v>-0.16965826110914861</v>
      </c>
      <c r="I69" s="2">
        <f t="shared" si="5"/>
        <v>0.30802233161904269</v>
      </c>
      <c r="J69" s="2">
        <f t="shared" si="7"/>
        <v>1.0785897347029589</v>
      </c>
      <c r="L69" s="2">
        <f t="shared" si="6"/>
        <v>1.6779395680085685E-2</v>
      </c>
      <c r="M69" s="2">
        <f t="shared" si="8"/>
        <v>0.32460207846443484</v>
      </c>
      <c r="N69" s="2">
        <f t="shared" si="10"/>
        <v>0.17653786982880321</v>
      </c>
      <c r="O69" s="2">
        <f t="shared" si="12"/>
        <v>0.73983300677921027</v>
      </c>
      <c r="S69" s="2">
        <v>9.3436432017811002E-2</v>
      </c>
      <c r="T69" s="2">
        <v>13.891306652642699</v>
      </c>
      <c r="U69" s="2">
        <v>1.7421409854499199</v>
      </c>
      <c r="V69" s="2">
        <v>13.8748196071083</v>
      </c>
      <c r="W69" s="2">
        <f t="shared" si="0"/>
        <v>0.91778870873386542</v>
      </c>
      <c r="X69" s="2">
        <f t="shared" si="1"/>
        <v>13.883063129875499</v>
      </c>
      <c r="Y69" s="2">
        <f t="shared" si="2"/>
        <v>13.89224101696283</v>
      </c>
    </row>
    <row r="70" spans="4:25">
      <c r="D70" s="5">
        <f t="shared" si="3"/>
        <v>41061</v>
      </c>
      <c r="E70">
        <v>1073962</v>
      </c>
      <c r="F70">
        <v>1082751</v>
      </c>
      <c r="H70" s="2">
        <f t="shared" si="4"/>
        <v>-0.53614212906494174</v>
      </c>
      <c r="I70" s="2">
        <f t="shared" si="5"/>
        <v>-1.2926975352141596</v>
      </c>
      <c r="J70" s="2">
        <f t="shared" si="7"/>
        <v>0.19941449990157878</v>
      </c>
      <c r="L70" s="2">
        <f t="shared" si="6"/>
        <v>-0.1969569065326553</v>
      </c>
      <c r="M70" s="2">
        <f t="shared" si="8"/>
        <v>0.31172657009216209</v>
      </c>
      <c r="N70" s="2">
        <f t="shared" si="10"/>
        <v>0.10915288921727537</v>
      </c>
      <c r="O70" s="2">
        <f t="shared" si="12"/>
        <v>0.71389266552732911</v>
      </c>
      <c r="S70" s="2">
        <v>-0.65552605057490199</v>
      </c>
      <c r="T70" s="2">
        <v>13.893420432180299</v>
      </c>
      <c r="U70" s="2">
        <v>1.10355277299035</v>
      </c>
      <c r="V70" s="2">
        <v>13.8758296439446</v>
      </c>
      <c r="W70" s="2">
        <f t="shared" ref="W70:W124" si="13">AVERAGE(S70,U70)</f>
        <v>0.22401336120772403</v>
      </c>
      <c r="X70" s="2">
        <f t="shared" ref="X70:X124" si="14">AVERAGE(T70,V70)</f>
        <v>13.884625038062449</v>
      </c>
      <c r="Y70" s="2">
        <f t="shared" ref="Y70:Y124" si="15">LN(E70)</f>
        <v>13.886865171674533</v>
      </c>
    </row>
    <row r="71" spans="4:25">
      <c r="D71" s="5">
        <f t="shared" ref="D71:D124" si="16">EDATE(D70,3)</f>
        <v>41153</v>
      </c>
      <c r="E71">
        <v>1070085</v>
      </c>
      <c r="F71">
        <v>1081959</v>
      </c>
      <c r="H71" s="2">
        <f t="shared" ref="H71:H112" si="17">E71/E70*100-100</f>
        <v>-0.36099973742086888</v>
      </c>
      <c r="I71" s="2">
        <f t="shared" si="5"/>
        <v>-1.2006132734061623</v>
      </c>
      <c r="J71" s="2">
        <f t="shared" si="7"/>
        <v>-0.38756576801745268</v>
      </c>
      <c r="L71" s="2">
        <f t="shared" si="6"/>
        <v>-0.24085477395982835</v>
      </c>
      <c r="M71" s="2">
        <f t="shared" si="8"/>
        <v>0.24176137088055447</v>
      </c>
      <c r="N71" s="2">
        <f t="shared" si="10"/>
        <v>2.0809428280198716E-2</v>
      </c>
      <c r="O71" s="2">
        <f t="shared" si="12"/>
        <v>0.6889414108665417</v>
      </c>
      <c r="S71" s="2">
        <v>-1.2632239850223199</v>
      </c>
      <c r="T71" s="2">
        <v>13.8958808823855</v>
      </c>
      <c r="U71" s="2">
        <v>0.43627878844160201</v>
      </c>
      <c r="V71" s="2">
        <v>13.8788858546509</v>
      </c>
      <c r="W71" s="2">
        <f t="shared" si="13"/>
        <v>-0.41347259829035898</v>
      </c>
      <c r="X71" s="2">
        <f t="shared" si="14"/>
        <v>13.887383368518201</v>
      </c>
      <c r="Y71" s="2">
        <f t="shared" si="15"/>
        <v>13.883248642535294</v>
      </c>
    </row>
    <row r="72" spans="4:25">
      <c r="D72" s="5">
        <f t="shared" si="16"/>
        <v>41244</v>
      </c>
      <c r="E72">
        <v>1068774</v>
      </c>
      <c r="F72">
        <v>1107820</v>
      </c>
      <c r="H72" s="2">
        <f t="shared" si="17"/>
        <v>-0.12251363209465183</v>
      </c>
      <c r="I72" s="2">
        <f t="shared" si="5"/>
        <v>-0.87517817181623059</v>
      </c>
      <c r="J72" s="2">
        <f t="shared" si="7"/>
        <v>-0.78500429900361723</v>
      </c>
      <c r="L72" s="2">
        <f t="shared" si="6"/>
        <v>-0.29732843992240277</v>
      </c>
      <c r="M72" s="2">
        <f t="shared" si="8"/>
        <v>0.22582895376916667</v>
      </c>
      <c r="N72" s="2">
        <f t="shared" si="10"/>
        <v>-5.0510740055042899E-2</v>
      </c>
      <c r="O72" s="2">
        <f t="shared" si="12"/>
        <v>0.66930449974004524</v>
      </c>
      <c r="S72" s="2">
        <v>-1.6725064550426501</v>
      </c>
      <c r="T72" s="2">
        <v>13.8987478196717</v>
      </c>
      <c r="U72" s="2">
        <v>-1.32408253769367E-2</v>
      </c>
      <c r="V72" s="2">
        <v>13.882155163375099</v>
      </c>
      <c r="W72" s="2">
        <f t="shared" si="13"/>
        <v>-0.84287364020979338</v>
      </c>
      <c r="X72" s="2">
        <f t="shared" si="14"/>
        <v>13.8904514915234</v>
      </c>
      <c r="Y72" s="2">
        <f t="shared" si="15"/>
        <v>13.882022755121323</v>
      </c>
    </row>
    <row r="73" spans="4:25">
      <c r="D73" s="5">
        <f t="shared" si="16"/>
        <v>41334</v>
      </c>
      <c r="E73">
        <v>1064234</v>
      </c>
      <c r="F73">
        <v>1000613</v>
      </c>
      <c r="H73" s="2">
        <f t="shared" si="17"/>
        <v>-0.42478578258827326</v>
      </c>
      <c r="I73" s="2">
        <f t="shared" ref="I73:I111" si="18">F73/F69*100-100</f>
        <v>-2.0201832275146785</v>
      </c>
      <c r="J73" s="2">
        <f t="shared" si="7"/>
        <v>-1.3332154205043167</v>
      </c>
      <c r="L73" s="2">
        <f t="shared" si="6"/>
        <v>-0.36111032029218393</v>
      </c>
      <c r="M73" s="2">
        <f t="shared" si="8"/>
        <v>0.13312779878536554</v>
      </c>
      <c r="N73" s="2">
        <f t="shared" si="10"/>
        <v>-9.5271428846533016E-2</v>
      </c>
      <c r="O73" s="2">
        <f t="shared" si="12"/>
        <v>0.63229283538574277</v>
      </c>
      <c r="S73" s="2">
        <v>-2.4307315786621499</v>
      </c>
      <c r="T73" s="2">
        <v>13.9020731653025</v>
      </c>
      <c r="U73" s="2">
        <v>-0.20807889220283399</v>
      </c>
      <c r="V73" s="2">
        <v>13.8798466384379</v>
      </c>
      <c r="W73" s="2">
        <f t="shared" si="13"/>
        <v>-1.3194052354324919</v>
      </c>
      <c r="X73" s="2">
        <f t="shared" si="14"/>
        <v>13.8909599018702</v>
      </c>
      <c r="Y73" s="2">
        <f t="shared" si="15"/>
        <v>13.877765849515841</v>
      </c>
    </row>
    <row r="74" spans="4:25">
      <c r="D74" s="5">
        <f t="shared" si="16"/>
        <v>41426</v>
      </c>
      <c r="E74">
        <v>1068141</v>
      </c>
      <c r="F74">
        <v>1076662</v>
      </c>
      <c r="H74" s="2">
        <f t="shared" si="17"/>
        <v>0.36711850965107828</v>
      </c>
      <c r="I74" s="2">
        <f t="shared" si="18"/>
        <v>-0.56236383064988615</v>
      </c>
      <c r="J74" s="2">
        <f t="shared" si="7"/>
        <v>-1.1501602032847842</v>
      </c>
      <c r="L74" s="2">
        <f t="shared" ref="L74:L112" si="19">AVERAGE(H71:H74)</f>
        <v>-0.13529516061317892</v>
      </c>
      <c r="M74" s="2">
        <f t="shared" si="8"/>
        <v>6.2014664247315686E-2</v>
      </c>
      <c r="N74" s="2">
        <f t="shared" si="10"/>
        <v>-0.11295338135646774</v>
      </c>
      <c r="O74" s="2">
        <f t="shared" si="12"/>
        <v>0.61517351791545882</v>
      </c>
      <c r="S74" s="2">
        <v>-2.44680751158067</v>
      </c>
      <c r="T74" s="2">
        <v>13.9058983873758</v>
      </c>
      <c r="U74" s="2">
        <v>-0.30602555050006103</v>
      </c>
      <c r="V74" s="2">
        <v>13.884490567765001</v>
      </c>
      <c r="W74" s="2">
        <f t="shared" si="13"/>
        <v>-1.3764165310403655</v>
      </c>
      <c r="X74" s="2">
        <f t="shared" si="14"/>
        <v>13.895194477570399</v>
      </c>
      <c r="Y74" s="2">
        <f t="shared" si="15"/>
        <v>13.881430312259988</v>
      </c>
    </row>
    <row r="75" spans="4:25">
      <c r="D75" s="5">
        <f t="shared" si="16"/>
        <v>41518</v>
      </c>
      <c r="E75">
        <v>1072730</v>
      </c>
      <c r="F75">
        <v>1092263</v>
      </c>
      <c r="H75" s="2">
        <f t="shared" si="17"/>
        <v>0.42962492779510342</v>
      </c>
      <c r="I75" s="2">
        <f t="shared" si="18"/>
        <v>0.95234662311602847</v>
      </c>
      <c r="J75" s="2">
        <f t="shared" si="7"/>
        <v>-0.60872929473423198</v>
      </c>
      <c r="L75" s="2">
        <f t="shared" si="19"/>
        <v>6.2361005690814153E-2</v>
      </c>
      <c r="M75" s="2">
        <f t="shared" si="8"/>
        <v>3.6727096576697704E-2</v>
      </c>
      <c r="N75" s="2">
        <f t="shared" si="10"/>
        <v>-0.1038575164675514</v>
      </c>
      <c r="O75" s="2">
        <f t="shared" si="12"/>
        <v>0.59902802387397147</v>
      </c>
      <c r="S75" s="2">
        <v>-2.4532402910350402</v>
      </c>
      <c r="T75" s="2">
        <v>13.9102497619175</v>
      </c>
      <c r="U75" s="2">
        <v>-0.48908883954861299</v>
      </c>
      <c r="V75" s="2">
        <v>13.8906082474027</v>
      </c>
      <c r="W75" s="2">
        <f t="shared" si="13"/>
        <v>-1.4711645652918266</v>
      </c>
      <c r="X75" s="2">
        <f t="shared" si="14"/>
        <v>13.900429004660101</v>
      </c>
      <c r="Y75" s="2">
        <f t="shared" si="15"/>
        <v>13.885717359007172</v>
      </c>
    </row>
    <row r="76" spans="4:25">
      <c r="D76" s="5">
        <f t="shared" si="16"/>
        <v>41609</v>
      </c>
      <c r="E76">
        <v>1085685</v>
      </c>
      <c r="F76">
        <v>1122265</v>
      </c>
      <c r="H76" s="2">
        <f t="shared" si="17"/>
        <v>1.2076664211870565</v>
      </c>
      <c r="I76" s="2">
        <f t="shared" si="18"/>
        <v>1.3039121879005506</v>
      </c>
      <c r="J76" s="2">
        <f t="shared" ref="J76:J111" si="20">AVERAGE(F73:F76)/AVERAGE(F69:F72)*100-100</f>
        <v>-4.5903673551521251E-2</v>
      </c>
      <c r="L76" s="2">
        <f t="shared" si="19"/>
        <v>0.39490601901124123</v>
      </c>
      <c r="M76" s="2">
        <f t="shared" si="8"/>
        <v>0.10000991220490836</v>
      </c>
      <c r="N76" s="2">
        <f t="shared" si="10"/>
        <v>5.5313859724483903E-2</v>
      </c>
      <c r="O76" s="2">
        <f t="shared" si="12"/>
        <v>0.60889462519727933</v>
      </c>
      <c r="S76" s="2">
        <v>-1.7416590253231501</v>
      </c>
      <c r="T76" s="2">
        <v>13.9151382724065</v>
      </c>
      <c r="U76" s="2">
        <v>-0.79285308771174201</v>
      </c>
      <c r="V76" s="2">
        <v>13.9056502130304</v>
      </c>
      <c r="W76" s="2">
        <f t="shared" si="13"/>
        <v>-1.267256056517446</v>
      </c>
      <c r="X76" s="2">
        <f t="shared" si="14"/>
        <v>13.91039424271845</v>
      </c>
      <c r="Y76" s="2">
        <f t="shared" si="15"/>
        <v>13.897721682153239</v>
      </c>
    </row>
    <row r="77" spans="4:25">
      <c r="D77" s="5">
        <f t="shared" si="16"/>
        <v>41699</v>
      </c>
      <c r="E77">
        <v>1079739</v>
      </c>
      <c r="F77">
        <v>1020669</v>
      </c>
      <c r="H77" s="2">
        <f t="shared" si="17"/>
        <v>-0.54767266748642385</v>
      </c>
      <c r="I77" s="2">
        <f t="shared" si="18"/>
        <v>2.0043713203805993</v>
      </c>
      <c r="J77" s="2">
        <f t="shared" si="20"/>
        <v>0.9060309940481801</v>
      </c>
      <c r="L77" s="2">
        <f t="shared" si="19"/>
        <v>0.36418429778670358</v>
      </c>
      <c r="M77" s="2">
        <f t="shared" si="8"/>
        <v>6.6177910582017789E-3</v>
      </c>
      <c r="N77" s="2">
        <f t="shared" si="10"/>
        <v>0.19537604257756486</v>
      </c>
      <c r="O77" s="2">
        <f t="shared" si="12"/>
        <v>0.56855951233367785</v>
      </c>
      <c r="S77" s="2">
        <v>-2.8329666342006501</v>
      </c>
      <c r="T77" s="2">
        <v>13.920559569569599</v>
      </c>
      <c r="U77" s="2">
        <v>-1.0763249929001599</v>
      </c>
      <c r="V77" s="2">
        <v>13.902993153156601</v>
      </c>
      <c r="W77" s="2">
        <f t="shared" si="13"/>
        <v>-1.954645813550405</v>
      </c>
      <c r="X77" s="2">
        <f t="shared" si="14"/>
        <v>13.911776361363099</v>
      </c>
      <c r="Y77" s="2">
        <f t="shared" si="15"/>
        <v>13.892229903227641</v>
      </c>
    </row>
    <row r="78" spans="4:25">
      <c r="D78" s="5">
        <f t="shared" si="16"/>
        <v>41791</v>
      </c>
      <c r="E78">
        <v>1089832</v>
      </c>
      <c r="F78">
        <v>1101897</v>
      </c>
      <c r="H78" s="2">
        <f t="shared" si="17"/>
        <v>0.93476293808041078</v>
      </c>
      <c r="I78" s="2">
        <f t="shared" si="18"/>
        <v>2.3438182084999823</v>
      </c>
      <c r="J78" s="2">
        <f t="shared" si="20"/>
        <v>1.6414134904315603</v>
      </c>
      <c r="L78" s="2">
        <f t="shared" si="19"/>
        <v>0.5060954048940367</v>
      </c>
      <c r="M78" s="2">
        <f t="shared" si="8"/>
        <v>5.7947779249400831E-2</v>
      </c>
      <c r="N78" s="2">
        <f t="shared" si="10"/>
        <v>0.26119599091146883</v>
      </c>
      <c r="O78" s="2">
        <f t="shared" si="12"/>
        <v>0.56106528277175582</v>
      </c>
      <c r="S78" s="2">
        <v>-2.4964304879198398</v>
      </c>
      <c r="T78" s="2">
        <v>13.9264984187651</v>
      </c>
      <c r="U78" s="2">
        <v>-1.14143787488222</v>
      </c>
      <c r="V78" s="2">
        <v>13.912948492634801</v>
      </c>
      <c r="W78" s="2">
        <f t="shared" si="13"/>
        <v>-1.8189341814010298</v>
      </c>
      <c r="X78" s="2">
        <f t="shared" si="14"/>
        <v>13.91972345569995</v>
      </c>
      <c r="Y78" s="2">
        <f t="shared" si="15"/>
        <v>13.901534113885951</v>
      </c>
    </row>
    <row r="79" spans="4:25">
      <c r="D79" s="5">
        <f t="shared" si="16"/>
        <v>41883</v>
      </c>
      <c r="E79">
        <v>1102788</v>
      </c>
      <c r="F79">
        <v>1126687</v>
      </c>
      <c r="H79" s="2">
        <f t="shared" si="17"/>
        <v>1.1888070821924828</v>
      </c>
      <c r="I79" s="2">
        <f t="shared" si="18"/>
        <v>3.151621907910453</v>
      </c>
      <c r="J79" s="2">
        <f t="shared" si="20"/>
        <v>2.2013588762034999</v>
      </c>
      <c r="L79" s="2">
        <f t="shared" si="19"/>
        <v>0.69589094349338154</v>
      </c>
      <c r="M79" s="2">
        <f t="shared" si="8"/>
        <v>0.17246572507478911</v>
      </c>
      <c r="N79" s="2">
        <f t="shared" si="10"/>
        <v>0.29670721236517184</v>
      </c>
      <c r="O79" s="2">
        <f t="shared" si="12"/>
        <v>0.5544897208398254</v>
      </c>
      <c r="S79" s="2">
        <v>-1.9569802629856199</v>
      </c>
      <c r="T79" s="2">
        <v>13.9329218793096</v>
      </c>
      <c r="U79" s="2">
        <v>-0.88931045984432799</v>
      </c>
      <c r="V79" s="2">
        <v>13.9222451812782</v>
      </c>
      <c r="W79" s="2">
        <f t="shared" si="13"/>
        <v>-1.4231453614149738</v>
      </c>
      <c r="X79" s="2">
        <f t="shared" si="14"/>
        <v>13.9275835302939</v>
      </c>
      <c r="Y79" s="2">
        <f t="shared" si="15"/>
        <v>13.913352076679757</v>
      </c>
    </row>
    <row r="80" spans="4:25">
      <c r="D80" s="5">
        <f t="shared" si="16"/>
        <v>41974</v>
      </c>
      <c r="E80">
        <v>1115431</v>
      </c>
      <c r="F80">
        <v>1139635</v>
      </c>
      <c r="H80" s="2">
        <f t="shared" si="17"/>
        <v>1.1464578867379771</v>
      </c>
      <c r="I80" s="2">
        <f t="shared" si="18"/>
        <v>1.5477627832998451</v>
      </c>
      <c r="J80" s="2">
        <f t="shared" si="20"/>
        <v>2.2621028970807799</v>
      </c>
      <c r="L80" s="2">
        <f t="shared" si="19"/>
        <v>0.6805888098811117</v>
      </c>
      <c r="M80" s="2">
        <f t="shared" si="8"/>
        <v>0.25938879632331674</v>
      </c>
      <c r="N80" s="2">
        <f t="shared" si="10"/>
        <v>0.35059633803997059</v>
      </c>
      <c r="O80" s="2">
        <f t="shared" si="12"/>
        <v>0.5364370704758763</v>
      </c>
      <c r="S80" s="2">
        <v>-1.50299725576448</v>
      </c>
      <c r="T80" s="2">
        <v>13.9397814078291</v>
      </c>
      <c r="U80" s="2">
        <v>-0.39046423417575199</v>
      </c>
      <c r="V80" s="2">
        <v>13.9286560776132</v>
      </c>
      <c r="W80" s="2">
        <f t="shared" si="13"/>
        <v>-0.946730744970116</v>
      </c>
      <c r="X80" s="2">
        <f t="shared" si="14"/>
        <v>13.93421874272115</v>
      </c>
      <c r="Y80" s="2">
        <f t="shared" si="15"/>
        <v>13.92475143527148</v>
      </c>
    </row>
    <row r="81" spans="4:25">
      <c r="D81" s="5">
        <f t="shared" si="16"/>
        <v>42064</v>
      </c>
      <c r="E81">
        <v>1136561</v>
      </c>
      <c r="F81">
        <v>1074120</v>
      </c>
      <c r="H81" s="2">
        <f t="shared" si="17"/>
        <v>1.8943350148956029</v>
      </c>
      <c r="I81" s="2">
        <f t="shared" si="18"/>
        <v>5.2368593540119264</v>
      </c>
      <c r="J81" s="2">
        <f t="shared" si="20"/>
        <v>3.0260729768760939</v>
      </c>
      <c r="L81" s="2">
        <f t="shared" si="19"/>
        <v>1.2910907304766184</v>
      </c>
      <c r="M81" s="2">
        <f t="shared" si="8"/>
        <v>0.43138823599037934</v>
      </c>
      <c r="N81" s="2">
        <f t="shared" si="10"/>
        <v>0.41093168492388371</v>
      </c>
      <c r="O81" s="2">
        <f t="shared" si="12"/>
        <v>0.54084134739678547</v>
      </c>
      <c r="S81" s="2">
        <v>-0.34986354295912803</v>
      </c>
      <c r="T81" s="2">
        <v>13.947016229823101</v>
      </c>
      <c r="U81" s="2">
        <v>0.16181033017023699</v>
      </c>
      <c r="V81" s="2">
        <v>13.941899491091799</v>
      </c>
      <c r="W81" s="2">
        <f t="shared" si="13"/>
        <v>-9.4026606394445517E-2</v>
      </c>
      <c r="X81" s="2">
        <f t="shared" si="14"/>
        <v>13.944457860457451</v>
      </c>
      <c r="Y81" s="2">
        <f t="shared" si="15"/>
        <v>13.943517594393533</v>
      </c>
    </row>
    <row r="82" spans="4:25">
      <c r="D82" s="5">
        <f t="shared" si="16"/>
        <v>42156</v>
      </c>
      <c r="E82">
        <v>1151996</v>
      </c>
      <c r="F82">
        <v>1165542</v>
      </c>
      <c r="H82" s="2">
        <f t="shared" si="17"/>
        <v>1.3580441348946408</v>
      </c>
      <c r="I82" s="2">
        <f t="shared" si="18"/>
        <v>5.7759482056852818</v>
      </c>
      <c r="J82" s="2">
        <f t="shared" si="20"/>
        <v>3.8940820743105888</v>
      </c>
      <c r="L82" s="2">
        <f t="shared" si="19"/>
        <v>1.3969110296801759</v>
      </c>
      <c r="M82" s="2">
        <f t="shared" ref="M82:M112" si="21">AVERAGE(H71:H82)</f>
        <v>0.58923709132034452</v>
      </c>
      <c r="N82" s="2">
        <f t="shared" si="10"/>
        <v>0.41781008546323195</v>
      </c>
      <c r="O82" s="2">
        <f t="shared" si="12"/>
        <v>0.53661083263108544</v>
      </c>
      <c r="S82" s="2">
        <v>0.245047095151643</v>
      </c>
      <c r="T82" s="2">
        <v>13.954556177058199</v>
      </c>
      <c r="U82" s="2">
        <v>0.55186033739894103</v>
      </c>
      <c r="V82" s="2">
        <v>13.951488044635701</v>
      </c>
      <c r="W82" s="2">
        <f t="shared" si="13"/>
        <v>0.39845371627529202</v>
      </c>
      <c r="X82" s="2">
        <f t="shared" si="14"/>
        <v>13.95302211084695</v>
      </c>
      <c r="Y82" s="2">
        <f t="shared" si="15"/>
        <v>13.957006648009724</v>
      </c>
    </row>
    <row r="83" spans="4:25">
      <c r="D83" s="5">
        <f t="shared" si="16"/>
        <v>42248</v>
      </c>
      <c r="E83">
        <v>1165939</v>
      </c>
      <c r="F83">
        <v>1185771</v>
      </c>
      <c r="H83" s="2">
        <f t="shared" si="17"/>
        <v>1.2103340636599285</v>
      </c>
      <c r="I83" s="2">
        <f t="shared" si="18"/>
        <v>5.244047370742706</v>
      </c>
      <c r="J83" s="2">
        <f t="shared" si="20"/>
        <v>4.427523802944421</v>
      </c>
      <c r="L83" s="2">
        <f t="shared" si="19"/>
        <v>1.4022927750470373</v>
      </c>
      <c r="M83" s="2">
        <f t="shared" si="21"/>
        <v>0.72018157474374433</v>
      </c>
      <c r="N83" s="2">
        <f t="shared" si="10"/>
        <v>0.44167300165410239</v>
      </c>
      <c r="O83" s="2">
        <f t="shared" si="12"/>
        <v>0.52953553329302461</v>
      </c>
      <c r="S83" s="2">
        <v>0.67084342613233205</v>
      </c>
      <c r="T83" s="2">
        <v>13.962328894653799</v>
      </c>
      <c r="U83" s="2">
        <v>0.62078748037604303</v>
      </c>
      <c r="V83" s="2">
        <v>13.9628294541114</v>
      </c>
      <c r="W83" s="2">
        <f t="shared" si="13"/>
        <v>0.64581545325418754</v>
      </c>
      <c r="X83" s="2">
        <f t="shared" si="14"/>
        <v>13.962579174382601</v>
      </c>
      <c r="Y83" s="2">
        <f t="shared" si="15"/>
        <v>13.969037328915146</v>
      </c>
    </row>
    <row r="84" spans="4:25">
      <c r="D84" s="5">
        <f t="shared" si="16"/>
        <v>42339</v>
      </c>
      <c r="E84">
        <v>1172859</v>
      </c>
      <c r="F84">
        <v>1199945</v>
      </c>
      <c r="H84" s="2">
        <f t="shared" si="17"/>
        <v>0.59351303970447589</v>
      </c>
      <c r="I84" s="2">
        <f t="shared" si="18"/>
        <v>5.2920452601051977</v>
      </c>
      <c r="J84" s="2">
        <f t="shared" si="20"/>
        <v>5.3883808381530685</v>
      </c>
      <c r="L84" s="2">
        <f t="shared" si="19"/>
        <v>1.264056563288662</v>
      </c>
      <c r="M84" s="2">
        <f t="shared" si="21"/>
        <v>0.77985046406033831</v>
      </c>
      <c r="N84" s="2">
        <f t="shared" si="10"/>
        <v>0.44893502195689977</v>
      </c>
      <c r="O84" s="2">
        <f t="shared" si="12"/>
        <v>0.49814054231082139</v>
      </c>
      <c r="S84" s="2">
        <v>0.46913565331145302</v>
      </c>
      <c r="T84" s="2">
        <v>13.9702635592738</v>
      </c>
      <c r="U84" s="2">
        <v>0.30731139889734499</v>
      </c>
      <c r="V84" s="2">
        <v>13.971881801817901</v>
      </c>
      <c r="W84" s="2">
        <f t="shared" si="13"/>
        <v>0.38822352610439903</v>
      </c>
      <c r="X84" s="2">
        <f t="shared" si="14"/>
        <v>13.97107268054585</v>
      </c>
      <c r="Y84" s="2">
        <f t="shared" si="15"/>
        <v>13.97495491580688</v>
      </c>
    </row>
    <row r="85" spans="4:25">
      <c r="D85" s="5">
        <f t="shared" si="16"/>
        <v>42430</v>
      </c>
      <c r="E85">
        <v>1174705</v>
      </c>
      <c r="F85">
        <v>1106821</v>
      </c>
      <c r="H85" s="2">
        <f t="shared" si="17"/>
        <v>0.15739317343346215</v>
      </c>
      <c r="I85" s="2">
        <f t="shared" si="18"/>
        <v>3.0444456857706683</v>
      </c>
      <c r="J85" s="2">
        <f t="shared" si="20"/>
        <v>4.8564506220709376</v>
      </c>
      <c r="L85" s="2">
        <f t="shared" si="19"/>
        <v>0.82982110292312683</v>
      </c>
      <c r="M85" s="2">
        <f t="shared" si="21"/>
        <v>0.82836537706214963</v>
      </c>
      <c r="N85" s="2">
        <f t="shared" si="10"/>
        <v>0.42815304131487009</v>
      </c>
      <c r="O85" s="2">
        <f t="shared" si="12"/>
        <v>0.45608258766638804</v>
      </c>
      <c r="S85" s="2">
        <v>-0.17659301444323999</v>
      </c>
      <c r="T85" s="2">
        <v>13.978293540353199</v>
      </c>
      <c r="U85" s="2">
        <v>-0.32146590971848199</v>
      </c>
      <c r="V85" s="2">
        <v>13.979742269306</v>
      </c>
      <c r="W85" s="2">
        <f t="shared" si="13"/>
        <v>-0.24902946208086099</v>
      </c>
      <c r="X85" s="2">
        <f t="shared" si="14"/>
        <v>13.9790179048296</v>
      </c>
      <c r="Y85" s="2">
        <f t="shared" si="15"/>
        <v>13.976527610208811</v>
      </c>
    </row>
    <row r="86" spans="4:25">
      <c r="D86" s="5">
        <f t="shared" si="16"/>
        <v>42522</v>
      </c>
      <c r="E86">
        <v>1178598</v>
      </c>
      <c r="F86">
        <v>1204265</v>
      </c>
      <c r="H86" s="2">
        <f t="shared" si="17"/>
        <v>0.33140235207989122</v>
      </c>
      <c r="I86" s="2">
        <f t="shared" si="18"/>
        <v>3.3223169993016057</v>
      </c>
      <c r="J86" s="2">
        <f t="shared" si="20"/>
        <v>4.2347686986904591</v>
      </c>
      <c r="L86" s="2">
        <f t="shared" si="19"/>
        <v>0.57316065721943943</v>
      </c>
      <c r="M86" s="2">
        <f t="shared" si="21"/>
        <v>0.82538903059788404</v>
      </c>
      <c r="N86" s="2">
        <f t="shared" si="10"/>
        <v>0.42878300492956356</v>
      </c>
      <c r="O86" s="2">
        <f t="shared" si="12"/>
        <v>0.41575308131126115</v>
      </c>
      <c r="S86" s="2">
        <v>-0.65189849693465296</v>
      </c>
      <c r="T86" s="2">
        <v>13.986355139425299</v>
      </c>
      <c r="U86" s="2">
        <v>-1.0453089752353799</v>
      </c>
      <c r="V86" s="2">
        <v>13.9902892442083</v>
      </c>
      <c r="W86" s="2">
        <f t="shared" si="13"/>
        <v>-0.84860373608501649</v>
      </c>
      <c r="X86" s="2">
        <f t="shared" si="14"/>
        <v>13.988322191816799</v>
      </c>
      <c r="Y86" s="2">
        <f t="shared" si="15"/>
        <v>13.979836154455951</v>
      </c>
    </row>
    <row r="87" spans="4:25">
      <c r="D87" s="5">
        <f t="shared" si="16"/>
        <v>42614</v>
      </c>
      <c r="E87">
        <v>1189163</v>
      </c>
      <c r="F87">
        <v>1206638</v>
      </c>
      <c r="H87" s="2">
        <f t="shared" si="17"/>
        <v>0.89640403258786705</v>
      </c>
      <c r="I87" s="2">
        <f t="shared" si="18"/>
        <v>1.7597832971121647</v>
      </c>
      <c r="J87" s="2">
        <f t="shared" si="20"/>
        <v>3.3427979605123141</v>
      </c>
      <c r="L87" s="2">
        <f t="shared" si="19"/>
        <v>0.49467814945142408</v>
      </c>
      <c r="M87" s="2">
        <f t="shared" si="21"/>
        <v>0.86428728933061427</v>
      </c>
      <c r="N87" s="2">
        <f t="shared" si="10"/>
        <v>0.48287361994456574</v>
      </c>
      <c r="O87" s="2">
        <f t="shared" si="12"/>
        <v>0.4078671957630256</v>
      </c>
      <c r="S87" s="2">
        <v>-0.56232980480948003</v>
      </c>
      <c r="T87" s="2">
        <v>13.994383554316601</v>
      </c>
      <c r="U87" s="2">
        <v>-1.5247427255125601</v>
      </c>
      <c r="V87" s="2">
        <v>14.0040076835237</v>
      </c>
      <c r="W87" s="2">
        <f t="shared" si="13"/>
        <v>-1.04353626516102</v>
      </c>
      <c r="X87" s="2">
        <f t="shared" si="14"/>
        <v>13.999195618920151</v>
      </c>
      <c r="Y87" s="2">
        <f t="shared" si="15"/>
        <v>13.988760256268534</v>
      </c>
    </row>
    <row r="88" spans="4:25">
      <c r="D88" s="5">
        <f t="shared" si="16"/>
        <v>42705</v>
      </c>
      <c r="E88">
        <v>1198336</v>
      </c>
      <c r="F88">
        <v>1225013</v>
      </c>
      <c r="H88" s="2">
        <f t="shared" si="17"/>
        <v>0.77138289704608098</v>
      </c>
      <c r="I88" s="2">
        <f t="shared" si="18"/>
        <v>2.0890957502218868</v>
      </c>
      <c r="J88" s="2">
        <f t="shared" si="20"/>
        <v>2.5372845203138041</v>
      </c>
      <c r="L88" s="2">
        <f t="shared" si="19"/>
        <v>0.53914561378682535</v>
      </c>
      <c r="M88" s="2">
        <f t="shared" si="21"/>
        <v>0.82793032898553298</v>
      </c>
      <c r="N88" s="2">
        <f t="shared" si="10"/>
        <v>0.51627371320908755</v>
      </c>
      <c r="O88" s="2">
        <f t="shared" si="12"/>
        <v>0.39342531768262673</v>
      </c>
      <c r="S88" s="2">
        <v>-0.58654227087000199</v>
      </c>
      <c r="T88" s="2">
        <v>14.0023099084883</v>
      </c>
      <c r="U88" s="2">
        <v>-1.4455249787807301</v>
      </c>
      <c r="V88" s="2">
        <v>14.010899735567399</v>
      </c>
      <c r="W88" s="2">
        <f t="shared" si="13"/>
        <v>-1.0160336248253661</v>
      </c>
      <c r="X88" s="2">
        <f t="shared" si="14"/>
        <v>14.00660482202785</v>
      </c>
      <c r="Y88" s="2">
        <f t="shared" si="15"/>
        <v>13.996444485779634</v>
      </c>
    </row>
    <row r="89" spans="4:25">
      <c r="D89" s="5">
        <f t="shared" si="16"/>
        <v>42795</v>
      </c>
      <c r="E89">
        <v>1218111</v>
      </c>
      <c r="F89">
        <v>1156735</v>
      </c>
      <c r="H89" s="2">
        <f t="shared" si="17"/>
        <v>1.6502049508652021</v>
      </c>
      <c r="I89" s="2">
        <f t="shared" si="18"/>
        <v>4.5096722957009376</v>
      </c>
      <c r="J89" s="2">
        <f t="shared" si="20"/>
        <v>2.8890020972164763</v>
      </c>
      <c r="L89" s="2">
        <f t="shared" si="19"/>
        <v>0.91234855814476035</v>
      </c>
      <c r="M89" s="2">
        <f t="shared" si="21"/>
        <v>1.0110867971815019</v>
      </c>
      <c r="N89" s="2">
        <f t="shared" si="10"/>
        <v>0.60726687380780509</v>
      </c>
      <c r="O89" s="2">
        <f t="shared" si="12"/>
        <v>0.39190237181830412</v>
      </c>
      <c r="S89" s="2">
        <v>0.27500452643189199</v>
      </c>
      <c r="T89" s="2">
        <v>14.010061810840201</v>
      </c>
      <c r="U89" s="2">
        <v>-0.73085439649775996</v>
      </c>
      <c r="V89" s="2">
        <v>14.0201204000695</v>
      </c>
      <c r="W89" s="2">
        <f t="shared" si="13"/>
        <v>-0.22792493503293398</v>
      </c>
      <c r="X89" s="2">
        <f t="shared" si="14"/>
        <v>14.01509110545485</v>
      </c>
      <c r="Y89" s="2">
        <f t="shared" si="15"/>
        <v>14.012811856104545</v>
      </c>
    </row>
    <row r="90" spans="4:25">
      <c r="D90" s="5">
        <f t="shared" si="16"/>
        <v>42887</v>
      </c>
      <c r="E90">
        <v>1248318</v>
      </c>
      <c r="F90">
        <v>1261315</v>
      </c>
      <c r="H90" s="2">
        <f t="shared" si="17"/>
        <v>2.4798232673377072</v>
      </c>
      <c r="I90" s="2">
        <f t="shared" si="18"/>
        <v>4.7373294083943307</v>
      </c>
      <c r="J90" s="2">
        <f t="shared" si="20"/>
        <v>3.2553852600130995</v>
      </c>
      <c r="L90" s="2">
        <f t="shared" si="19"/>
        <v>1.4494537869592143</v>
      </c>
      <c r="M90" s="2">
        <f t="shared" si="21"/>
        <v>1.1398418246196098</v>
      </c>
      <c r="N90" s="2">
        <f t="shared" si="10"/>
        <v>0.75806514362793753</v>
      </c>
      <c r="O90" s="2">
        <f t="shared" si="12"/>
        <v>0.43360901642260641</v>
      </c>
      <c r="S90" s="2">
        <v>1.97443987629238</v>
      </c>
      <c r="T90" s="2">
        <v>14.017563204382901</v>
      </c>
      <c r="U90" s="2">
        <v>0.33307713135865002</v>
      </c>
      <c r="V90" s="2">
        <v>14.0339768318323</v>
      </c>
      <c r="W90" s="2">
        <f t="shared" si="13"/>
        <v>1.1537585038255149</v>
      </c>
      <c r="X90" s="2">
        <f t="shared" si="14"/>
        <v>14.0257700181076</v>
      </c>
      <c r="Y90" s="2">
        <f t="shared" si="15"/>
        <v>14.037307603145852</v>
      </c>
    </row>
    <row r="91" spans="4:25">
      <c r="D91" s="5">
        <f t="shared" si="16"/>
        <v>42979</v>
      </c>
      <c r="E91">
        <v>1258749</v>
      </c>
      <c r="F91">
        <v>1273213</v>
      </c>
      <c r="H91" s="2">
        <f t="shared" si="17"/>
        <v>0.8356043892661944</v>
      </c>
      <c r="I91" s="2">
        <f t="shared" si="18"/>
        <v>5.5173962696351424</v>
      </c>
      <c r="J91" s="2">
        <f t="shared" si="20"/>
        <v>4.2098544853401023</v>
      </c>
      <c r="L91" s="2">
        <f t="shared" si="19"/>
        <v>1.4342538761287962</v>
      </c>
      <c r="M91" s="2">
        <f t="shared" si="21"/>
        <v>1.1104082668757524</v>
      </c>
      <c r="N91" s="2">
        <f t="shared" si="10"/>
        <v>0.81789534996229063</v>
      </c>
      <c r="O91" s="2">
        <f t="shared" si="12"/>
        <v>0.41935238912124467</v>
      </c>
      <c r="S91" s="2">
        <v>2.0889177670314498</v>
      </c>
      <c r="T91" s="2">
        <v>14.0247397509054</v>
      </c>
      <c r="U91" s="2">
        <v>1.21068451998143</v>
      </c>
      <c r="V91" s="2">
        <v>14.0335220833759</v>
      </c>
      <c r="W91" s="2">
        <f t="shared" si="13"/>
        <v>1.6498011435064399</v>
      </c>
      <c r="X91" s="2">
        <f t="shared" si="14"/>
        <v>14.02913091714065</v>
      </c>
      <c r="Y91" s="2">
        <f t="shared" si="15"/>
        <v>14.045628928575667</v>
      </c>
    </row>
    <row r="92" spans="4:25">
      <c r="D92" s="5">
        <f t="shared" si="16"/>
        <v>43070</v>
      </c>
      <c r="E92">
        <v>1268986</v>
      </c>
      <c r="F92">
        <v>1296613</v>
      </c>
      <c r="H92" s="2">
        <f t="shared" si="17"/>
        <v>0.81326777618096457</v>
      </c>
      <c r="I92" s="2">
        <f t="shared" si="18"/>
        <v>5.8448359323533623</v>
      </c>
      <c r="J92" s="2">
        <f t="shared" si="20"/>
        <v>5.1687243041307056</v>
      </c>
      <c r="L92" s="2">
        <f t="shared" si="19"/>
        <v>1.4447250959125171</v>
      </c>
      <c r="M92" s="2">
        <f t="shared" si="21"/>
        <v>1.0826424243293349</v>
      </c>
      <c r="N92" s="2">
        <f t="shared" si="10"/>
        <v>0.86468442037607152</v>
      </c>
      <c r="O92" s="2">
        <f t="shared" si="12"/>
        <v>0.40708684016051427</v>
      </c>
      <c r="S92" s="2">
        <v>2.2199261881126899</v>
      </c>
      <c r="T92" s="2">
        <v>14.0315294524456</v>
      </c>
      <c r="U92" s="2">
        <v>1.45927235669657</v>
      </c>
      <c r="V92" s="2">
        <v>14.039135990759799</v>
      </c>
      <c r="W92" s="2">
        <f t="shared" si="13"/>
        <v>1.8395992724046299</v>
      </c>
      <c r="X92" s="2">
        <f t="shared" si="14"/>
        <v>14.0353327216027</v>
      </c>
      <c r="Y92" s="2">
        <f t="shared" si="15"/>
        <v>14.053728714326764</v>
      </c>
    </row>
    <row r="93" spans="4:25">
      <c r="D93" s="5">
        <f t="shared" si="16"/>
        <v>43160</v>
      </c>
      <c r="E93">
        <v>1275860</v>
      </c>
      <c r="F93">
        <v>1205161</v>
      </c>
      <c r="H93" s="2">
        <f t="shared" si="17"/>
        <v>0.54169234333554073</v>
      </c>
      <c r="I93" s="2">
        <f t="shared" si="18"/>
        <v>4.1864385533419579</v>
      </c>
      <c r="J93" s="2">
        <f t="shared" si="20"/>
        <v>5.0838460801756753</v>
      </c>
      <c r="L93" s="2">
        <f t="shared" si="19"/>
        <v>1.1675969440301017</v>
      </c>
      <c r="M93" s="2">
        <f t="shared" si="21"/>
        <v>0.96992220169932963</v>
      </c>
      <c r="N93" s="2">
        <f t="shared" si="10"/>
        <v>0.91300832667226217</v>
      </c>
      <c r="O93" s="2">
        <f t="shared" si="12"/>
        <v>0.40886844891286456</v>
      </c>
      <c r="S93" s="2">
        <v>2.12476522211196</v>
      </c>
      <c r="T93" s="2">
        <v>14.037883366778001</v>
      </c>
      <c r="U93" s="2">
        <v>1.0765581797499999</v>
      </c>
      <c r="V93" s="2">
        <v>14.0483654372016</v>
      </c>
      <c r="W93" s="2">
        <f t="shared" si="13"/>
        <v>1.60066170093098</v>
      </c>
      <c r="X93" s="2">
        <f t="shared" si="14"/>
        <v>14.0431244019898</v>
      </c>
      <c r="Y93" s="2">
        <f t="shared" si="15"/>
        <v>14.059131018999087</v>
      </c>
    </row>
    <row r="94" spans="4:25">
      <c r="D94" s="5">
        <f t="shared" si="16"/>
        <v>43252</v>
      </c>
      <c r="E94">
        <v>1283537</v>
      </c>
      <c r="F94">
        <v>1300920</v>
      </c>
      <c r="H94" s="2">
        <f t="shared" si="17"/>
        <v>0.60171178655966173</v>
      </c>
      <c r="I94" s="2">
        <f t="shared" si="18"/>
        <v>3.1399769288401416</v>
      </c>
      <c r="J94" s="2">
        <f t="shared" si="20"/>
        <v>4.6643287905790487</v>
      </c>
      <c r="L94" s="2">
        <f t="shared" si="19"/>
        <v>0.69806907383559036</v>
      </c>
      <c r="M94" s="2">
        <f t="shared" si="21"/>
        <v>0.90689450600474808</v>
      </c>
      <c r="N94" s="2">
        <f t="shared" si="10"/>
        <v>0.92473799051769134</v>
      </c>
      <c r="O94" s="2">
        <f t="shared" si="12"/>
        <v>0.40589230458061182</v>
      </c>
      <c r="S94" s="2">
        <v>2.1363680087639101</v>
      </c>
      <c r="T94" s="2">
        <v>14.0437664262152</v>
      </c>
      <c r="U94" s="2">
        <v>0.56179562325684995</v>
      </c>
      <c r="V94" s="2">
        <v>14.059512150070301</v>
      </c>
      <c r="W94" s="2">
        <f t="shared" si="13"/>
        <v>1.3490818160103801</v>
      </c>
      <c r="X94" s="2">
        <f t="shared" si="14"/>
        <v>14.05163928814275</v>
      </c>
      <c r="Y94" s="2">
        <f t="shared" si="15"/>
        <v>14.06513010630284</v>
      </c>
    </row>
    <row r="95" spans="4:25">
      <c r="D95" s="5">
        <f t="shared" si="16"/>
        <v>43344</v>
      </c>
      <c r="E95">
        <v>1292683</v>
      </c>
      <c r="F95">
        <v>1308046</v>
      </c>
      <c r="H95" s="2">
        <f t="shared" si="17"/>
        <v>0.71256224012242342</v>
      </c>
      <c r="I95" s="2">
        <f t="shared" si="18"/>
        <v>2.7358344597486735</v>
      </c>
      <c r="J95" s="2">
        <f t="shared" si="20"/>
        <v>3.9555142957799774</v>
      </c>
      <c r="L95" s="2">
        <f t="shared" si="19"/>
        <v>0.66730853654964761</v>
      </c>
      <c r="M95" s="2">
        <f t="shared" si="21"/>
        <v>0.86541352070995592</v>
      </c>
      <c r="N95" s="2">
        <f t="shared" si="10"/>
        <v>0.93888485613405737</v>
      </c>
      <c r="O95" s="2">
        <f t="shared" ref="O95:O126" si="22">AVERAGE(H56:H95)</f>
        <v>0.417513669833253</v>
      </c>
      <c r="S95" s="2">
        <v>2.30736185630255</v>
      </c>
      <c r="T95" s="2">
        <v>14.049156842852801</v>
      </c>
      <c r="U95" s="2">
        <v>0.57764030330433902</v>
      </c>
      <c r="V95" s="2">
        <v>14.066454058382799</v>
      </c>
      <c r="W95" s="2">
        <f t="shared" si="13"/>
        <v>1.4425010798034446</v>
      </c>
      <c r="X95" s="2">
        <f t="shared" si="14"/>
        <v>14.057805450617799</v>
      </c>
      <c r="Y95" s="2">
        <f t="shared" si="15"/>
        <v>14.07223046141586</v>
      </c>
    </row>
    <row r="96" spans="4:25">
      <c r="D96" s="5">
        <f t="shared" si="16"/>
        <v>43435</v>
      </c>
      <c r="E96">
        <v>1302233</v>
      </c>
      <c r="F96">
        <v>1334363</v>
      </c>
      <c r="H96" s="2">
        <f t="shared" si="17"/>
        <v>0.73877354308828558</v>
      </c>
      <c r="I96" s="2">
        <f t="shared" si="18"/>
        <v>2.9114315528226342</v>
      </c>
      <c r="J96" s="2">
        <f t="shared" si="20"/>
        <v>3.2200880695510534</v>
      </c>
      <c r="L96" s="2">
        <f t="shared" si="19"/>
        <v>0.64868497827647786</v>
      </c>
      <c r="M96" s="2">
        <f t="shared" si="21"/>
        <v>0.87751856265860673</v>
      </c>
      <c r="N96" s="2">
        <f t="shared" si="10"/>
        <v>0.91544021222911875</v>
      </c>
      <c r="O96" s="2">
        <f t="shared" si="22"/>
        <v>0.48537703597680137</v>
      </c>
      <c r="S96" s="2">
        <v>2.55448601067638</v>
      </c>
      <c r="T96" s="2">
        <v>14.054046181086401</v>
      </c>
      <c r="U96" s="2">
        <v>1.41687387429309</v>
      </c>
      <c r="V96" s="2">
        <v>14.065422302450299</v>
      </c>
      <c r="W96" s="2">
        <f t="shared" si="13"/>
        <v>1.9856799424847349</v>
      </c>
      <c r="X96" s="2">
        <f t="shared" si="14"/>
        <v>14.05973424176835</v>
      </c>
      <c r="Y96" s="2">
        <f t="shared" si="15"/>
        <v>14.079591041193183</v>
      </c>
    </row>
    <row r="97" spans="4:25">
      <c r="D97" s="5">
        <f t="shared" si="16"/>
        <v>43525</v>
      </c>
      <c r="E97">
        <v>1314109</v>
      </c>
      <c r="F97">
        <v>1242313</v>
      </c>
      <c r="H97" s="2">
        <f t="shared" si="17"/>
        <v>0.91197197429337962</v>
      </c>
      <c r="I97" s="2">
        <f t="shared" si="18"/>
        <v>3.0827416419880791</v>
      </c>
      <c r="J97" s="2">
        <f t="shared" si="20"/>
        <v>2.9652709468177392</v>
      </c>
      <c r="L97" s="2">
        <f t="shared" si="19"/>
        <v>0.74125488601593759</v>
      </c>
      <c r="M97" s="2">
        <f t="shared" si="21"/>
        <v>0.94040012939693318</v>
      </c>
      <c r="N97" s="2">
        <f t="shared" si="10"/>
        <v>0.98842244431810899</v>
      </c>
      <c r="O97" s="2">
        <f t="shared" si="22"/>
        <v>0.59189924344783695</v>
      </c>
      <c r="S97" s="2">
        <v>3.02290010790185</v>
      </c>
      <c r="T97" s="2">
        <v>14.0584404263231</v>
      </c>
      <c r="U97" s="2">
        <v>2.6774556606373601</v>
      </c>
      <c r="V97" s="2">
        <v>14.0618948707958</v>
      </c>
      <c r="W97" s="2">
        <f t="shared" si="13"/>
        <v>2.8501778842696051</v>
      </c>
      <c r="X97" s="2">
        <f t="shared" si="14"/>
        <v>14.06016764855945</v>
      </c>
      <c r="Y97" s="2">
        <f t="shared" si="15"/>
        <v>14.088669427402127</v>
      </c>
    </row>
    <row r="98" spans="4:25">
      <c r="D98" s="5">
        <f t="shared" si="16"/>
        <v>43617</v>
      </c>
      <c r="E98">
        <v>1322957</v>
      </c>
      <c r="F98">
        <v>1336454</v>
      </c>
      <c r="H98" s="2">
        <f t="shared" si="17"/>
        <v>0.67330792194559308</v>
      </c>
      <c r="I98" s="2">
        <f t="shared" si="18"/>
        <v>2.7314515881068786</v>
      </c>
      <c r="J98" s="2">
        <f t="shared" si="20"/>
        <v>2.8619318675460477</v>
      </c>
      <c r="L98" s="2">
        <f t="shared" si="19"/>
        <v>0.75915391986242042</v>
      </c>
      <c r="M98" s="2">
        <f t="shared" si="21"/>
        <v>0.96889226021907504</v>
      </c>
      <c r="N98" s="2">
        <f t="shared" ref="N98:N112" si="23">AVERAGE(H79:H98)</f>
        <v>0.97534969351136813</v>
      </c>
      <c r="O98" s="2">
        <f t="shared" si="22"/>
        <v>0.61827284221141843</v>
      </c>
      <c r="S98" s="2">
        <v>3.3018411171624802</v>
      </c>
      <c r="T98" s="2">
        <v>14.0623615295076</v>
      </c>
      <c r="U98" s="2">
        <v>3.4395040102908898</v>
      </c>
      <c r="V98" s="2">
        <v>14.060984900576299</v>
      </c>
      <c r="W98" s="2">
        <f t="shared" si="13"/>
        <v>3.3706725637266848</v>
      </c>
      <c r="X98" s="2">
        <f t="shared" si="14"/>
        <v>14.061673215041949</v>
      </c>
      <c r="Y98" s="2">
        <f t="shared" si="15"/>
        <v>14.095379940679249</v>
      </c>
    </row>
    <row r="99" spans="4:25">
      <c r="D99" s="5">
        <f t="shared" si="16"/>
        <v>43709</v>
      </c>
      <c r="E99">
        <v>1331842</v>
      </c>
      <c r="F99">
        <v>1357767</v>
      </c>
      <c r="H99" s="2">
        <f t="shared" si="17"/>
        <v>0.67160157132846621</v>
      </c>
      <c r="I99" s="2">
        <f t="shared" si="18"/>
        <v>3.8011660140392536</v>
      </c>
      <c r="J99" s="2">
        <f t="shared" si="20"/>
        <v>3.1337340580816146</v>
      </c>
      <c r="L99" s="2">
        <f t="shared" si="19"/>
        <v>0.74891375266393112</v>
      </c>
      <c r="M99" s="2">
        <f t="shared" si="21"/>
        <v>0.95015872178079164</v>
      </c>
      <c r="N99" s="2">
        <f t="shared" si="23"/>
        <v>0.94948941796816722</v>
      </c>
      <c r="O99" s="2">
        <f t="shared" si="22"/>
        <v>0.62309831516666958</v>
      </c>
      <c r="S99" s="2">
        <v>3.6223169717748802</v>
      </c>
      <c r="T99" s="2">
        <v>14.065850334710399</v>
      </c>
      <c r="U99" s="2">
        <v>2.87134766232536</v>
      </c>
      <c r="V99" s="2">
        <v>14.073360027804901</v>
      </c>
      <c r="W99" s="2">
        <f t="shared" si="13"/>
        <v>3.2468323170501199</v>
      </c>
      <c r="X99" s="2">
        <f t="shared" si="14"/>
        <v>14.06960518125765</v>
      </c>
      <c r="Y99" s="2">
        <f t="shared" si="15"/>
        <v>14.102073504428109</v>
      </c>
    </row>
    <row r="100" spans="4:25">
      <c r="D100" s="5">
        <f t="shared" si="16"/>
        <v>43800</v>
      </c>
      <c r="E100">
        <v>1338280</v>
      </c>
      <c r="F100">
        <v>1367949</v>
      </c>
      <c r="H100" s="2">
        <f t="shared" si="17"/>
        <v>0.48339067246716638</v>
      </c>
      <c r="I100" s="2">
        <f t="shared" si="18"/>
        <v>2.5170062419296784</v>
      </c>
      <c r="J100" s="2">
        <f t="shared" si="20"/>
        <v>3.0298786634527914</v>
      </c>
      <c r="L100" s="2">
        <f t="shared" si="19"/>
        <v>0.68506803500865132</v>
      </c>
      <c r="M100" s="2">
        <f t="shared" si="21"/>
        <v>0.92615936973254875</v>
      </c>
      <c r="N100" s="2">
        <f t="shared" si="23"/>
        <v>0.91633605725462675</v>
      </c>
      <c r="O100" s="2">
        <f t="shared" si="22"/>
        <v>0.63346619764729861</v>
      </c>
      <c r="S100" s="2">
        <v>3.7927442831743199</v>
      </c>
      <c r="T100" s="2">
        <v>14.068968322508701</v>
      </c>
      <c r="U100" s="2">
        <v>0.84655306520343698</v>
      </c>
      <c r="V100" s="2">
        <v>14.098430234688401</v>
      </c>
      <c r="W100" s="2">
        <f t="shared" si="13"/>
        <v>2.3196486741888784</v>
      </c>
      <c r="X100" s="2">
        <f t="shared" si="14"/>
        <v>14.083699278598552</v>
      </c>
      <c r="Y100" s="2">
        <f t="shared" si="15"/>
        <v>14.106895765340436</v>
      </c>
    </row>
    <row r="101" spans="4:25">
      <c r="D101" s="5">
        <f t="shared" si="16"/>
        <v>43891</v>
      </c>
      <c r="E101">
        <v>1294885</v>
      </c>
      <c r="F101">
        <v>1229041</v>
      </c>
      <c r="H101" s="2">
        <f t="shared" si="17"/>
        <v>-3.2425949726514602</v>
      </c>
      <c r="I101" s="2">
        <f t="shared" si="18"/>
        <v>-1.0683298009438857</v>
      </c>
      <c r="J101" s="2">
        <f t="shared" si="20"/>
        <v>2.0357942179579709</v>
      </c>
      <c r="L101" s="2">
        <f t="shared" si="19"/>
        <v>-0.35357370172755864</v>
      </c>
      <c r="M101" s="2">
        <f t="shared" si="21"/>
        <v>0.51842604277282689</v>
      </c>
      <c r="N101" s="2">
        <f t="shared" si="23"/>
        <v>0.65948955787727359</v>
      </c>
      <c r="O101" s="2">
        <f t="shared" si="22"/>
        <v>0.53521062140057862</v>
      </c>
      <c r="S101" s="2">
        <v>0.21328331226713301</v>
      </c>
      <c r="T101" s="2">
        <v>14.071799612961099</v>
      </c>
      <c r="U101" s="2">
        <v>-1.88625487084694</v>
      </c>
      <c r="V101" s="2">
        <v>14.0927949947922</v>
      </c>
      <c r="W101" s="2">
        <f t="shared" si="13"/>
        <v>-0.83648577928990353</v>
      </c>
      <c r="X101" s="2">
        <f t="shared" si="14"/>
        <v>14.082297303876651</v>
      </c>
      <c r="Y101" s="2">
        <f t="shared" si="15"/>
        <v>14.073932446083745</v>
      </c>
    </row>
    <row r="102" spans="4:25">
      <c r="D102" s="5">
        <f t="shared" si="16"/>
        <v>43983</v>
      </c>
      <c r="E102">
        <v>1180304</v>
      </c>
      <c r="F102">
        <v>1194404</v>
      </c>
      <c r="H102" s="2">
        <f t="shared" si="17"/>
        <v>-8.8487394633500287</v>
      </c>
      <c r="I102" s="2">
        <f t="shared" si="18"/>
        <v>-10.628873122456895</v>
      </c>
      <c r="J102" s="2">
        <f t="shared" si="20"/>
        <v>-1.3792869652354227</v>
      </c>
      <c r="L102" s="2">
        <f t="shared" si="19"/>
        <v>-2.7340855480514641</v>
      </c>
      <c r="M102" s="2">
        <f t="shared" si="21"/>
        <v>-0.42562085145115108</v>
      </c>
      <c r="N102" s="2">
        <f t="shared" si="23"/>
        <v>0.1491503779650401</v>
      </c>
      <c r="O102" s="2">
        <f t="shared" si="22"/>
        <v>0.283480231714136</v>
      </c>
      <c r="S102" s="2">
        <v>-9.3169440397398606</v>
      </c>
      <c r="T102" s="2">
        <v>14.074452030777699</v>
      </c>
      <c r="U102" s="2">
        <v>-4.1241139813670902</v>
      </c>
      <c r="V102" s="2">
        <v>14.022523730193999</v>
      </c>
      <c r="W102" s="2">
        <f t="shared" si="13"/>
        <v>-6.7205290105534754</v>
      </c>
      <c r="X102" s="2">
        <f t="shared" si="14"/>
        <v>14.048487880485849</v>
      </c>
      <c r="Y102" s="2">
        <f t="shared" si="15"/>
        <v>13.981282590380324</v>
      </c>
    </row>
    <row r="103" spans="4:25">
      <c r="D103" s="5">
        <f t="shared" si="16"/>
        <v>44075</v>
      </c>
      <c r="E103">
        <v>1262373</v>
      </c>
      <c r="F103">
        <v>1284623</v>
      </c>
      <c r="H103" s="2">
        <f t="shared" si="17"/>
        <v>6.9532086648863327</v>
      </c>
      <c r="I103" s="2">
        <f t="shared" si="18"/>
        <v>-5.3870804048117265</v>
      </c>
      <c r="J103" s="2">
        <f t="shared" si="20"/>
        <v>-3.6972834035648958</v>
      </c>
      <c r="L103" s="2">
        <f t="shared" si="19"/>
        <v>-1.1636837746619975</v>
      </c>
      <c r="M103" s="2">
        <f t="shared" si="21"/>
        <v>8.4179504850527095E-2</v>
      </c>
      <c r="N103" s="2">
        <f t="shared" si="23"/>
        <v>0.43629410802636032</v>
      </c>
      <c r="O103" s="2">
        <f t="shared" si="22"/>
        <v>0.43898355484023133</v>
      </c>
      <c r="S103" s="2">
        <v>-2.8530892677237998</v>
      </c>
      <c r="T103" s="2">
        <v>14.077034733689599</v>
      </c>
      <c r="U103" s="2">
        <v>-4.9318206966898002</v>
      </c>
      <c r="V103" s="2">
        <v>14.0978220479792</v>
      </c>
      <c r="W103" s="2">
        <f t="shared" si="13"/>
        <v>-3.8924549822068002</v>
      </c>
      <c r="X103" s="2">
        <f t="shared" si="14"/>
        <v>14.0874283908344</v>
      </c>
      <c r="Y103" s="2">
        <f t="shared" si="15"/>
        <v>14.048503841012325</v>
      </c>
    </row>
    <row r="104" spans="4:25">
      <c r="D104" s="5">
        <f t="shared" si="16"/>
        <v>44166</v>
      </c>
      <c r="E104">
        <v>1276771</v>
      </c>
      <c r="F104">
        <v>1304511</v>
      </c>
      <c r="H104" s="2">
        <f t="shared" si="17"/>
        <v>1.1405503761566536</v>
      </c>
      <c r="I104" s="2">
        <f t="shared" si="18"/>
        <v>-4.6374535892785502</v>
      </c>
      <c r="J104" s="2">
        <f t="shared" si="20"/>
        <v>-5.5029679612508886</v>
      </c>
      <c r="L104" s="2">
        <f t="shared" si="19"/>
        <v>-0.99939384873962567</v>
      </c>
      <c r="M104" s="2">
        <f t="shared" si="21"/>
        <v>0.11145305484850117</v>
      </c>
      <c r="N104" s="2">
        <f t="shared" si="23"/>
        <v>0.46364597484896919</v>
      </c>
      <c r="O104" s="2">
        <f t="shared" si="22"/>
        <v>0.45629049840293445</v>
      </c>
      <c r="S104" s="2">
        <v>-1.9753856140111901</v>
      </c>
      <c r="T104" s="2">
        <v>14.0795986485273</v>
      </c>
      <c r="U104" s="2">
        <v>-4.1626576991310396</v>
      </c>
      <c r="V104" s="2">
        <v>14.101471369378499</v>
      </c>
      <c r="W104" s="2">
        <f t="shared" si="13"/>
        <v>-3.069021656571115</v>
      </c>
      <c r="X104" s="2">
        <f t="shared" si="14"/>
        <v>14.0905350089529</v>
      </c>
      <c r="Y104" s="2">
        <f t="shared" si="15"/>
        <v>14.059844792387155</v>
      </c>
    </row>
    <row r="105" spans="4:25">
      <c r="D105" s="5">
        <f t="shared" si="16"/>
        <v>44256</v>
      </c>
      <c r="E105">
        <v>1270449</v>
      </c>
      <c r="F105">
        <v>1201496</v>
      </c>
      <c r="H105" s="2">
        <f t="shared" si="17"/>
        <v>-0.49515535675543276</v>
      </c>
      <c r="I105" s="2">
        <f t="shared" si="18"/>
        <v>-2.2411782845324097</v>
      </c>
      <c r="J105" s="2">
        <f t="shared" si="20"/>
        <v>-5.7865203258762534</v>
      </c>
      <c r="L105" s="2">
        <f t="shared" si="19"/>
        <v>-0.3125339447656188</v>
      </c>
      <c r="M105" s="2">
        <f t="shared" si="21"/>
        <v>2.5049079840920047E-2</v>
      </c>
      <c r="N105" s="2">
        <f t="shared" si="23"/>
        <v>0.43101854833952447</v>
      </c>
      <c r="O105" s="2">
        <f t="shared" si="22"/>
        <v>0.42958579482719728</v>
      </c>
      <c r="S105" s="2">
        <v>-2.7295931053434499</v>
      </c>
      <c r="T105" s="2">
        <v>14.082176870313599</v>
      </c>
      <c r="U105" s="2">
        <v>-2.4419768165325499</v>
      </c>
      <c r="V105" s="2">
        <v>14.079300707425499</v>
      </c>
      <c r="W105" s="2">
        <f t="shared" si="13"/>
        <v>-2.5857849609379997</v>
      </c>
      <c r="X105" s="2">
        <f t="shared" si="14"/>
        <v>14.080738788869549</v>
      </c>
      <c r="Y105" s="2">
        <f t="shared" si="15"/>
        <v>14.054880939260151</v>
      </c>
    </row>
    <row r="106" spans="4:25">
      <c r="D106" s="5">
        <f t="shared" si="16"/>
        <v>44348</v>
      </c>
      <c r="E106">
        <v>1288106</v>
      </c>
      <c r="F106">
        <v>1308220</v>
      </c>
      <c r="H106" s="2">
        <f t="shared" si="17"/>
        <v>1.3898235977988946</v>
      </c>
      <c r="I106" s="2">
        <f t="shared" si="18"/>
        <v>9.5291040552443036</v>
      </c>
      <c r="J106" s="2">
        <f t="shared" si="20"/>
        <v>-0.97707179868720573</v>
      </c>
      <c r="L106" s="2">
        <f t="shared" si="19"/>
        <v>2.247106820521612</v>
      </c>
      <c r="M106" s="2">
        <f t="shared" si="21"/>
        <v>9.0725064110856124E-2</v>
      </c>
      <c r="N106" s="2">
        <f t="shared" si="23"/>
        <v>0.48393961062547464</v>
      </c>
      <c r="O106" s="2">
        <f t="shared" si="22"/>
        <v>0.4563613077775191</v>
      </c>
      <c r="S106" s="2">
        <v>-1.6106667514405699</v>
      </c>
      <c r="T106" s="2">
        <v>14.0847901479112</v>
      </c>
      <c r="U106" s="2">
        <v>-0.68269352958678597</v>
      </c>
      <c r="V106" s="2">
        <v>14.0755104156926</v>
      </c>
      <c r="W106" s="2">
        <f t="shared" si="13"/>
        <v>-1.1466801405136779</v>
      </c>
      <c r="X106" s="2">
        <f t="shared" si="14"/>
        <v>14.080150281801899</v>
      </c>
      <c r="Y106" s="2">
        <f t="shared" si="15"/>
        <v>14.068683480396777</v>
      </c>
    </row>
    <row r="107" spans="4:25">
      <c r="D107" s="5">
        <f t="shared" si="16"/>
        <v>44440</v>
      </c>
      <c r="E107">
        <v>1309975</v>
      </c>
      <c r="F107">
        <v>1329398</v>
      </c>
      <c r="H107" s="2">
        <f t="shared" si="17"/>
        <v>1.6977640038940933</v>
      </c>
      <c r="I107" s="2">
        <f t="shared" si="18"/>
        <v>3.485458379617981</v>
      </c>
      <c r="J107" s="2">
        <f t="shared" si="20"/>
        <v>1.3319104329240901</v>
      </c>
      <c r="L107" s="2">
        <f t="shared" si="19"/>
        <v>0.93324565527355219</v>
      </c>
      <c r="M107" s="2">
        <f t="shared" si="21"/>
        <v>0.17282521109182861</v>
      </c>
      <c r="N107" s="2">
        <f t="shared" si="23"/>
        <v>0.52400760919078593</v>
      </c>
      <c r="O107" s="2">
        <f t="shared" si="22"/>
        <v>0.50344061456767586</v>
      </c>
      <c r="S107" s="2">
        <v>-0.192355920004359</v>
      </c>
      <c r="T107" s="2">
        <v>14.087442170225801</v>
      </c>
      <c r="U107" s="2">
        <v>0.47876824610752999</v>
      </c>
      <c r="V107" s="2">
        <v>14.0807309285647</v>
      </c>
      <c r="W107" s="2">
        <f t="shared" si="13"/>
        <v>0.14320616305158551</v>
      </c>
      <c r="X107" s="2">
        <f t="shared" si="14"/>
        <v>14.08408654939525</v>
      </c>
      <c r="Y107" s="2">
        <f t="shared" si="15"/>
        <v>14.085518611025767</v>
      </c>
    </row>
    <row r="108" spans="4:25">
      <c r="D108" s="5">
        <f t="shared" si="16"/>
        <v>44531</v>
      </c>
      <c r="E108">
        <v>1321109</v>
      </c>
      <c r="F108">
        <v>1351548</v>
      </c>
      <c r="H108" s="2">
        <f t="shared" si="17"/>
        <v>0.84993988434894163</v>
      </c>
      <c r="I108" s="2">
        <f t="shared" si="18"/>
        <v>3.6057189245625381</v>
      </c>
      <c r="J108" s="2">
        <f t="shared" si="20"/>
        <v>3.5527220618368318</v>
      </c>
      <c r="L108" s="2">
        <f t="shared" si="19"/>
        <v>0.86059303232162421</v>
      </c>
      <c r="M108" s="2">
        <f t="shared" si="21"/>
        <v>0.18208907286354994</v>
      </c>
      <c r="N108" s="2">
        <f t="shared" si="23"/>
        <v>0.52793545855592894</v>
      </c>
      <c r="O108" s="2">
        <f t="shared" si="22"/>
        <v>0.52210458588250819</v>
      </c>
      <c r="S108" s="2">
        <v>0.38555338519419902</v>
      </c>
      <c r="T108" s="2">
        <v>14.090126559495999</v>
      </c>
      <c r="U108" s="2">
        <v>0.93897238496687396</v>
      </c>
      <c r="V108" s="2">
        <v>14.084592369498299</v>
      </c>
      <c r="W108" s="2">
        <f t="shared" si="13"/>
        <v>0.66226288508053655</v>
      </c>
      <c r="X108" s="2">
        <f t="shared" si="14"/>
        <v>14.087359464497149</v>
      </c>
      <c r="Y108" s="2">
        <f t="shared" si="15"/>
        <v>14.093982093347972</v>
      </c>
    </row>
    <row r="109" spans="4:25">
      <c r="D109" s="5">
        <f t="shared" si="16"/>
        <v>44621</v>
      </c>
      <c r="E109">
        <v>1329632</v>
      </c>
      <c r="F109">
        <v>1260415</v>
      </c>
      <c r="H109" s="2">
        <f t="shared" si="17"/>
        <v>0.64513980299885532</v>
      </c>
      <c r="I109" s="2">
        <f t="shared" si="18"/>
        <v>4.9038032586042704</v>
      </c>
      <c r="J109" s="2">
        <f t="shared" si="20"/>
        <v>5.3068243867544282</v>
      </c>
      <c r="L109" s="2">
        <f t="shared" si="19"/>
        <v>1.1456668222601962</v>
      </c>
      <c r="M109" s="2">
        <f t="shared" si="21"/>
        <v>0.15985305858900625</v>
      </c>
      <c r="N109" s="2">
        <f t="shared" si="23"/>
        <v>0.47768220116261162</v>
      </c>
      <c r="O109" s="2">
        <f t="shared" si="22"/>
        <v>0.54247453748520835</v>
      </c>
      <c r="S109" s="2">
        <v>0.75770344464982498</v>
      </c>
      <c r="T109" s="2">
        <v>14.0928357357359</v>
      </c>
      <c r="U109" s="2">
        <v>0.97583855203452496</v>
      </c>
      <c r="V109" s="2">
        <v>14.090654384662001</v>
      </c>
      <c r="W109" s="2">
        <f t="shared" si="13"/>
        <v>0.86677099834217497</v>
      </c>
      <c r="X109" s="2">
        <f t="shared" si="14"/>
        <v>14.091745060198949</v>
      </c>
      <c r="Y109" s="2">
        <f t="shared" si="15"/>
        <v>14.100412770182395</v>
      </c>
    </row>
    <row r="110" spans="4:25">
      <c r="D110" s="5">
        <f t="shared" si="16"/>
        <v>44713</v>
      </c>
      <c r="E110">
        <v>1333192</v>
      </c>
      <c r="F110">
        <v>1354108</v>
      </c>
      <c r="H110" s="2">
        <f t="shared" si="17"/>
        <v>0.2677432552766561</v>
      </c>
      <c r="I110" s="2">
        <f t="shared" si="18"/>
        <v>3.5076669061778603</v>
      </c>
      <c r="J110" s="2">
        <f t="shared" si="20"/>
        <v>3.8561440324779142</v>
      </c>
      <c r="L110" s="2">
        <f t="shared" si="19"/>
        <v>0.86514673662963659</v>
      </c>
      <c r="M110" s="2">
        <f t="shared" si="21"/>
        <v>0.1260560030332615</v>
      </c>
      <c r="N110" s="2">
        <f t="shared" si="23"/>
        <v>0.36707820055955909</v>
      </c>
      <c r="O110" s="2">
        <f t="shared" si="22"/>
        <v>0.56257167209374825</v>
      </c>
      <c r="S110" s="2">
        <v>0.75220961295314903</v>
      </c>
      <c r="T110" s="2">
        <v>14.095564528668101</v>
      </c>
      <c r="U110" s="2">
        <v>0.90310201564984804</v>
      </c>
      <c r="V110" s="2">
        <v>14.0940556046412</v>
      </c>
      <c r="W110" s="2">
        <f t="shared" si="13"/>
        <v>0.82765581430149848</v>
      </c>
      <c r="X110" s="2">
        <f t="shared" si="14"/>
        <v>14.094810066654651</v>
      </c>
      <c r="Y110" s="2">
        <f t="shared" si="15"/>
        <v>14.103086624797658</v>
      </c>
    </row>
    <row r="111" spans="4:25">
      <c r="D111" s="5">
        <f t="shared" si="16"/>
        <v>44805</v>
      </c>
      <c r="E111">
        <v>1329584</v>
      </c>
      <c r="F111">
        <v>1350470</v>
      </c>
      <c r="H111" s="2">
        <f t="shared" si="17"/>
        <v>-0.27062868664077655</v>
      </c>
      <c r="I111" s="2">
        <f t="shared" si="18"/>
        <v>1.585078358775931</v>
      </c>
      <c r="J111" s="2">
        <f t="shared" si="20"/>
        <v>3.3617536270626402</v>
      </c>
      <c r="L111" s="2">
        <f t="shared" si="19"/>
        <v>0.37304856399591912</v>
      </c>
      <c r="M111" s="2">
        <f t="shared" si="21"/>
        <v>4.7536814869157951E-2</v>
      </c>
      <c r="N111" s="2">
        <f t="shared" si="23"/>
        <v>0.31176654676421051</v>
      </c>
      <c r="O111" s="2">
        <f t="shared" si="22"/>
        <v>0.56483094836325054</v>
      </c>
      <c r="S111" s="2">
        <v>0.206416565460567</v>
      </c>
      <c r="T111" s="2">
        <v>14.098312503661999</v>
      </c>
      <c r="U111" s="2">
        <v>0.83885504756884299</v>
      </c>
      <c r="V111" s="2">
        <v>14.0919881188409</v>
      </c>
      <c r="W111" s="2">
        <f t="shared" si="13"/>
        <v>0.52263580651470498</v>
      </c>
      <c r="X111" s="2">
        <f t="shared" si="14"/>
        <v>14.09515031125145</v>
      </c>
      <c r="Y111" s="2">
        <f t="shared" si="15"/>
        <v>14.100376669316571</v>
      </c>
    </row>
    <row r="112" spans="4:25">
      <c r="D112" s="5">
        <f t="shared" si="16"/>
        <v>44896</v>
      </c>
      <c r="E112">
        <v>1324905</v>
      </c>
      <c r="F112">
        <v>1353407</v>
      </c>
      <c r="H112" s="2">
        <f t="shared" si="17"/>
        <v>-0.35191458380967333</v>
      </c>
      <c r="I112" s="2">
        <f>F112/F108*100-100</f>
        <v>0.13754598430837461</v>
      </c>
      <c r="J112" s="2">
        <f>AVERAGE(F109:F112)/AVERAGE(F105:F108)*100-100</f>
        <v>2.4609192430560967</v>
      </c>
      <c r="L112" s="2">
        <f t="shared" si="19"/>
        <v>7.2584946956265384E-2</v>
      </c>
      <c r="M112" s="2">
        <f t="shared" si="21"/>
        <v>-2.2071956487245359E-2</v>
      </c>
      <c r="N112" s="2">
        <f t="shared" si="23"/>
        <v>0.25350742876467863</v>
      </c>
      <c r="O112" s="2">
        <f t="shared" si="22"/>
        <v>0.55909592457037505</v>
      </c>
      <c r="S112" s="2">
        <v>-0.42326106779178502</v>
      </c>
      <c r="T112" s="2">
        <v>14.101083927396701</v>
      </c>
      <c r="U112" s="2">
        <v>0.73005587726117105</v>
      </c>
      <c r="V112" s="2">
        <v>14.089550757946199</v>
      </c>
      <c r="W112" s="2">
        <f t="shared" si="13"/>
        <v>0.15339740473469302</v>
      </c>
      <c r="X112" s="2">
        <f t="shared" si="14"/>
        <v>14.09531734267145</v>
      </c>
      <c r="Y112" s="2">
        <f t="shared" si="15"/>
        <v>14.096851316718819</v>
      </c>
    </row>
    <row r="113" spans="4:25">
      <c r="D113" s="6">
        <f t="shared" si="16"/>
        <v>44986</v>
      </c>
      <c r="E113" s="175">
        <f>E112*(1+Q113/100)</f>
        <v>1329542.1675</v>
      </c>
      <c r="F113" s="175"/>
      <c r="G113" s="175"/>
      <c r="H113" s="8"/>
      <c r="I113" s="8"/>
      <c r="J113" s="8"/>
      <c r="K113" s="175"/>
      <c r="L113" s="8"/>
      <c r="M113" s="8"/>
      <c r="N113" s="8"/>
      <c r="O113" s="8"/>
      <c r="P113" s="175"/>
      <c r="Q113" s="175">
        <v>0.35</v>
      </c>
      <c r="S113" s="8">
        <v>-0.35391506822260699</v>
      </c>
      <c r="T113" s="8">
        <v>14.1038843566553</v>
      </c>
      <c r="U113" s="8">
        <v>0.52832817601432502</v>
      </c>
      <c r="V113" s="8">
        <v>14.095061924212899</v>
      </c>
      <c r="W113" s="8">
        <f t="shared" si="13"/>
        <v>8.7206553895859018E-2</v>
      </c>
      <c r="X113" s="8">
        <f t="shared" si="14"/>
        <v>14.0994731404341</v>
      </c>
      <c r="Y113" s="8">
        <f t="shared" si="15"/>
        <v>14.100345205973076</v>
      </c>
    </row>
    <row r="114" spans="4:25">
      <c r="D114" s="6">
        <f t="shared" si="16"/>
        <v>45078</v>
      </c>
      <c r="E114" s="175">
        <f t="shared" ref="E114:E124" si="24">E113*(1+Q114/100)</f>
        <v>1334195.56508625</v>
      </c>
      <c r="F114" s="175"/>
      <c r="G114" s="175"/>
      <c r="H114" s="8"/>
      <c r="I114" s="8"/>
      <c r="J114" s="8"/>
      <c r="K114" s="175"/>
      <c r="L114" s="8"/>
      <c r="M114" s="8"/>
      <c r="N114" s="8"/>
      <c r="O114" s="8"/>
      <c r="P114" s="175"/>
      <c r="Q114" s="175">
        <v>0.35</v>
      </c>
      <c r="S114" s="8">
        <v>-0.28776076115149701</v>
      </c>
      <c r="T114" s="8">
        <v>14.106716702838799</v>
      </c>
      <c r="U114" s="8">
        <v>0.30589476293475498</v>
      </c>
      <c r="V114" s="8">
        <v>14.100780147598</v>
      </c>
      <c r="W114" s="8">
        <f t="shared" si="13"/>
        <v>9.0670008916289846E-3</v>
      </c>
      <c r="X114" s="8">
        <f t="shared" si="14"/>
        <v>14.103748425218399</v>
      </c>
      <c r="Y114" s="8">
        <f t="shared" si="15"/>
        <v>14.103839095227331</v>
      </c>
    </row>
    <row r="115" spans="4:25">
      <c r="D115" s="6">
        <f t="shared" si="16"/>
        <v>45170</v>
      </c>
      <c r="E115" s="175">
        <f t="shared" si="24"/>
        <v>1338865.2495640519</v>
      </c>
      <c r="F115" s="175"/>
      <c r="G115" s="175"/>
      <c r="H115" s="8"/>
      <c r="I115" s="8"/>
      <c r="J115" s="8"/>
      <c r="K115" s="175"/>
      <c r="L115" s="8"/>
      <c r="M115" s="8"/>
      <c r="N115" s="8"/>
      <c r="O115" s="8"/>
      <c r="P115" s="175"/>
      <c r="Q115" s="175">
        <v>0.35</v>
      </c>
      <c r="S115" s="8">
        <v>-0.22486808977905001</v>
      </c>
      <c r="T115" s="8">
        <v>14.1095816653794</v>
      </c>
      <c r="U115" s="8">
        <v>0.202429282999983</v>
      </c>
      <c r="V115" s="8">
        <v>14.105308691651601</v>
      </c>
      <c r="W115" s="8">
        <f t="shared" si="13"/>
        <v>-1.1219403389533505E-2</v>
      </c>
      <c r="X115" s="8">
        <f t="shared" si="14"/>
        <v>14.107445178515501</v>
      </c>
      <c r="Y115" s="8">
        <f t="shared" si="15"/>
        <v>14.107332984481587</v>
      </c>
    </row>
    <row r="116" spans="4:25">
      <c r="D116" s="6">
        <f t="shared" si="16"/>
        <v>45261</v>
      </c>
      <c r="E116" s="175">
        <f t="shared" si="24"/>
        <v>1343551.2779375261</v>
      </c>
      <c r="F116" s="175"/>
      <c r="G116" s="175"/>
      <c r="H116" s="8"/>
      <c r="I116" s="8"/>
      <c r="J116" s="8"/>
      <c r="K116" s="175"/>
      <c r="L116" s="8"/>
      <c r="M116" s="8"/>
      <c r="N116" s="8"/>
      <c r="O116" s="8"/>
      <c r="P116" s="175"/>
      <c r="Q116" s="175">
        <v>0.35</v>
      </c>
      <c r="S116" s="8">
        <v>-0.165127146830855</v>
      </c>
      <c r="T116" s="8">
        <v>14.1124781452042</v>
      </c>
      <c r="U116" s="8">
        <v>0.27970310342548799</v>
      </c>
      <c r="V116" s="8">
        <v>14.108029842701599</v>
      </c>
      <c r="W116" s="8">
        <f t="shared" si="13"/>
        <v>5.7287978297316494E-2</v>
      </c>
      <c r="X116" s="8">
        <f t="shared" si="14"/>
        <v>14.110253993952899</v>
      </c>
      <c r="Y116" s="8">
        <f t="shared" si="15"/>
        <v>14.110826873735842</v>
      </c>
    </row>
    <row r="117" spans="4:25">
      <c r="D117" s="6">
        <f t="shared" si="16"/>
        <v>45352</v>
      </c>
      <c r="E117" s="175">
        <f t="shared" si="24"/>
        <v>1348253.7074103076</v>
      </c>
      <c r="F117" s="175"/>
      <c r="G117" s="175"/>
      <c r="H117" s="175"/>
      <c r="I117" s="8"/>
      <c r="J117" s="175"/>
      <c r="K117" s="175"/>
      <c r="L117" s="175"/>
      <c r="M117" s="175"/>
      <c r="N117" s="175"/>
      <c r="O117" s="175"/>
      <c r="P117" s="175"/>
      <c r="Q117" s="175">
        <v>0.35</v>
      </c>
      <c r="S117" s="8">
        <v>-0.10828748247566899</v>
      </c>
      <c r="T117" s="8">
        <v>14.1154036378149</v>
      </c>
      <c r="U117" s="8">
        <v>0.44762381557581499</v>
      </c>
      <c r="V117" s="8">
        <v>14.109844524834299</v>
      </c>
      <c r="W117" s="8">
        <f t="shared" si="13"/>
        <v>0.169668166550073</v>
      </c>
      <c r="X117" s="8">
        <f t="shared" si="14"/>
        <v>14.112624081324601</v>
      </c>
      <c r="Y117" s="8">
        <f t="shared" si="15"/>
        <v>14.114320762990099</v>
      </c>
    </row>
    <row r="118" spans="4:25">
      <c r="D118" s="6">
        <f t="shared" si="16"/>
        <v>45444</v>
      </c>
      <c r="E118" s="175">
        <f t="shared" si="24"/>
        <v>1352972.5953862437</v>
      </c>
      <c r="F118" s="175"/>
      <c r="G118" s="175"/>
      <c r="H118" s="175"/>
      <c r="I118" s="8"/>
      <c r="J118" s="175"/>
      <c r="K118" s="175"/>
      <c r="L118" s="175"/>
      <c r="M118" s="175"/>
      <c r="N118" s="175"/>
      <c r="O118" s="175"/>
      <c r="P118" s="175"/>
      <c r="Q118" s="175">
        <v>0.35</v>
      </c>
      <c r="S118" s="8">
        <v>-5.3995442416196103E-2</v>
      </c>
      <c r="T118" s="8">
        <v>14.1183546066685</v>
      </c>
      <c r="U118" s="8">
        <v>0.54212203468615405</v>
      </c>
      <c r="V118" s="8">
        <v>14.1123934318975</v>
      </c>
      <c r="W118" s="8">
        <f t="shared" si="13"/>
        <v>0.24406329613497899</v>
      </c>
      <c r="X118" s="8">
        <f t="shared" si="14"/>
        <v>14.115374019282999</v>
      </c>
      <c r="Y118" s="8">
        <f t="shared" si="15"/>
        <v>14.117814652244354</v>
      </c>
    </row>
    <row r="119" spans="4:25">
      <c r="D119" s="6">
        <f t="shared" si="16"/>
        <v>45536</v>
      </c>
      <c r="E119" s="175">
        <f t="shared" si="24"/>
        <v>1357707.9994700956</v>
      </c>
      <c r="F119" s="175"/>
      <c r="G119" s="175"/>
      <c r="H119" s="175"/>
      <c r="I119" s="8"/>
      <c r="J119" s="175"/>
      <c r="K119" s="175"/>
      <c r="L119" s="175"/>
      <c r="M119" s="175"/>
      <c r="N119" s="175"/>
      <c r="O119" s="175"/>
      <c r="P119" s="175"/>
      <c r="Q119" s="175">
        <v>0.35</v>
      </c>
      <c r="S119" s="8">
        <v>-1.8296926778814801E-3</v>
      </c>
      <c r="T119" s="8">
        <v>14.1213268384254</v>
      </c>
      <c r="U119" s="8">
        <v>0.47793204835779901</v>
      </c>
      <c r="V119" s="8">
        <v>14.116529221015</v>
      </c>
      <c r="W119" s="8">
        <f t="shared" si="13"/>
        <v>0.23805117783995877</v>
      </c>
      <c r="X119" s="8">
        <f t="shared" si="14"/>
        <v>14.1189280297202</v>
      </c>
      <c r="Y119" s="8">
        <f t="shared" si="15"/>
        <v>14.12130854149861</v>
      </c>
    </row>
    <row r="120" spans="4:25">
      <c r="D120" s="6">
        <f t="shared" si="16"/>
        <v>45627</v>
      </c>
      <c r="E120" s="175">
        <f t="shared" si="24"/>
        <v>1362459.977468241</v>
      </c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>
        <v>0.35</v>
      </c>
      <c r="S120" s="8">
        <v>4.8664847864629199E-2</v>
      </c>
      <c r="T120" s="8">
        <v>14.1243157822742</v>
      </c>
      <c r="U120" s="8">
        <v>0.32536218868122202</v>
      </c>
      <c r="V120" s="8">
        <v>14.1215488088661</v>
      </c>
      <c r="W120" s="8">
        <f t="shared" si="13"/>
        <v>0.18701351827292562</v>
      </c>
      <c r="X120" s="8">
        <f t="shared" si="14"/>
        <v>14.12293229557015</v>
      </c>
      <c r="Y120" s="8">
        <f t="shared" si="15"/>
        <v>14.124802430752865</v>
      </c>
    </row>
    <row r="121" spans="4:25">
      <c r="D121" s="6">
        <f t="shared" si="16"/>
        <v>45717</v>
      </c>
      <c r="E121" s="175">
        <f t="shared" si="24"/>
        <v>1367228.58738938</v>
      </c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>
        <v>0.35</v>
      </c>
      <c r="S121" s="8">
        <v>9.7944403895324703E-2</v>
      </c>
      <c r="T121" s="8">
        <v>14.1273168759682</v>
      </c>
      <c r="U121" s="8">
        <v>0.23671849874418199</v>
      </c>
      <c r="V121" s="8">
        <v>14.1259291350197</v>
      </c>
      <c r="W121" s="8">
        <f t="shared" si="13"/>
        <v>0.16733145131975335</v>
      </c>
      <c r="X121" s="8">
        <f t="shared" si="14"/>
        <v>14.126623005493951</v>
      </c>
      <c r="Y121" s="8">
        <f t="shared" si="15"/>
        <v>14.128296320007122</v>
      </c>
    </row>
    <row r="122" spans="4:25">
      <c r="D122" s="6">
        <f t="shared" si="16"/>
        <v>45809</v>
      </c>
      <c r="E122" s="175">
        <f t="shared" si="24"/>
        <v>1372013.8874452428</v>
      </c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>
        <v>0.35</v>
      </c>
      <c r="S122" s="8">
        <v>0.146434784567744</v>
      </c>
      <c r="T122" s="8">
        <v>14.130325861415701</v>
      </c>
      <c r="U122" s="8">
        <v>0.29456724813572399</v>
      </c>
      <c r="V122" s="8">
        <v>14.128844536780001</v>
      </c>
      <c r="W122" s="8">
        <f t="shared" si="13"/>
        <v>0.220501016351734</v>
      </c>
      <c r="X122" s="8">
        <f t="shared" si="14"/>
        <v>14.12958519909785</v>
      </c>
      <c r="Y122" s="8">
        <f t="shared" si="15"/>
        <v>14.131790209261379</v>
      </c>
    </row>
    <row r="123" spans="4:25">
      <c r="D123" s="6">
        <f t="shared" si="16"/>
        <v>45901</v>
      </c>
      <c r="E123" s="175">
        <f t="shared" si="24"/>
        <v>1376815.9360513012</v>
      </c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>
        <v>0.35</v>
      </c>
      <c r="S123" s="8">
        <v>0.19450058378299401</v>
      </c>
      <c r="T123" s="8">
        <v>14.133339092677801</v>
      </c>
      <c r="U123" s="8">
        <v>0.42739552242325701</v>
      </c>
      <c r="V123" s="8">
        <v>14.1310101432914</v>
      </c>
      <c r="W123" s="8">
        <f t="shared" si="13"/>
        <v>0.31094805310312551</v>
      </c>
      <c r="X123" s="8">
        <f t="shared" si="14"/>
        <v>14.1321746179846</v>
      </c>
      <c r="Y123" s="8">
        <f t="shared" si="15"/>
        <v>14.135284098515633</v>
      </c>
    </row>
    <row r="124" spans="4:25">
      <c r="D124" s="6">
        <f t="shared" si="16"/>
        <v>45992</v>
      </c>
      <c r="E124" s="175">
        <f t="shared" si="24"/>
        <v>1381634.7918274808</v>
      </c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>
        <v>0.35</v>
      </c>
      <c r="S124" s="8">
        <v>0.24241487370235701</v>
      </c>
      <c r="T124" s="8">
        <v>14.1363538390329</v>
      </c>
      <c r="U124" s="8">
        <v>0.47139088385472799</v>
      </c>
      <c r="V124" s="8">
        <v>14.134064078931299</v>
      </c>
      <c r="W124" s="8">
        <f t="shared" si="13"/>
        <v>0.35690287877854249</v>
      </c>
      <c r="X124" s="8">
        <f t="shared" si="14"/>
        <v>14.1352089589821</v>
      </c>
      <c r="Y124" s="8">
        <f t="shared" si="15"/>
        <v>14.13877798776989</v>
      </c>
    </row>
  </sheetData>
  <hyperlinks>
    <hyperlink ref="A1" r:id="rId1" xr:uid="{EC9B72AA-C5F4-4FFC-9463-4F919EA14153}"/>
  </hyperlinks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C6F4-E070-4CF0-B3A5-D172E32BCAEA}">
  <sheetPr>
    <tabColor rgb="FFC00000"/>
  </sheetPr>
  <dimension ref="A1:X158"/>
  <sheetViews>
    <sheetView zoomScale="115" zoomScaleNormal="115" workbookViewId="0">
      <pane ySplit="6" topLeftCell="A7" activePane="bottomLeft" state="frozen"/>
      <selection pane="bottomLeft" activeCell="C133" sqref="C133"/>
    </sheetView>
  </sheetViews>
  <sheetFormatPr defaultRowHeight="12"/>
  <sheetData>
    <row r="1" spans="1:24">
      <c r="A1" t="s">
        <v>285</v>
      </c>
      <c r="B1" t="s">
        <v>286</v>
      </c>
      <c r="C1" t="s">
        <v>287</v>
      </c>
    </row>
    <row r="2" spans="1:24">
      <c r="A2" t="s">
        <v>67</v>
      </c>
      <c r="B2" s="144" t="s">
        <v>289</v>
      </c>
      <c r="M2" s="144" t="s">
        <v>290</v>
      </c>
      <c r="N2" s="144"/>
      <c r="O2" s="144"/>
      <c r="P2" s="144"/>
      <c r="Q2" s="144"/>
      <c r="R2" s="144"/>
    </row>
    <row r="3" spans="1:24">
      <c r="B3" s="144"/>
    </row>
    <row r="4" spans="1:24" ht="12.75" thickBot="1">
      <c r="B4" s="144"/>
      <c r="C4" s="112"/>
      <c r="D4" s="112"/>
      <c r="E4" s="112"/>
      <c r="F4" s="112"/>
      <c r="G4" s="112" t="s">
        <v>296</v>
      </c>
      <c r="H4" s="112"/>
      <c r="I4" s="112"/>
      <c r="J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X4" t="s">
        <v>183</v>
      </c>
    </row>
    <row r="5" spans="1:24" ht="12.75" thickTop="1">
      <c r="B5" s="144"/>
      <c r="G5" t="s">
        <v>299</v>
      </c>
      <c r="M5" t="s">
        <v>67</v>
      </c>
    </row>
    <row r="6" spans="1:24" s="143" customFormat="1" ht="41.25" customHeight="1">
      <c r="D6" s="143" t="s">
        <v>300</v>
      </c>
      <c r="E6" s="176" t="s">
        <v>295</v>
      </c>
      <c r="F6" s="177" t="s">
        <v>88</v>
      </c>
      <c r="G6" s="176" t="s">
        <v>288</v>
      </c>
      <c r="H6" s="178" t="s">
        <v>171</v>
      </c>
      <c r="I6" s="143" t="s">
        <v>125</v>
      </c>
      <c r="J6" s="143" t="s">
        <v>223</v>
      </c>
      <c r="M6" s="143" t="s">
        <v>301</v>
      </c>
      <c r="N6" s="143" t="s">
        <v>72</v>
      </c>
      <c r="O6" s="143" t="s">
        <v>298</v>
      </c>
      <c r="Q6" s="143" t="s">
        <v>297</v>
      </c>
      <c r="S6" s="143" t="s">
        <v>291</v>
      </c>
      <c r="T6" s="143" t="s">
        <v>292</v>
      </c>
      <c r="U6" s="143" t="s">
        <v>293</v>
      </c>
      <c r="X6" s="143" t="s">
        <v>294</v>
      </c>
    </row>
    <row r="7" spans="1:24">
      <c r="C7" s="5">
        <v>34851</v>
      </c>
      <c r="L7" s="5">
        <f t="shared" ref="L7:L38" si="0">C7</f>
        <v>34851</v>
      </c>
      <c r="M7" s="2">
        <v>1.879337713</v>
      </c>
      <c r="N7" s="2"/>
      <c r="O7" s="2"/>
      <c r="P7" s="2"/>
      <c r="Q7" s="2"/>
      <c r="R7" s="2"/>
      <c r="S7" s="3">
        <f t="shared" ref="S7:S29" si="1">S8*(1-M8/100)</f>
        <v>74.635665861818381</v>
      </c>
    </row>
    <row r="8" spans="1:24">
      <c r="C8" s="5">
        <f>EDATE(C7,3)</f>
        <v>34943</v>
      </c>
      <c r="L8" s="5">
        <f t="shared" si="0"/>
        <v>34943</v>
      </c>
      <c r="M8" s="2">
        <v>2.7933110060000002</v>
      </c>
      <c r="N8" s="2"/>
      <c r="O8" s="2"/>
      <c r="P8" s="2"/>
      <c r="Q8" s="2"/>
      <c r="R8" s="2"/>
      <c r="S8" s="3">
        <f t="shared" si="1"/>
        <v>76.780380685968225</v>
      </c>
    </row>
    <row r="9" spans="1:24">
      <c r="C9" s="5">
        <f t="shared" ref="C9:C30" si="2">EDATE(C8,3)</f>
        <v>35034</v>
      </c>
      <c r="L9" s="5">
        <f t="shared" si="0"/>
        <v>35034</v>
      </c>
      <c r="M9" s="2">
        <v>1.280270225</v>
      </c>
      <c r="N9" s="2"/>
      <c r="O9" s="2"/>
      <c r="P9" s="2"/>
      <c r="Q9" s="2"/>
      <c r="R9" s="2"/>
      <c r="S9" s="3">
        <f t="shared" si="1"/>
        <v>77.776125259828518</v>
      </c>
    </row>
    <row r="10" spans="1:24">
      <c r="C10" s="5">
        <f t="shared" si="2"/>
        <v>35125</v>
      </c>
      <c r="L10" s="5">
        <f t="shared" si="0"/>
        <v>35125</v>
      </c>
      <c r="M10" s="2">
        <v>2.0864195360000002</v>
      </c>
      <c r="N10" s="2">
        <v>8.2788891630000006</v>
      </c>
      <c r="O10" s="2"/>
      <c r="P10" s="2"/>
      <c r="Q10" s="2"/>
      <c r="R10" s="2"/>
      <c r="S10" s="3">
        <f t="shared" si="1"/>
        <v>79.433440071599207</v>
      </c>
    </row>
    <row r="11" spans="1:24">
      <c r="C11" s="5">
        <f t="shared" si="2"/>
        <v>35217</v>
      </c>
      <c r="L11" s="5">
        <f t="shared" si="0"/>
        <v>35217</v>
      </c>
      <c r="M11" s="2">
        <v>2.002789613</v>
      </c>
      <c r="N11" s="2">
        <v>8.4100956950000008</v>
      </c>
      <c r="O11" s="2"/>
      <c r="P11" s="2"/>
      <c r="Q11" s="2"/>
      <c r="R11" s="2"/>
      <c r="S11" s="3">
        <f t="shared" si="1"/>
        <v>81.056838003764852</v>
      </c>
    </row>
    <row r="12" spans="1:24">
      <c r="C12" s="5">
        <f t="shared" si="2"/>
        <v>35309</v>
      </c>
      <c r="L12" s="5">
        <f t="shared" si="0"/>
        <v>35309</v>
      </c>
      <c r="M12" s="2">
        <v>1.1047002210000001</v>
      </c>
      <c r="N12" s="2">
        <v>6.6292166180000001</v>
      </c>
      <c r="O12" s="2"/>
      <c r="P12" s="2"/>
      <c r="Q12" s="2"/>
      <c r="R12" s="2"/>
      <c r="S12" s="3">
        <f t="shared" si="1"/>
        <v>81.962275441706012</v>
      </c>
    </row>
    <row r="13" spans="1:24">
      <c r="C13" s="5">
        <f t="shared" si="2"/>
        <v>35400</v>
      </c>
      <c r="L13" s="5">
        <f t="shared" si="0"/>
        <v>35400</v>
      </c>
      <c r="M13" s="2">
        <v>-3.4498594740000001</v>
      </c>
      <c r="N13" s="2">
        <v>1.6492731089999999</v>
      </c>
      <c r="O13" s="2"/>
      <c r="P13" s="2"/>
      <c r="Q13" s="2"/>
      <c r="R13" s="2"/>
      <c r="S13" s="3">
        <f t="shared" si="1"/>
        <v>79.228986736618566</v>
      </c>
    </row>
    <row r="14" spans="1:24">
      <c r="C14" s="5">
        <f t="shared" si="2"/>
        <v>35490</v>
      </c>
      <c r="L14" s="5">
        <f t="shared" si="0"/>
        <v>35490</v>
      </c>
      <c r="M14" s="2">
        <v>6.2316664160000004</v>
      </c>
      <c r="N14" s="2">
        <v>5.776769539</v>
      </c>
      <c r="O14" s="2"/>
      <c r="P14" s="2"/>
      <c r="Q14" s="2"/>
      <c r="R14" s="2"/>
      <c r="S14" s="3">
        <f t="shared" si="1"/>
        <v>84.494395611332138</v>
      </c>
    </row>
    <row r="15" spans="1:24">
      <c r="C15" s="5">
        <f t="shared" si="2"/>
        <v>35582</v>
      </c>
      <c r="L15" s="5">
        <f t="shared" si="0"/>
        <v>35582</v>
      </c>
      <c r="M15" s="2">
        <v>1.3946800800000001</v>
      </c>
      <c r="N15" s="2">
        <v>5.1461606880000001</v>
      </c>
      <c r="O15" s="2"/>
      <c r="P15" s="2"/>
      <c r="Q15" s="2"/>
      <c r="R15" s="2"/>
      <c r="S15" s="3">
        <f t="shared" si="1"/>
        <v>85.689489857021641</v>
      </c>
    </row>
    <row r="16" spans="1:24">
      <c r="C16" s="5">
        <f t="shared" si="2"/>
        <v>35674</v>
      </c>
      <c r="L16" s="5">
        <f t="shared" si="0"/>
        <v>35674</v>
      </c>
      <c r="M16" s="2">
        <v>0.43357045599999999</v>
      </c>
      <c r="N16" s="2">
        <v>4.4482038370000003</v>
      </c>
      <c r="O16" s="2"/>
      <c r="P16" s="2"/>
      <c r="Q16" s="2"/>
      <c r="R16" s="2"/>
      <c r="S16" s="3">
        <f t="shared" si="1"/>
        <v>86.062632003042836</v>
      </c>
    </row>
    <row r="17" spans="3:21">
      <c r="C17" s="5">
        <f t="shared" si="2"/>
        <v>35765</v>
      </c>
      <c r="L17" s="5">
        <f t="shared" si="0"/>
        <v>35765</v>
      </c>
      <c r="M17" s="2">
        <v>1.711591554</v>
      </c>
      <c r="N17" s="2">
        <v>10.031875554999999</v>
      </c>
      <c r="O17" s="2"/>
      <c r="P17" s="2"/>
      <c r="Q17" s="2"/>
      <c r="R17" s="2"/>
      <c r="S17" s="3">
        <f t="shared" si="1"/>
        <v>87.561324233188657</v>
      </c>
    </row>
    <row r="18" spans="3:21">
      <c r="C18" s="5">
        <f t="shared" si="2"/>
        <v>35855</v>
      </c>
      <c r="L18" s="5">
        <f t="shared" si="0"/>
        <v>35855</v>
      </c>
      <c r="M18" s="2">
        <v>1.907511996</v>
      </c>
      <c r="N18" s="2">
        <v>5.5530338219999997</v>
      </c>
      <c r="O18" s="2"/>
      <c r="P18" s="2"/>
      <c r="Q18" s="2"/>
      <c r="R18" s="2"/>
      <c r="S18" s="3">
        <f t="shared" si="1"/>
        <v>89.264046630785927</v>
      </c>
    </row>
    <row r="19" spans="3:21">
      <c r="C19" s="5">
        <f t="shared" si="2"/>
        <v>35947</v>
      </c>
      <c r="L19" s="5">
        <f t="shared" si="0"/>
        <v>35947</v>
      </c>
      <c r="M19" s="2">
        <v>3.4419248E-2</v>
      </c>
      <c r="N19" s="2">
        <v>4.1369865749999999</v>
      </c>
      <c r="O19" s="2"/>
      <c r="P19" s="2"/>
      <c r="Q19" s="2"/>
      <c r="R19" s="2"/>
      <c r="S19" s="3">
        <f t="shared" si="1"/>
        <v>89.294781222986117</v>
      </c>
    </row>
    <row r="20" spans="3:21">
      <c r="C20" s="5">
        <f t="shared" si="2"/>
        <v>36039</v>
      </c>
      <c r="L20" s="5">
        <f t="shared" si="0"/>
        <v>36039</v>
      </c>
      <c r="M20" s="2">
        <v>0.97078036499999998</v>
      </c>
      <c r="N20" s="2">
        <v>4.6940057150000003</v>
      </c>
      <c r="O20" s="2"/>
      <c r="P20" s="2"/>
      <c r="Q20" s="2"/>
      <c r="R20" s="2"/>
      <c r="S20" s="3">
        <f t="shared" si="1"/>
        <v>90.170135190509541</v>
      </c>
    </row>
    <row r="21" spans="3:21">
      <c r="C21" s="5">
        <f t="shared" si="2"/>
        <v>36130</v>
      </c>
      <c r="L21" s="5">
        <f t="shared" si="0"/>
        <v>36130</v>
      </c>
      <c r="M21" s="2">
        <v>0.32830696700000001</v>
      </c>
      <c r="N21" s="2">
        <v>3.2701600919999998</v>
      </c>
      <c r="O21" s="2"/>
      <c r="P21" s="2"/>
      <c r="Q21" s="2"/>
      <c r="R21" s="2"/>
      <c r="S21" s="3">
        <f t="shared" si="1"/>
        <v>90.467145130820029</v>
      </c>
    </row>
    <row r="22" spans="3:21">
      <c r="C22" s="5">
        <f t="shared" si="2"/>
        <v>36220</v>
      </c>
      <c r="L22" s="5">
        <f t="shared" si="0"/>
        <v>36220</v>
      </c>
      <c r="M22" s="2">
        <v>0.81635455899999998</v>
      </c>
      <c r="N22" s="2">
        <v>2.1644123309999999</v>
      </c>
      <c r="O22" s="2"/>
      <c r="P22" s="2"/>
      <c r="Q22" s="2"/>
      <c r="R22" s="2"/>
      <c r="S22" s="3">
        <f t="shared" si="1"/>
        <v>91.211756463050108</v>
      </c>
    </row>
    <row r="23" spans="3:21">
      <c r="C23" s="5">
        <f t="shared" si="2"/>
        <v>36312</v>
      </c>
      <c r="L23" s="5">
        <f t="shared" si="0"/>
        <v>36312</v>
      </c>
      <c r="M23" s="2">
        <v>2.0703885610000001</v>
      </c>
      <c r="N23" s="2">
        <v>4.2437327290000004</v>
      </c>
      <c r="O23" s="2"/>
      <c r="P23" s="2"/>
      <c r="Q23" s="2"/>
      <c r="R23" s="2"/>
      <c r="S23" s="3">
        <f t="shared" si="1"/>
        <v>93.140118828987269</v>
      </c>
    </row>
    <row r="24" spans="3:21">
      <c r="C24" s="5">
        <f t="shared" si="2"/>
        <v>36404</v>
      </c>
      <c r="L24" s="5">
        <f t="shared" si="0"/>
        <v>36404</v>
      </c>
      <c r="M24" s="2">
        <v>1.9748869440000001</v>
      </c>
      <c r="N24" s="2">
        <v>5.2803872690000002</v>
      </c>
      <c r="O24" s="2"/>
      <c r="P24" s="2"/>
      <c r="Q24" s="2"/>
      <c r="R24" s="2"/>
      <c r="S24" s="3">
        <f t="shared" si="1"/>
        <v>95.016589040583895</v>
      </c>
    </row>
    <row r="25" spans="3:21">
      <c r="C25" s="5">
        <f t="shared" si="2"/>
        <v>36495</v>
      </c>
      <c r="L25" s="5">
        <f t="shared" si="0"/>
        <v>36495</v>
      </c>
      <c r="M25" s="2">
        <v>1.4611992030000001</v>
      </c>
      <c r="N25" s="2">
        <v>6.4691976550000003</v>
      </c>
      <c r="O25" s="2"/>
      <c r="P25" s="2"/>
      <c r="Q25" s="2"/>
      <c r="R25" s="2"/>
      <c r="S25" s="3">
        <f t="shared" si="1"/>
        <v>96.425558533361666</v>
      </c>
    </row>
    <row r="26" spans="3:21">
      <c r="C26" s="5">
        <f t="shared" si="2"/>
        <v>36586</v>
      </c>
      <c r="L26" s="5">
        <f t="shared" si="0"/>
        <v>36586</v>
      </c>
      <c r="M26" s="2">
        <v>0.72739659700000003</v>
      </c>
      <c r="N26" s="2">
        <v>6.3752517580000001</v>
      </c>
      <c r="O26" s="2"/>
      <c r="P26" s="2"/>
      <c r="Q26" s="2"/>
      <c r="R26" s="2"/>
      <c r="S26" s="3">
        <f t="shared" si="1"/>
        <v>97.132094080296582</v>
      </c>
    </row>
    <row r="27" spans="3:21">
      <c r="C27" s="5">
        <f t="shared" si="2"/>
        <v>36678</v>
      </c>
      <c r="L27" s="5">
        <f t="shared" si="0"/>
        <v>36678</v>
      </c>
      <c r="M27" s="2">
        <v>1.102425244</v>
      </c>
      <c r="N27" s="2">
        <v>5.3664641639999999</v>
      </c>
      <c r="O27" s="2"/>
      <c r="P27" s="2"/>
      <c r="Q27" s="2"/>
      <c r="R27" s="2"/>
      <c r="S27" s="3">
        <f t="shared" si="1"/>
        <v>98.214839261671273</v>
      </c>
    </row>
    <row r="28" spans="3:21">
      <c r="C28" s="5">
        <f t="shared" si="2"/>
        <v>36770</v>
      </c>
      <c r="L28" s="5">
        <f t="shared" si="0"/>
        <v>36770</v>
      </c>
      <c r="M28" s="2">
        <v>0.32114440900000002</v>
      </c>
      <c r="N28" s="2">
        <v>3.6577198960000001</v>
      </c>
      <c r="O28" s="2"/>
      <c r="P28" s="2"/>
      <c r="Q28" s="2"/>
      <c r="R28" s="2"/>
      <c r="S28" s="3">
        <f t="shared" si="1"/>
        <v>98.531266916490438</v>
      </c>
    </row>
    <row r="29" spans="3:21">
      <c r="C29" s="5">
        <f t="shared" si="2"/>
        <v>36861</v>
      </c>
      <c r="L29" s="5">
        <f t="shared" si="0"/>
        <v>36861</v>
      </c>
      <c r="M29" s="2">
        <v>1.7877448499999999</v>
      </c>
      <c r="N29" s="2">
        <v>3.991334889</v>
      </c>
      <c r="O29" s="2"/>
      <c r="P29" s="2"/>
      <c r="Q29" s="2"/>
      <c r="R29" s="2"/>
      <c r="S29" s="3">
        <f t="shared" si="1"/>
        <v>100.32481869600001</v>
      </c>
    </row>
    <row r="30" spans="3:21">
      <c r="C30" s="5">
        <f t="shared" si="2"/>
        <v>36951</v>
      </c>
      <c r="D30" s="3">
        <v>3.8</v>
      </c>
      <c r="E30" s="3">
        <f t="shared" ref="E30:E61" si="3">D30</f>
        <v>3.8</v>
      </c>
      <c r="F30" s="3">
        <f>G30</f>
        <v>0</v>
      </c>
      <c r="G30" s="3">
        <f t="shared" ref="G30:G61" si="4">U30</f>
        <v>0</v>
      </c>
      <c r="H30" s="3"/>
      <c r="I30" s="3"/>
      <c r="L30" s="5">
        <f t="shared" si="0"/>
        <v>36951</v>
      </c>
      <c r="M30" s="2">
        <v>-0.32481869600000002</v>
      </c>
      <c r="N30" s="2">
        <v>2.9050239489999998</v>
      </c>
      <c r="O30" s="2"/>
      <c r="P30" s="2"/>
      <c r="Q30" s="2"/>
      <c r="R30" s="2"/>
      <c r="S30" s="3">
        <v>100</v>
      </c>
      <c r="T30" s="97">
        <v>100</v>
      </c>
      <c r="U30" s="3"/>
    </row>
    <row r="31" spans="3:21">
      <c r="C31" s="5">
        <f>EDATE(C30,3)</f>
        <v>37043</v>
      </c>
      <c r="D31" s="3">
        <v>3.65</v>
      </c>
      <c r="E31" s="3">
        <f t="shared" si="3"/>
        <v>3.65</v>
      </c>
      <c r="F31" s="3">
        <f t="shared" ref="F31:F89" si="5">G31</f>
        <v>-0.88831727932405613</v>
      </c>
      <c r="G31" s="3">
        <f t="shared" si="4"/>
        <v>-0.88831727932405613</v>
      </c>
      <c r="H31" s="3"/>
      <c r="I31" s="3"/>
      <c r="J31" s="2"/>
      <c r="L31" s="5">
        <f t="shared" si="0"/>
        <v>37043</v>
      </c>
      <c r="M31" s="2">
        <v>-0.29364718299999998</v>
      </c>
      <c r="N31" s="2">
        <v>1.4840603450000001</v>
      </c>
      <c r="O31" s="2">
        <f t="shared" ref="O31:O62" si="6">N31-E31</f>
        <v>-2.1659396549999999</v>
      </c>
      <c r="P31" s="2"/>
      <c r="Q31" s="2"/>
      <c r="R31" s="2"/>
      <c r="S31" s="3">
        <f t="shared" ref="S31:S62" si="7">S30*(1+M31/100)</f>
        <v>99.706352816999996</v>
      </c>
      <c r="T31" s="97">
        <f>T30*(1+0.6/100)</f>
        <v>100.6</v>
      </c>
      <c r="U31" s="3">
        <f t="shared" ref="U31:U62" si="8">S31/T31*100-100</f>
        <v>-0.88831727932405613</v>
      </c>
    </row>
    <row r="32" spans="3:21">
      <c r="C32" s="5">
        <f t="shared" ref="C32:C95" si="9">EDATE(C31,3)</f>
        <v>37135</v>
      </c>
      <c r="D32" s="3">
        <v>3.4499999999999997</v>
      </c>
      <c r="E32" s="3">
        <f t="shared" si="3"/>
        <v>3.4499999999999997</v>
      </c>
      <c r="F32" s="3">
        <f t="shared" si="5"/>
        <v>-1.1048314410543725</v>
      </c>
      <c r="G32" s="3">
        <f t="shared" si="4"/>
        <v>-1.1048314410543725</v>
      </c>
      <c r="H32" s="3"/>
      <c r="I32" s="3"/>
      <c r="J32" s="2"/>
      <c r="L32" s="5">
        <f t="shared" si="0"/>
        <v>37135</v>
      </c>
      <c r="M32" s="2">
        <v>0.48001608400000001</v>
      </c>
      <c r="N32" s="2">
        <v>1.6447736500000001</v>
      </c>
      <c r="O32" s="2">
        <f t="shared" si="6"/>
        <v>-1.8052263499999996</v>
      </c>
      <c r="P32" s="2"/>
      <c r="Q32" s="2"/>
      <c r="R32" s="2"/>
      <c r="S32" s="3">
        <f t="shared" si="7"/>
        <v>100.18495934729137</v>
      </c>
      <c r="T32" s="97">
        <f>T31*(1+0.7/100)</f>
        <v>101.30419999999998</v>
      </c>
      <c r="U32" s="3">
        <f t="shared" si="8"/>
        <v>-1.1048314410543725</v>
      </c>
    </row>
    <row r="33" spans="3:21">
      <c r="C33" s="5">
        <f t="shared" si="9"/>
        <v>37226</v>
      </c>
      <c r="D33" s="3">
        <v>3.2499999999999996</v>
      </c>
      <c r="E33" s="3">
        <f t="shared" si="3"/>
        <v>3.2499999999999996</v>
      </c>
      <c r="F33" s="3">
        <f t="shared" si="5"/>
        <v>-1.8761764817541717</v>
      </c>
      <c r="G33" s="3">
        <f t="shared" si="4"/>
        <v>-1.8761764817541717</v>
      </c>
      <c r="H33" s="3"/>
      <c r="I33" s="3"/>
      <c r="J33" s="2"/>
      <c r="L33" s="5">
        <f t="shared" si="0"/>
        <v>37226</v>
      </c>
      <c r="M33" s="2">
        <v>1.3797992E-2</v>
      </c>
      <c r="N33" s="2">
        <v>-0.12668151999999999</v>
      </c>
      <c r="O33" s="2">
        <f t="shared" si="6"/>
        <v>-3.3766815199999995</v>
      </c>
      <c r="P33" s="2"/>
      <c r="Q33" s="2"/>
      <c r="R33" s="2"/>
      <c r="S33" s="3">
        <f t="shared" si="7"/>
        <v>100.19878285996732</v>
      </c>
      <c r="T33" s="97">
        <f>T32*(1+0.8/100)</f>
        <v>102.11463359999998</v>
      </c>
      <c r="U33" s="3">
        <f t="shared" si="8"/>
        <v>-1.8761764817541717</v>
      </c>
    </row>
    <row r="34" spans="3:21">
      <c r="C34" s="5">
        <f t="shared" si="9"/>
        <v>37316</v>
      </c>
      <c r="D34" s="3">
        <v>3.0499999999999994</v>
      </c>
      <c r="E34" s="3">
        <f t="shared" si="3"/>
        <v>3.0499999999999994</v>
      </c>
      <c r="F34" s="3">
        <f t="shared" si="5"/>
        <v>-2.1120193690313727</v>
      </c>
      <c r="G34" s="3">
        <f t="shared" si="4"/>
        <v>-2.1120193690313727</v>
      </c>
      <c r="H34" s="3"/>
      <c r="I34" s="3"/>
      <c r="J34" s="2"/>
      <c r="L34" s="5">
        <f t="shared" si="0"/>
        <v>37316</v>
      </c>
      <c r="M34" s="2">
        <v>0.67344249199999995</v>
      </c>
      <c r="N34" s="2">
        <v>0.87356404099999996</v>
      </c>
      <c r="O34" s="2">
        <f t="shared" si="6"/>
        <v>-2.1764359589999995</v>
      </c>
      <c r="P34" s="2"/>
      <c r="Q34" s="2"/>
      <c r="R34" s="2"/>
      <c r="S34" s="3">
        <f t="shared" si="7"/>
        <v>100.87356404021317</v>
      </c>
      <c r="T34" s="3">
        <f t="shared" ref="T34:T65" si="10">T30*(1+E34/100)</f>
        <v>103.05</v>
      </c>
      <c r="U34" s="3">
        <f t="shared" si="8"/>
        <v>-2.1120193690313727</v>
      </c>
    </row>
    <row r="35" spans="3:21">
      <c r="C35" s="5">
        <f t="shared" si="9"/>
        <v>37408</v>
      </c>
      <c r="D35" s="3">
        <v>2.8499999999999992</v>
      </c>
      <c r="E35" s="3">
        <f t="shared" si="3"/>
        <v>2.8499999999999992</v>
      </c>
      <c r="F35" s="3">
        <f t="shared" si="5"/>
        <v>-1.8273421138307526</v>
      </c>
      <c r="G35" s="3">
        <f t="shared" si="4"/>
        <v>-1.8273421138307526</v>
      </c>
      <c r="H35" s="3"/>
      <c r="I35" s="3"/>
      <c r="J35" s="2"/>
      <c r="L35" s="5">
        <f t="shared" si="0"/>
        <v>37408</v>
      </c>
      <c r="M35" s="2">
        <v>0.69675149700000005</v>
      </c>
      <c r="N35" s="2">
        <v>1.875556811</v>
      </c>
      <c r="O35" s="2">
        <f t="shared" si="6"/>
        <v>-0.97444318899999915</v>
      </c>
      <c r="P35" s="2"/>
      <c r="Q35" s="2"/>
      <c r="R35" s="2"/>
      <c r="S35" s="3">
        <f t="shared" si="7"/>
        <v>101.57640210774061</v>
      </c>
      <c r="T35" s="3">
        <f t="shared" si="10"/>
        <v>103.46709999999999</v>
      </c>
      <c r="U35" s="3">
        <f t="shared" si="8"/>
        <v>-1.8273421138307526</v>
      </c>
    </row>
    <row r="36" spans="3:21">
      <c r="C36" s="5">
        <f t="shared" si="9"/>
        <v>37500</v>
      </c>
      <c r="D36" s="3">
        <v>2.8499999999999992</v>
      </c>
      <c r="E36" s="3">
        <f t="shared" si="3"/>
        <v>2.8499999999999992</v>
      </c>
      <c r="F36" s="3">
        <f t="shared" si="5"/>
        <v>-1.5900657147016375</v>
      </c>
      <c r="G36" s="3">
        <f t="shared" si="4"/>
        <v>-1.5900657147016375</v>
      </c>
      <c r="H36" s="3"/>
      <c r="I36" s="3"/>
      <c r="J36" s="2"/>
      <c r="L36" s="5">
        <f t="shared" si="0"/>
        <v>37500</v>
      </c>
      <c r="M36" s="2">
        <v>0.94338480700000005</v>
      </c>
      <c r="N36" s="2">
        <v>2.3453611410000001</v>
      </c>
      <c r="O36" s="2">
        <f t="shared" si="6"/>
        <v>-0.50463885899999905</v>
      </c>
      <c r="P36" s="2"/>
      <c r="Q36" s="2"/>
      <c r="R36" s="2"/>
      <c r="S36" s="3">
        <f t="shared" si="7"/>
        <v>102.53465845272225</v>
      </c>
      <c r="T36" s="3">
        <f t="shared" si="10"/>
        <v>104.19136969999998</v>
      </c>
      <c r="U36" s="3">
        <f t="shared" si="8"/>
        <v>-1.5900657147016375</v>
      </c>
    </row>
    <row r="37" spans="3:21">
      <c r="C37" s="5">
        <f t="shared" si="9"/>
        <v>37591</v>
      </c>
      <c r="D37" s="3">
        <v>2.9999999999999991</v>
      </c>
      <c r="E37" s="3">
        <f t="shared" si="3"/>
        <v>2.9999999999999991</v>
      </c>
      <c r="F37" s="3">
        <f t="shared" si="5"/>
        <v>-1.9971214786328346</v>
      </c>
      <c r="G37" s="3">
        <f t="shared" si="4"/>
        <v>-1.9971214786328346</v>
      </c>
      <c r="H37" s="3"/>
      <c r="I37" s="3"/>
      <c r="J37" s="2"/>
      <c r="L37" s="5">
        <f t="shared" si="0"/>
        <v>37591</v>
      </c>
      <c r="M37" s="2">
        <v>0.52946026700000004</v>
      </c>
      <c r="N37" s="2">
        <v>2.8730447479999999</v>
      </c>
      <c r="O37" s="2">
        <f t="shared" si="6"/>
        <v>-0.12695525199999924</v>
      </c>
      <c r="P37" s="2"/>
      <c r="Q37" s="2"/>
      <c r="R37" s="2"/>
      <c r="S37" s="3">
        <f t="shared" si="7"/>
        <v>103.07753872913358</v>
      </c>
      <c r="T37" s="3">
        <f t="shared" si="10"/>
        <v>105.17807260799998</v>
      </c>
      <c r="U37" s="3">
        <f t="shared" si="8"/>
        <v>-1.9971214786328346</v>
      </c>
    </row>
    <row r="38" spans="3:21">
      <c r="C38" s="5">
        <f t="shared" si="9"/>
        <v>37681</v>
      </c>
      <c r="D38" s="3">
        <v>3.05</v>
      </c>
      <c r="E38" s="3">
        <f t="shared" si="3"/>
        <v>3.05</v>
      </c>
      <c r="F38" s="3">
        <f t="shared" si="5"/>
        <v>-2.5527136674869269</v>
      </c>
      <c r="G38" s="3">
        <f t="shared" si="4"/>
        <v>-2.5527136674869269</v>
      </c>
      <c r="H38" s="3"/>
      <c r="I38" s="3"/>
      <c r="J38" s="2"/>
      <c r="L38" s="5">
        <f t="shared" si="0"/>
        <v>37681</v>
      </c>
      <c r="M38" s="2">
        <v>0.39259999099999998</v>
      </c>
      <c r="N38" s="2">
        <v>2.5860661519999999</v>
      </c>
      <c r="O38" s="2">
        <f t="shared" si="6"/>
        <v>-0.46393384799999993</v>
      </c>
      <c r="P38" s="2"/>
      <c r="Q38" s="2"/>
      <c r="R38" s="2"/>
      <c r="S38" s="3">
        <f t="shared" si="7"/>
        <v>103.48222113690719</v>
      </c>
      <c r="T38" s="3">
        <f t="shared" si="10"/>
        <v>106.19302499999999</v>
      </c>
      <c r="U38" s="3">
        <f t="shared" si="8"/>
        <v>-2.5527136674869269</v>
      </c>
    </row>
    <row r="39" spans="3:21">
      <c r="C39" s="5">
        <f t="shared" si="9"/>
        <v>37773</v>
      </c>
      <c r="D39" s="3">
        <v>3.1999999999999997</v>
      </c>
      <c r="E39" s="3">
        <f t="shared" si="3"/>
        <v>3.1999999999999997</v>
      </c>
      <c r="F39" s="3">
        <f t="shared" si="5"/>
        <v>-1.4631614218529307</v>
      </c>
      <c r="G39" s="3">
        <f t="shared" si="4"/>
        <v>-1.4631614218529307</v>
      </c>
      <c r="H39" s="3"/>
      <c r="I39" s="3"/>
      <c r="J39" s="2"/>
      <c r="L39" s="5">
        <f t="shared" ref="L39:L70" si="11">C39</f>
        <v>37773</v>
      </c>
      <c r="M39" s="2">
        <v>1.6751581579999999</v>
      </c>
      <c r="N39" s="2">
        <v>3.5828300880000001</v>
      </c>
      <c r="O39" s="2">
        <f t="shared" si="6"/>
        <v>0.3828300880000004</v>
      </c>
      <c r="P39" s="2"/>
      <c r="Q39" s="2"/>
      <c r="R39" s="2"/>
      <c r="S39" s="3">
        <f t="shared" si="7"/>
        <v>105.21571200636167</v>
      </c>
      <c r="T39" s="3">
        <f t="shared" si="10"/>
        <v>106.77804719999999</v>
      </c>
      <c r="U39" s="3">
        <f t="shared" si="8"/>
        <v>-1.4631614218529307</v>
      </c>
    </row>
    <row r="40" spans="3:21">
      <c r="C40" s="5">
        <f t="shared" si="9"/>
        <v>37865</v>
      </c>
      <c r="D40" s="3">
        <v>3.3</v>
      </c>
      <c r="E40" s="3">
        <f t="shared" si="3"/>
        <v>3.3</v>
      </c>
      <c r="F40" s="3">
        <f t="shared" si="5"/>
        <v>-0.9857021141234128</v>
      </c>
      <c r="G40" s="3">
        <f t="shared" si="4"/>
        <v>-0.9857021141234128</v>
      </c>
      <c r="H40" s="3"/>
      <c r="I40" s="3"/>
      <c r="J40" s="2"/>
      <c r="L40" s="5">
        <f t="shared" si="11"/>
        <v>37865</v>
      </c>
      <c r="M40" s="2">
        <v>1.285991216</v>
      </c>
      <c r="N40" s="2">
        <v>3.9343948950000001</v>
      </c>
      <c r="O40" s="2">
        <f t="shared" si="6"/>
        <v>0.63439489500000024</v>
      </c>
      <c r="P40" s="2"/>
      <c r="Q40" s="2"/>
      <c r="R40" s="2"/>
      <c r="S40" s="3">
        <f t="shared" si="7"/>
        <v>106.56877682061533</v>
      </c>
      <c r="T40" s="3">
        <f t="shared" si="10"/>
        <v>107.62968490009997</v>
      </c>
      <c r="U40" s="3">
        <f t="shared" si="8"/>
        <v>-0.9857021141234128</v>
      </c>
    </row>
    <row r="41" spans="3:21">
      <c r="C41" s="5">
        <f t="shared" si="9"/>
        <v>37956</v>
      </c>
      <c r="D41" s="3">
        <v>3.4499999999999997</v>
      </c>
      <c r="E41" s="3">
        <f t="shared" si="3"/>
        <v>3.4499999999999997</v>
      </c>
      <c r="F41" s="3">
        <f t="shared" si="5"/>
        <v>-1.3046940794101545</v>
      </c>
      <c r="G41" s="3">
        <f t="shared" si="4"/>
        <v>-1.3046940794101545</v>
      </c>
      <c r="H41" s="3"/>
      <c r="I41" s="3"/>
      <c r="J41" s="2"/>
      <c r="L41" s="5">
        <f t="shared" si="11"/>
        <v>37956</v>
      </c>
      <c r="M41" s="2">
        <v>0.76790269499999997</v>
      </c>
      <c r="N41" s="2">
        <v>4.180913372</v>
      </c>
      <c r="O41" s="2">
        <f t="shared" si="6"/>
        <v>0.73091337200000028</v>
      </c>
      <c r="P41" s="2"/>
      <c r="Q41" s="2"/>
      <c r="R41" s="2"/>
      <c r="S41" s="3">
        <f t="shared" si="7"/>
        <v>107.38712132984936</v>
      </c>
      <c r="T41" s="3">
        <f t="shared" si="10"/>
        <v>108.80671611297598</v>
      </c>
      <c r="U41" s="3">
        <f t="shared" si="8"/>
        <v>-1.3046940794101545</v>
      </c>
    </row>
    <row r="42" spans="3:21">
      <c r="C42" s="5">
        <f t="shared" si="9"/>
        <v>38047</v>
      </c>
      <c r="D42" s="3">
        <v>3.5999999999999996</v>
      </c>
      <c r="E42" s="3">
        <f t="shared" si="3"/>
        <v>3.5999999999999996</v>
      </c>
      <c r="F42" s="3">
        <f t="shared" si="5"/>
        <v>-0.20124372431294546</v>
      </c>
      <c r="G42" s="3">
        <f t="shared" si="4"/>
        <v>-0.20124372431294546</v>
      </c>
      <c r="H42" s="3"/>
      <c r="I42" s="3"/>
      <c r="J42" s="2"/>
      <c r="L42" s="5">
        <f t="shared" si="11"/>
        <v>38047</v>
      </c>
      <c r="M42" s="2">
        <v>2.2418445500000002</v>
      </c>
      <c r="N42" s="2">
        <v>6.0999391489999999</v>
      </c>
      <c r="O42" s="2">
        <f t="shared" si="6"/>
        <v>2.4999391490000002</v>
      </c>
      <c r="P42" s="2"/>
      <c r="Q42" s="2"/>
      <c r="R42" s="2"/>
      <c r="S42" s="3">
        <f t="shared" si="7"/>
        <v>109.79457365678448</v>
      </c>
      <c r="T42" s="3">
        <f t="shared" si="10"/>
        <v>110.01597389999999</v>
      </c>
      <c r="U42" s="3">
        <f t="shared" si="8"/>
        <v>-0.20124372431294546</v>
      </c>
    </row>
    <row r="43" spans="3:21">
      <c r="C43" s="5">
        <f t="shared" si="9"/>
        <v>38139</v>
      </c>
      <c r="D43" s="3">
        <v>3.7499999999999996</v>
      </c>
      <c r="E43" s="3">
        <f t="shared" si="3"/>
        <v>3.7499999999999996</v>
      </c>
      <c r="F43" s="3">
        <f t="shared" si="5"/>
        <v>-5.5996215688907114E-2</v>
      </c>
      <c r="G43" s="3">
        <f t="shared" si="4"/>
        <v>-5.5996215688907114E-2</v>
      </c>
      <c r="H43" s="3"/>
      <c r="I43" s="3"/>
      <c r="J43" s="2"/>
      <c r="L43" s="5">
        <f t="shared" si="11"/>
        <v>38139</v>
      </c>
      <c r="M43" s="2">
        <v>0.84304390399999996</v>
      </c>
      <c r="N43" s="2">
        <v>5.2316122800000002</v>
      </c>
      <c r="O43" s="2">
        <f t="shared" si="6"/>
        <v>1.4816122800000007</v>
      </c>
      <c r="P43" s="2"/>
      <c r="Q43" s="2"/>
      <c r="R43" s="2"/>
      <c r="S43" s="3">
        <f t="shared" si="7"/>
        <v>110.7201901169208</v>
      </c>
      <c r="T43" s="3">
        <f t="shared" si="10"/>
        <v>110.78222397</v>
      </c>
      <c r="U43" s="3">
        <f t="shared" si="8"/>
        <v>-5.5996215688907114E-2</v>
      </c>
    </row>
    <row r="44" spans="3:21">
      <c r="C44" s="5">
        <f t="shared" si="9"/>
        <v>38231</v>
      </c>
      <c r="D44" s="3">
        <v>3.8999999999999995</v>
      </c>
      <c r="E44" s="3">
        <f t="shared" si="3"/>
        <v>3.8999999999999995</v>
      </c>
      <c r="F44" s="3">
        <f t="shared" si="5"/>
        <v>-1.0308829248757263</v>
      </c>
      <c r="G44" s="3">
        <f t="shared" si="4"/>
        <v>-1.0308829248757263</v>
      </c>
      <c r="H44" s="3"/>
      <c r="I44" s="3"/>
      <c r="J44" s="2"/>
      <c r="L44" s="5">
        <f t="shared" si="11"/>
        <v>38231</v>
      </c>
      <c r="M44" s="2">
        <v>-4.1325304E-2</v>
      </c>
      <c r="N44" s="2">
        <v>3.8525898139999999</v>
      </c>
      <c r="O44" s="2">
        <f t="shared" si="6"/>
        <v>-4.7410185999999577E-2</v>
      </c>
      <c r="P44" s="2"/>
      <c r="Q44" s="2"/>
      <c r="R44" s="2"/>
      <c r="S44" s="3">
        <f t="shared" si="7"/>
        <v>110.67443466176562</v>
      </c>
      <c r="T44" s="3">
        <f t="shared" si="10"/>
        <v>111.82724261120387</v>
      </c>
      <c r="U44" s="3">
        <f t="shared" si="8"/>
        <v>-1.0308829248757263</v>
      </c>
    </row>
    <row r="45" spans="3:21">
      <c r="C45" s="5">
        <f t="shared" si="9"/>
        <v>38322</v>
      </c>
      <c r="D45" s="3">
        <v>4.05</v>
      </c>
      <c r="E45" s="3">
        <f t="shared" si="3"/>
        <v>4.05</v>
      </c>
      <c r="F45" s="3">
        <f t="shared" si="5"/>
        <v>-1.2372811244444364</v>
      </c>
      <c r="G45" s="3">
        <f t="shared" si="4"/>
        <v>-1.2372811244444364</v>
      </c>
      <c r="H45" s="3"/>
      <c r="I45" s="3"/>
      <c r="J45" s="2"/>
      <c r="L45" s="5">
        <f t="shared" si="11"/>
        <v>38322</v>
      </c>
      <c r="M45" s="2">
        <v>1.028408752</v>
      </c>
      <c r="N45" s="2">
        <v>4.1210704309999997</v>
      </c>
      <c r="O45" s="2">
        <f t="shared" si="6"/>
        <v>7.1070430999999878E-2</v>
      </c>
      <c r="P45" s="2"/>
      <c r="Q45" s="2"/>
      <c r="R45" s="2"/>
      <c r="S45" s="3">
        <f t="shared" si="7"/>
        <v>111.81262023405375</v>
      </c>
      <c r="T45" s="3">
        <f t="shared" si="10"/>
        <v>113.2133881155515</v>
      </c>
      <c r="U45" s="3">
        <f t="shared" si="8"/>
        <v>-1.2372811244444364</v>
      </c>
    </row>
    <row r="46" spans="3:21">
      <c r="C46" s="5">
        <f t="shared" si="9"/>
        <v>38412</v>
      </c>
      <c r="D46" s="3">
        <v>4.2</v>
      </c>
      <c r="E46" s="3">
        <f t="shared" si="3"/>
        <v>4.2</v>
      </c>
      <c r="F46" s="3">
        <f t="shared" si="5"/>
        <v>-1.7780701351091608</v>
      </c>
      <c r="G46" s="3">
        <f t="shared" si="4"/>
        <v>-1.7780701351091608</v>
      </c>
      <c r="H46" s="3"/>
      <c r="I46" s="3"/>
      <c r="J46" s="2"/>
      <c r="L46" s="5">
        <f t="shared" si="11"/>
        <v>38412</v>
      </c>
      <c r="M46" s="2">
        <v>0.70269762300000005</v>
      </c>
      <c r="N46" s="2">
        <v>2.553633671</v>
      </c>
      <c r="O46" s="2">
        <f t="shared" si="6"/>
        <v>-1.6463663290000001</v>
      </c>
      <c r="P46" s="2"/>
      <c r="Q46" s="2"/>
      <c r="R46" s="2"/>
      <c r="S46" s="3">
        <f t="shared" si="7"/>
        <v>112.59832485865246</v>
      </c>
      <c r="T46" s="3">
        <f t="shared" si="10"/>
        <v>114.6366448038</v>
      </c>
      <c r="U46" s="3">
        <f t="shared" si="8"/>
        <v>-1.7780701351091608</v>
      </c>
    </row>
    <row r="47" spans="3:21">
      <c r="C47" s="5">
        <f t="shared" si="9"/>
        <v>38504</v>
      </c>
      <c r="D47" s="3">
        <v>4.3500000000000005</v>
      </c>
      <c r="E47" s="3">
        <f t="shared" si="3"/>
        <v>4.3500000000000005</v>
      </c>
      <c r="F47" s="3">
        <f t="shared" si="5"/>
        <v>-2.151186380309511</v>
      </c>
      <c r="G47" s="3">
        <f t="shared" si="4"/>
        <v>-2.151186380309511</v>
      </c>
      <c r="H47" s="3"/>
      <c r="I47" s="3"/>
      <c r="J47" s="2"/>
      <c r="L47" s="5">
        <f t="shared" si="11"/>
        <v>38504</v>
      </c>
      <c r="M47" s="2">
        <v>0.45837937099999998</v>
      </c>
      <c r="N47" s="2">
        <v>2.1624441160000001</v>
      </c>
      <c r="O47" s="2">
        <f t="shared" si="6"/>
        <v>-2.1875558840000005</v>
      </c>
      <c r="P47" s="2"/>
      <c r="Q47" s="2"/>
      <c r="R47" s="2"/>
      <c r="S47" s="3">
        <f t="shared" si="7"/>
        <v>113.11445235189608</v>
      </c>
      <c r="T47" s="3">
        <f t="shared" si="10"/>
        <v>115.60125071269502</v>
      </c>
      <c r="U47" s="3">
        <f t="shared" si="8"/>
        <v>-2.151186380309511</v>
      </c>
    </row>
    <row r="48" spans="3:21">
      <c r="C48" s="5">
        <f t="shared" si="9"/>
        <v>38596</v>
      </c>
      <c r="D48" s="3">
        <v>4.5000000000000009</v>
      </c>
      <c r="E48" s="3">
        <f t="shared" si="3"/>
        <v>4.5000000000000009</v>
      </c>
      <c r="F48" s="3">
        <f t="shared" si="5"/>
        <v>-1.3655518526263961</v>
      </c>
      <c r="G48" s="3">
        <f t="shared" si="4"/>
        <v>-1.3655518526263961</v>
      </c>
      <c r="H48" s="3"/>
      <c r="I48" s="3"/>
      <c r="J48" s="2"/>
      <c r="L48" s="5">
        <f t="shared" si="11"/>
        <v>38596</v>
      </c>
      <c r="M48" s="2">
        <v>1.900057415</v>
      </c>
      <c r="N48" s="2">
        <v>4.146628121</v>
      </c>
      <c r="O48" s="2">
        <f t="shared" si="6"/>
        <v>-0.35337187900000089</v>
      </c>
      <c r="P48" s="2"/>
      <c r="Q48" s="2"/>
      <c r="R48" s="2"/>
      <c r="S48" s="3">
        <f t="shared" si="7"/>
        <v>115.2636918912449</v>
      </c>
      <c r="T48" s="3">
        <f t="shared" si="10"/>
        <v>116.85946852870804</v>
      </c>
      <c r="U48" s="3">
        <f t="shared" si="8"/>
        <v>-1.3655518526263961</v>
      </c>
    </row>
    <row r="49" spans="3:21">
      <c r="C49" s="5">
        <f t="shared" si="9"/>
        <v>38687</v>
      </c>
      <c r="D49" s="3">
        <v>4.55</v>
      </c>
      <c r="E49" s="3">
        <f t="shared" si="3"/>
        <v>4.55</v>
      </c>
      <c r="F49" s="3">
        <f t="shared" si="5"/>
        <v>-0.92079979827273917</v>
      </c>
      <c r="G49" s="3">
        <f t="shared" si="4"/>
        <v>-0.92079979827273917</v>
      </c>
      <c r="H49" s="3"/>
      <c r="I49" s="3"/>
      <c r="J49" s="2"/>
      <c r="L49" s="5">
        <f t="shared" si="11"/>
        <v>38687</v>
      </c>
      <c r="M49" s="2">
        <v>1.7446989399999999</v>
      </c>
      <c r="N49" s="2">
        <v>4.8850264460000004</v>
      </c>
      <c r="O49" s="2">
        <f t="shared" si="6"/>
        <v>0.33502644600000053</v>
      </c>
      <c r="P49" s="2"/>
      <c r="Q49" s="2"/>
      <c r="R49" s="2"/>
      <c r="S49" s="3">
        <f t="shared" si="7"/>
        <v>117.27469630187632</v>
      </c>
      <c r="T49" s="3">
        <f t="shared" si="10"/>
        <v>118.3645972748091</v>
      </c>
      <c r="U49" s="3">
        <f t="shared" si="8"/>
        <v>-0.92079979827273917</v>
      </c>
    </row>
    <row r="50" spans="3:21">
      <c r="C50" s="5">
        <f t="shared" si="9"/>
        <v>38777</v>
      </c>
      <c r="D50" s="3">
        <v>4.5999999999999996</v>
      </c>
      <c r="E50" s="3">
        <f t="shared" si="3"/>
        <v>4.5999999999999996</v>
      </c>
      <c r="F50" s="3">
        <f t="shared" si="5"/>
        <v>-0.70027991304645809</v>
      </c>
      <c r="G50" s="3">
        <f t="shared" si="4"/>
        <v>-0.70027991304645809</v>
      </c>
      <c r="H50" s="3"/>
      <c r="I50" s="3"/>
      <c r="J50" s="2"/>
      <c r="L50" s="5">
        <f t="shared" si="11"/>
        <v>38777</v>
      </c>
      <c r="M50" s="2">
        <v>1.531045539</v>
      </c>
      <c r="N50" s="2">
        <v>5.7477768500000002</v>
      </c>
      <c r="O50" s="2">
        <f t="shared" si="6"/>
        <v>1.1477768500000005</v>
      </c>
      <c r="P50" s="2"/>
      <c r="Q50" s="2"/>
      <c r="R50" s="2"/>
      <c r="S50" s="3">
        <f t="shared" si="7"/>
        <v>119.070225307982</v>
      </c>
      <c r="T50" s="3">
        <f t="shared" si="10"/>
        <v>119.9099304647748</v>
      </c>
      <c r="U50" s="3">
        <f t="shared" si="8"/>
        <v>-0.70027991304645809</v>
      </c>
    </row>
    <row r="51" spans="3:21">
      <c r="C51" s="5">
        <f t="shared" si="9"/>
        <v>38869</v>
      </c>
      <c r="D51" s="3">
        <v>4.6999999999999993</v>
      </c>
      <c r="E51" s="3">
        <f t="shared" si="3"/>
        <v>4.6999999999999993</v>
      </c>
      <c r="F51" s="3">
        <f t="shared" si="5"/>
        <v>0.65897454964473923</v>
      </c>
      <c r="G51" s="3">
        <f t="shared" si="4"/>
        <v>0.65897454964473923</v>
      </c>
      <c r="H51" s="3"/>
      <c r="I51" s="3"/>
      <c r="J51" s="2"/>
      <c r="L51" s="5">
        <f t="shared" si="11"/>
        <v>38869</v>
      </c>
      <c r="M51" s="2">
        <v>2.3195310120000001</v>
      </c>
      <c r="N51" s="2">
        <v>7.7069230119999999</v>
      </c>
      <c r="O51" s="2">
        <f t="shared" si="6"/>
        <v>3.0069230120000006</v>
      </c>
      <c r="P51" s="2"/>
      <c r="Q51" s="2"/>
      <c r="R51" s="2"/>
      <c r="S51" s="3">
        <f t="shared" si="7"/>
        <v>121.83209611005891</v>
      </c>
      <c r="T51" s="3">
        <f t="shared" si="10"/>
        <v>121.03450949619167</v>
      </c>
      <c r="U51" s="3">
        <f t="shared" si="8"/>
        <v>0.65897454964473923</v>
      </c>
    </row>
    <row r="52" spans="3:21">
      <c r="C52" s="5">
        <f t="shared" si="9"/>
        <v>38961</v>
      </c>
      <c r="D52" s="3">
        <v>4.7999999999999989</v>
      </c>
      <c r="E52" s="3">
        <f t="shared" si="3"/>
        <v>4.7999999999999989</v>
      </c>
      <c r="F52" s="3">
        <f t="shared" si="5"/>
        <v>1.0711146740059405</v>
      </c>
      <c r="G52" s="3">
        <f t="shared" si="4"/>
        <v>1.0711146740059405</v>
      </c>
      <c r="H52" s="3"/>
      <c r="I52" s="3"/>
      <c r="J52" s="2"/>
      <c r="L52" s="5">
        <f t="shared" si="11"/>
        <v>38961</v>
      </c>
      <c r="M52" s="2">
        <v>1.599256217</v>
      </c>
      <c r="N52" s="2">
        <v>7.3889803890000003</v>
      </c>
      <c r="O52" s="2">
        <f t="shared" si="6"/>
        <v>2.5889803890000014</v>
      </c>
      <c r="P52" s="2"/>
      <c r="Q52" s="2"/>
      <c r="R52" s="2"/>
      <c r="S52" s="3">
        <f t="shared" si="7"/>
        <v>123.78050348140043</v>
      </c>
      <c r="T52" s="3">
        <f t="shared" si="10"/>
        <v>122.46872301808602</v>
      </c>
      <c r="U52" s="3">
        <f t="shared" si="8"/>
        <v>1.0711146740059405</v>
      </c>
    </row>
    <row r="53" spans="3:21">
      <c r="C53" s="5">
        <f t="shared" si="9"/>
        <v>39052</v>
      </c>
      <c r="D53" s="3">
        <v>4.8999999999999986</v>
      </c>
      <c r="E53" s="3">
        <f t="shared" si="3"/>
        <v>4.8999999999999986</v>
      </c>
      <c r="F53" s="3">
        <f t="shared" si="5"/>
        <v>-1.7407093239694262</v>
      </c>
      <c r="G53" s="3">
        <f t="shared" si="4"/>
        <v>-1.7407093239694262</v>
      </c>
      <c r="H53" s="3"/>
      <c r="I53" s="3"/>
      <c r="J53" s="2"/>
      <c r="L53" s="5">
        <f t="shared" si="11"/>
        <v>39052</v>
      </c>
      <c r="M53" s="2">
        <v>-1.435915404</v>
      </c>
      <c r="N53" s="2">
        <v>4.0319216430000004</v>
      </c>
      <c r="O53" s="2">
        <f t="shared" si="6"/>
        <v>-0.86807835699999814</v>
      </c>
      <c r="P53" s="2"/>
      <c r="Q53" s="2"/>
      <c r="R53" s="2"/>
      <c r="S53" s="3">
        <f t="shared" si="7"/>
        <v>122.00312016476225</v>
      </c>
      <c r="T53" s="3">
        <f t="shared" si="10"/>
        <v>124.16446254127474</v>
      </c>
      <c r="U53" s="3">
        <f t="shared" si="8"/>
        <v>-1.7407093239694262</v>
      </c>
    </row>
    <row r="54" spans="3:21">
      <c r="C54" s="5">
        <f t="shared" si="9"/>
        <v>39142</v>
      </c>
      <c r="D54" s="3">
        <v>5</v>
      </c>
      <c r="E54" s="3">
        <f t="shared" si="3"/>
        <v>5</v>
      </c>
      <c r="F54" s="3">
        <f t="shared" si="5"/>
        <v>1.2236603528593264</v>
      </c>
      <c r="G54" s="3">
        <f t="shared" si="4"/>
        <v>1.2236603528593264</v>
      </c>
      <c r="H54" s="3"/>
      <c r="I54" s="3"/>
      <c r="J54" s="2"/>
      <c r="L54" s="5">
        <f t="shared" si="11"/>
        <v>39142</v>
      </c>
      <c r="M54" s="2">
        <v>4.4613298480000001</v>
      </c>
      <c r="N54" s="2">
        <v>7.0343836580000003</v>
      </c>
      <c r="O54" s="2">
        <f t="shared" si="6"/>
        <v>2.0343836580000003</v>
      </c>
      <c r="P54" s="2"/>
      <c r="Q54" s="2"/>
      <c r="R54" s="2"/>
      <c r="S54" s="3">
        <f t="shared" si="7"/>
        <v>127.44608178016411</v>
      </c>
      <c r="T54" s="3">
        <f t="shared" si="10"/>
        <v>125.90542698801355</v>
      </c>
      <c r="U54" s="3">
        <f t="shared" si="8"/>
        <v>1.2236603528593264</v>
      </c>
    </row>
    <row r="55" spans="3:21">
      <c r="C55" s="5">
        <f t="shared" si="9"/>
        <v>39234</v>
      </c>
      <c r="D55" s="3">
        <v>5.15</v>
      </c>
      <c r="E55" s="3">
        <f t="shared" si="3"/>
        <v>5.15</v>
      </c>
      <c r="F55" s="3">
        <f t="shared" si="5"/>
        <v>1.4810085717536623</v>
      </c>
      <c r="G55" s="3">
        <f t="shared" si="4"/>
        <v>1.4810085717536623</v>
      </c>
      <c r="H55" s="3"/>
      <c r="I55" s="3"/>
      <c r="J55" s="2"/>
      <c r="L55" s="5">
        <f t="shared" si="11"/>
        <v>39234</v>
      </c>
      <c r="M55" s="2">
        <v>1.3390382519999999</v>
      </c>
      <c r="N55" s="2">
        <v>6.0087100930000004</v>
      </c>
      <c r="O55" s="2">
        <f t="shared" si="6"/>
        <v>0.85871009300000001</v>
      </c>
      <c r="P55" s="2"/>
      <c r="Q55" s="2"/>
      <c r="R55" s="2"/>
      <c r="S55" s="3">
        <f t="shared" si="7"/>
        <v>129.1526335658757</v>
      </c>
      <c r="T55" s="3">
        <f t="shared" si="10"/>
        <v>127.26778673524555</v>
      </c>
      <c r="U55" s="3">
        <f t="shared" si="8"/>
        <v>1.4810085717536623</v>
      </c>
    </row>
    <row r="56" spans="3:21">
      <c r="C56" s="5">
        <f t="shared" si="9"/>
        <v>39326</v>
      </c>
      <c r="D56" s="3">
        <v>5.25</v>
      </c>
      <c r="E56" s="3">
        <f t="shared" si="3"/>
        <v>5.25</v>
      </c>
      <c r="F56" s="3">
        <f t="shared" si="5"/>
        <v>1.9389994707513125</v>
      </c>
      <c r="G56" s="3">
        <f t="shared" si="4"/>
        <v>1.9389994707513125</v>
      </c>
      <c r="H56" s="3"/>
      <c r="I56" s="3"/>
      <c r="J56" s="2"/>
      <c r="L56" s="5">
        <f t="shared" si="11"/>
        <v>39326</v>
      </c>
      <c r="M56" s="2">
        <v>1.7382807490000001</v>
      </c>
      <c r="N56" s="2">
        <v>6.1537683520000002</v>
      </c>
      <c r="O56" s="2">
        <f t="shared" si="6"/>
        <v>0.90376835200000016</v>
      </c>
      <c r="P56" s="2"/>
      <c r="Q56" s="2"/>
      <c r="R56" s="2"/>
      <c r="S56" s="3">
        <f t="shared" si="7"/>
        <v>131.39766893197782</v>
      </c>
      <c r="T56" s="3">
        <f t="shared" si="10"/>
        <v>128.89833097653553</v>
      </c>
      <c r="U56" s="3">
        <f t="shared" si="8"/>
        <v>1.9389994707513125</v>
      </c>
    </row>
    <row r="57" spans="3:21">
      <c r="C57" s="5">
        <f t="shared" si="9"/>
        <v>39417</v>
      </c>
      <c r="D57" s="3">
        <v>5.3</v>
      </c>
      <c r="E57" s="3">
        <f t="shared" si="3"/>
        <v>5.3</v>
      </c>
      <c r="F57" s="3">
        <f t="shared" si="5"/>
        <v>1.8255931165840167</v>
      </c>
      <c r="G57" s="3">
        <f t="shared" si="4"/>
        <v>1.8255931165840167</v>
      </c>
      <c r="H57" s="3"/>
      <c r="I57" s="3"/>
      <c r="J57" s="2"/>
      <c r="L57" s="5">
        <f t="shared" si="11"/>
        <v>39417</v>
      </c>
      <c r="M57" s="2">
        <v>1.3199512040000001</v>
      </c>
      <c r="N57" s="2">
        <v>9.1218436579999995</v>
      </c>
      <c r="O57" s="2">
        <f t="shared" si="6"/>
        <v>3.8218436579999997</v>
      </c>
      <c r="P57" s="2"/>
      <c r="Q57" s="2"/>
      <c r="R57" s="2"/>
      <c r="S57" s="3">
        <f t="shared" si="7"/>
        <v>133.13205404507337</v>
      </c>
      <c r="T57" s="3">
        <f t="shared" si="10"/>
        <v>130.7451790559623</v>
      </c>
      <c r="U57" s="3">
        <f t="shared" si="8"/>
        <v>1.8255931165840167</v>
      </c>
    </row>
    <row r="58" spans="3:21">
      <c r="C58" s="5">
        <f t="shared" si="9"/>
        <v>39508</v>
      </c>
      <c r="D58" s="3">
        <v>5.3</v>
      </c>
      <c r="E58" s="3">
        <f t="shared" si="3"/>
        <v>5.3</v>
      </c>
      <c r="F58" s="3">
        <f t="shared" si="5"/>
        <v>1.8101304304190933</v>
      </c>
      <c r="G58" s="3">
        <f t="shared" si="4"/>
        <v>1.8101304304190933</v>
      </c>
      <c r="H58" s="3"/>
      <c r="I58" s="3"/>
      <c r="J58" s="2"/>
      <c r="L58" s="5">
        <f t="shared" si="11"/>
        <v>39508</v>
      </c>
      <c r="M58" s="2">
        <v>1.386745524</v>
      </c>
      <c r="N58" s="2">
        <v>5.9100875909999999</v>
      </c>
      <c r="O58" s="2">
        <f t="shared" si="6"/>
        <v>0.6100875910000001</v>
      </c>
      <c r="P58" s="2"/>
      <c r="Q58" s="2"/>
      <c r="R58" s="2"/>
      <c r="S58" s="3">
        <f t="shared" si="7"/>
        <v>134.97825684555269</v>
      </c>
      <c r="T58" s="3">
        <f t="shared" si="10"/>
        <v>132.57841461837825</v>
      </c>
      <c r="U58" s="3">
        <f t="shared" si="8"/>
        <v>1.8101304304190933</v>
      </c>
    </row>
    <row r="59" spans="3:21">
      <c r="C59" s="5">
        <f t="shared" si="9"/>
        <v>39600</v>
      </c>
      <c r="D59" s="3">
        <v>5.2</v>
      </c>
      <c r="E59" s="3">
        <f t="shared" si="3"/>
        <v>5.2</v>
      </c>
      <c r="F59" s="3">
        <f t="shared" si="5"/>
        <v>1.4183488592094591</v>
      </c>
      <c r="G59" s="3">
        <f t="shared" si="4"/>
        <v>1.4183488592094591</v>
      </c>
      <c r="H59" s="3"/>
      <c r="I59" s="3"/>
      <c r="J59" s="2"/>
      <c r="L59" s="5">
        <f t="shared" si="11"/>
        <v>39600</v>
      </c>
      <c r="M59" s="2">
        <v>0.59744530900000004</v>
      </c>
      <c r="N59" s="2">
        <v>5.1350439860000003</v>
      </c>
      <c r="O59" s="2">
        <f t="shared" si="6"/>
        <v>-6.495601399999984E-2</v>
      </c>
      <c r="P59" s="2"/>
      <c r="Q59" s="2"/>
      <c r="R59" s="2"/>
      <c r="S59" s="3">
        <f t="shared" si="7"/>
        <v>135.78467810924644</v>
      </c>
      <c r="T59" s="3">
        <f t="shared" si="10"/>
        <v>133.88571164547832</v>
      </c>
      <c r="U59" s="3">
        <f t="shared" si="8"/>
        <v>1.4183488592094591</v>
      </c>
    </row>
    <row r="60" spans="3:21">
      <c r="C60" s="5">
        <f t="shared" si="9"/>
        <v>39692</v>
      </c>
      <c r="D60" s="3">
        <v>5.1000000000000005</v>
      </c>
      <c r="E60" s="3">
        <f t="shared" si="3"/>
        <v>5.1000000000000005</v>
      </c>
      <c r="F60" s="3">
        <f t="shared" si="5"/>
        <v>0.25781739165763895</v>
      </c>
      <c r="G60" s="3">
        <f t="shared" si="4"/>
        <v>0.25781739165763895</v>
      </c>
      <c r="H60" s="3"/>
      <c r="I60" s="3"/>
      <c r="J60" s="2"/>
      <c r="L60" s="5">
        <f t="shared" si="11"/>
        <v>39692</v>
      </c>
      <c r="M60" s="2">
        <v>2.7056440000000001E-2</v>
      </c>
      <c r="N60" s="2">
        <v>3.366686573</v>
      </c>
      <c r="O60" s="2">
        <f t="shared" si="6"/>
        <v>-1.7333134270000006</v>
      </c>
      <c r="P60" s="2"/>
      <c r="Q60" s="2"/>
      <c r="R60" s="2"/>
      <c r="S60" s="3">
        <f t="shared" si="7"/>
        <v>135.82141660920828</v>
      </c>
      <c r="T60" s="3">
        <f t="shared" si="10"/>
        <v>135.47214585633884</v>
      </c>
      <c r="U60" s="3">
        <f t="shared" si="8"/>
        <v>0.25781739165763895</v>
      </c>
    </row>
    <row r="61" spans="3:21">
      <c r="C61" s="5">
        <f t="shared" si="9"/>
        <v>39783</v>
      </c>
      <c r="D61" s="3">
        <v>5.0000000000000009</v>
      </c>
      <c r="E61" s="3">
        <f t="shared" si="3"/>
        <v>5.0000000000000009</v>
      </c>
      <c r="F61" s="3">
        <f t="shared" si="5"/>
        <v>-0.93250140853446339</v>
      </c>
      <c r="G61" s="3">
        <f t="shared" si="4"/>
        <v>-0.93250140853446339</v>
      </c>
      <c r="H61" s="3"/>
      <c r="I61" s="3"/>
      <c r="J61" s="2"/>
      <c r="L61" s="5">
        <f t="shared" si="11"/>
        <v>39783</v>
      </c>
      <c r="M61" s="2">
        <v>0.133160687</v>
      </c>
      <c r="N61" s="2">
        <v>2.1559220410000002</v>
      </c>
      <c r="O61" s="2">
        <f t="shared" si="6"/>
        <v>-2.8440779590000007</v>
      </c>
      <c r="P61" s="2"/>
      <c r="Q61" s="2"/>
      <c r="R61" s="2"/>
      <c r="S61" s="3">
        <f t="shared" si="7"/>
        <v>136.00227734065825</v>
      </c>
      <c r="T61" s="3">
        <f t="shared" si="10"/>
        <v>137.28243800876041</v>
      </c>
      <c r="U61" s="3">
        <f t="shared" si="8"/>
        <v>-0.93250140853446339</v>
      </c>
    </row>
    <row r="62" spans="3:21">
      <c r="C62" s="5">
        <f t="shared" si="9"/>
        <v>39873</v>
      </c>
      <c r="D62" s="3">
        <v>4.7500000000000009</v>
      </c>
      <c r="E62" s="3">
        <f t="shared" ref="E62:E89" si="12">D62</f>
        <v>4.7500000000000009</v>
      </c>
      <c r="F62" s="3">
        <f t="shared" si="5"/>
        <v>-0.68034897949634399</v>
      </c>
      <c r="G62" s="3">
        <f t="shared" ref="G62:G89" si="13">U62</f>
        <v>-0.68034897949634399</v>
      </c>
      <c r="H62" s="3"/>
      <c r="I62" s="3"/>
      <c r="J62" s="2"/>
      <c r="L62" s="5">
        <f t="shared" si="11"/>
        <v>39873</v>
      </c>
      <c r="M62" s="2">
        <v>1.418190426</v>
      </c>
      <c r="N62" s="2">
        <v>2.1876055010000002</v>
      </c>
      <c r="O62" s="2">
        <f t="shared" si="6"/>
        <v>-2.5623944990000007</v>
      </c>
      <c r="P62" s="2"/>
      <c r="Q62" s="2"/>
      <c r="R62" s="2"/>
      <c r="S62" s="3">
        <f t="shared" si="7"/>
        <v>137.93104861704543</v>
      </c>
      <c r="T62" s="3">
        <f t="shared" si="10"/>
        <v>138.87588931275121</v>
      </c>
      <c r="U62" s="3">
        <f t="shared" si="8"/>
        <v>-0.68034897949634399</v>
      </c>
    </row>
    <row r="63" spans="3:21">
      <c r="C63" s="5">
        <f t="shared" si="9"/>
        <v>39965</v>
      </c>
      <c r="D63" s="3">
        <v>4.5000000000000009</v>
      </c>
      <c r="E63" s="3">
        <f t="shared" si="12"/>
        <v>4.5000000000000009</v>
      </c>
      <c r="F63" s="3">
        <f t="shared" si="5"/>
        <v>-1.2008900280364543</v>
      </c>
      <c r="G63" s="3">
        <f t="shared" si="13"/>
        <v>-1.2008900280364543</v>
      </c>
      <c r="H63" s="3"/>
      <c r="I63" s="3"/>
      <c r="J63" s="2"/>
      <c r="L63" s="5">
        <f t="shared" si="11"/>
        <v>39965</v>
      </c>
      <c r="M63" s="2">
        <v>0.217027267</v>
      </c>
      <c r="N63" s="2">
        <v>1.8011741290000001</v>
      </c>
      <c r="O63" s="2">
        <f t="shared" ref="O63:O94" si="14">N63-E63</f>
        <v>-2.6988258710000008</v>
      </c>
      <c r="P63" s="2"/>
      <c r="Q63" s="2"/>
      <c r="R63" s="2"/>
      <c r="S63" s="3">
        <f t="shared" ref="S63:S94" si="15">S62*(1+M63/100)</f>
        <v>138.23039660220343</v>
      </c>
      <c r="T63" s="3">
        <f t="shared" si="10"/>
        <v>139.91056866952485</v>
      </c>
      <c r="U63" s="3">
        <f t="shared" ref="U63:U94" si="16">S63/T63*100-100</f>
        <v>-1.2008900280364543</v>
      </c>
    </row>
    <row r="64" spans="3:21">
      <c r="C64" s="5">
        <f t="shared" si="9"/>
        <v>40057</v>
      </c>
      <c r="D64" s="3">
        <v>4.2500000000000009</v>
      </c>
      <c r="E64" s="3">
        <f t="shared" si="12"/>
        <v>4.2500000000000009</v>
      </c>
      <c r="F64" s="3">
        <f t="shared" si="5"/>
        <v>-1.4204846315689537</v>
      </c>
      <c r="G64" s="3">
        <f t="shared" si="13"/>
        <v>-1.4204846315689537</v>
      </c>
      <c r="H64" s="3"/>
      <c r="I64" s="3"/>
      <c r="J64" s="2"/>
      <c r="L64" s="5">
        <f t="shared" si="11"/>
        <v>40057</v>
      </c>
      <c r="M64" s="2">
        <v>0.71848820700000005</v>
      </c>
      <c r="N64" s="2">
        <v>2.5048693910000002</v>
      </c>
      <c r="O64" s="2">
        <f t="shared" si="14"/>
        <v>-1.7451306090000007</v>
      </c>
      <c r="P64" s="2"/>
      <c r="Q64" s="2"/>
      <c r="R64" s="2"/>
      <c r="S64" s="3">
        <f t="shared" si="15"/>
        <v>139.22356570027958</v>
      </c>
      <c r="T64" s="3">
        <f t="shared" si="10"/>
        <v>141.22971205523325</v>
      </c>
      <c r="U64" s="3">
        <f t="shared" si="16"/>
        <v>-1.4204846315689537</v>
      </c>
    </row>
    <row r="65" spans="3:21">
      <c r="C65" s="5">
        <f t="shared" si="9"/>
        <v>40148</v>
      </c>
      <c r="D65" s="3">
        <v>4.0000000000000009</v>
      </c>
      <c r="E65" s="3">
        <f t="shared" si="12"/>
        <v>4.0000000000000009</v>
      </c>
      <c r="F65" s="3">
        <f t="shared" si="5"/>
        <v>-1.0111577368815006</v>
      </c>
      <c r="G65" s="3">
        <f t="shared" si="13"/>
        <v>-1.0111577368815006</v>
      </c>
      <c r="H65" s="3"/>
      <c r="I65" s="3"/>
      <c r="J65" s="2"/>
      <c r="L65" s="5">
        <f t="shared" si="11"/>
        <v>40148</v>
      </c>
      <c r="M65" s="2">
        <v>1.5130356309999999</v>
      </c>
      <c r="N65" s="2">
        <v>3.9174274269999998</v>
      </c>
      <c r="O65" s="2">
        <f t="shared" si="14"/>
        <v>-8.2572573000001093E-2</v>
      </c>
      <c r="P65" s="2"/>
      <c r="Q65" s="2"/>
      <c r="R65" s="2"/>
      <c r="S65" s="3">
        <f t="shared" si="15"/>
        <v>141.3300678560735</v>
      </c>
      <c r="T65" s="3">
        <f t="shared" si="10"/>
        <v>142.77373552911084</v>
      </c>
      <c r="U65" s="3">
        <f t="shared" si="16"/>
        <v>-1.0111577368815006</v>
      </c>
    </row>
    <row r="66" spans="3:21">
      <c r="C66" s="5">
        <f t="shared" si="9"/>
        <v>40238</v>
      </c>
      <c r="D66" s="3">
        <v>3.7500000000000009</v>
      </c>
      <c r="E66" s="3">
        <f t="shared" si="12"/>
        <v>3.7500000000000009</v>
      </c>
      <c r="F66" s="3">
        <f t="shared" si="5"/>
        <v>-2.3309181534353343</v>
      </c>
      <c r="G66" s="3">
        <f t="shared" si="13"/>
        <v>-2.3309181534353343</v>
      </c>
      <c r="H66" s="3"/>
      <c r="I66" s="3"/>
      <c r="J66" s="2"/>
      <c r="L66" s="5">
        <f t="shared" si="11"/>
        <v>40238</v>
      </c>
      <c r="M66" s="2">
        <v>-0.42793910899999998</v>
      </c>
      <c r="N66" s="2">
        <v>2.0258039320000001</v>
      </c>
      <c r="O66" s="2">
        <f t="shared" si="14"/>
        <v>-1.7241960680000008</v>
      </c>
      <c r="P66" s="2"/>
      <c r="Q66" s="2"/>
      <c r="R66" s="2"/>
      <c r="S66" s="3">
        <f t="shared" si="15"/>
        <v>140.72526122294113</v>
      </c>
      <c r="T66" s="3">
        <f t="shared" ref="T66:T97" si="17">T62*(1+E66/100)</f>
        <v>144.0837351619794</v>
      </c>
      <c r="U66" s="3">
        <f t="shared" si="16"/>
        <v>-2.3309181534353343</v>
      </c>
    </row>
    <row r="67" spans="3:21">
      <c r="C67" s="5">
        <f t="shared" si="9"/>
        <v>40330</v>
      </c>
      <c r="D67" s="3">
        <v>3.600000000000001</v>
      </c>
      <c r="E67" s="3">
        <f t="shared" si="12"/>
        <v>3.600000000000001</v>
      </c>
      <c r="F67" s="3">
        <f t="shared" si="5"/>
        <v>-1.522508596682016</v>
      </c>
      <c r="G67" s="3">
        <f t="shared" si="13"/>
        <v>-1.522508596682016</v>
      </c>
      <c r="H67" s="3"/>
      <c r="I67" s="3"/>
      <c r="J67" s="2"/>
      <c r="L67" s="5">
        <f t="shared" si="11"/>
        <v>40330</v>
      </c>
      <c r="M67" s="2">
        <v>1.4320471319999999</v>
      </c>
      <c r="N67" s="2">
        <v>3.262753199</v>
      </c>
      <c r="O67" s="2">
        <f t="shared" si="14"/>
        <v>-0.33724680100000093</v>
      </c>
      <c r="P67" s="2"/>
      <c r="Q67" s="2"/>
      <c r="R67" s="2"/>
      <c r="S67" s="3">
        <f t="shared" si="15"/>
        <v>142.74051329028376</v>
      </c>
      <c r="T67" s="3">
        <f t="shared" si="17"/>
        <v>144.94734914162774</v>
      </c>
      <c r="U67" s="3">
        <f t="shared" si="16"/>
        <v>-1.522508596682016</v>
      </c>
    </row>
    <row r="68" spans="3:21">
      <c r="C68" s="5">
        <f t="shared" si="9"/>
        <v>40422</v>
      </c>
      <c r="D68" s="3">
        <v>3.4500000000000011</v>
      </c>
      <c r="E68" s="3">
        <f t="shared" si="12"/>
        <v>3.4500000000000011</v>
      </c>
      <c r="F68" s="3">
        <f t="shared" si="5"/>
        <v>-1.1422035360931915</v>
      </c>
      <c r="G68" s="3">
        <f t="shared" si="13"/>
        <v>-1.1422035360931915</v>
      </c>
      <c r="H68" s="3"/>
      <c r="I68" s="3"/>
      <c r="J68" s="2"/>
      <c r="L68" s="5">
        <f t="shared" si="11"/>
        <v>40422</v>
      </c>
      <c r="M68" s="2">
        <v>1.1859562610000001</v>
      </c>
      <c r="N68" s="2">
        <v>3.7420300339999999</v>
      </c>
      <c r="O68" s="2">
        <f t="shared" si="14"/>
        <v>0.29203003399999883</v>
      </c>
      <c r="P68" s="2"/>
      <c r="Q68" s="2"/>
      <c r="R68" s="2"/>
      <c r="S68" s="3">
        <f t="shared" si="15"/>
        <v>144.43335334463342</v>
      </c>
      <c r="T68" s="3">
        <f t="shared" si="17"/>
        <v>146.10213712113878</v>
      </c>
      <c r="U68" s="3">
        <f t="shared" si="16"/>
        <v>-1.1422035360931915</v>
      </c>
    </row>
    <row r="69" spans="3:21">
      <c r="C69" s="5">
        <f t="shared" si="9"/>
        <v>40513</v>
      </c>
      <c r="D69" s="3">
        <v>3.3000000000000012</v>
      </c>
      <c r="E69" s="3">
        <f t="shared" si="12"/>
        <v>3.3000000000000012</v>
      </c>
      <c r="F69" s="3">
        <f t="shared" si="5"/>
        <v>-1.0126250228311875</v>
      </c>
      <c r="G69" s="3">
        <f t="shared" si="13"/>
        <v>-1.0126250228311875</v>
      </c>
      <c r="H69" s="3"/>
      <c r="I69" s="3"/>
      <c r="J69" s="2"/>
      <c r="L69" s="5">
        <f t="shared" si="11"/>
        <v>40513</v>
      </c>
      <c r="M69" s="2">
        <v>1.079004734</v>
      </c>
      <c r="N69" s="2">
        <v>3.2984688100000001</v>
      </c>
      <c r="O69" s="2">
        <f t="shared" si="14"/>
        <v>-1.5311900000010148E-3</v>
      </c>
      <c r="P69" s="2"/>
      <c r="Q69" s="2"/>
      <c r="R69" s="2"/>
      <c r="S69" s="3">
        <f t="shared" si="15"/>
        <v>145.99179606469696</v>
      </c>
      <c r="T69" s="3">
        <f t="shared" si="17"/>
        <v>147.48526880157149</v>
      </c>
      <c r="U69" s="3">
        <f t="shared" si="16"/>
        <v>-1.0126250228311875</v>
      </c>
    </row>
    <row r="70" spans="3:21">
      <c r="C70" s="5">
        <f t="shared" si="9"/>
        <v>40603</v>
      </c>
      <c r="D70" s="3">
        <v>3.25</v>
      </c>
      <c r="E70" s="3">
        <f t="shared" si="12"/>
        <v>3.25</v>
      </c>
      <c r="F70" s="3">
        <f t="shared" si="5"/>
        <v>-0.3546335842460735</v>
      </c>
      <c r="G70" s="3">
        <f t="shared" si="13"/>
        <v>-0.3546335842460735</v>
      </c>
      <c r="H70" s="3"/>
      <c r="I70" s="3"/>
      <c r="J70" s="2"/>
      <c r="L70" s="5">
        <f t="shared" si="11"/>
        <v>40603</v>
      </c>
      <c r="M70" s="2">
        <v>1.5391855800000001</v>
      </c>
      <c r="N70" s="2">
        <v>5.3392116300000003</v>
      </c>
      <c r="O70" s="2">
        <f t="shared" si="14"/>
        <v>2.0892116300000003</v>
      </c>
      <c r="P70" s="2"/>
      <c r="Q70" s="2"/>
      <c r="R70" s="2"/>
      <c r="S70" s="3">
        <f t="shared" si="15"/>
        <v>148.23888073770777</v>
      </c>
      <c r="T70" s="3">
        <f t="shared" si="17"/>
        <v>148.76645655474374</v>
      </c>
      <c r="U70" s="3">
        <f t="shared" si="16"/>
        <v>-0.3546335842460735</v>
      </c>
    </row>
    <row r="71" spans="3:21">
      <c r="C71" s="5">
        <f t="shared" si="9"/>
        <v>40695</v>
      </c>
      <c r="D71" s="3">
        <v>3.25</v>
      </c>
      <c r="E71" s="3">
        <f t="shared" si="12"/>
        <v>3.25</v>
      </c>
      <c r="F71" s="3">
        <f t="shared" si="5"/>
        <v>0.27726376159773736</v>
      </c>
      <c r="G71" s="3">
        <f t="shared" si="13"/>
        <v>0.27726376159773736</v>
      </c>
      <c r="H71" s="3"/>
      <c r="I71" s="3"/>
      <c r="J71" s="2"/>
      <c r="L71" s="5">
        <f t="shared" ref="L71:L102" si="18">C71</f>
        <v>40695</v>
      </c>
      <c r="M71" s="2">
        <v>1.237330601</v>
      </c>
      <c r="N71" s="2">
        <v>5.1369946149999999</v>
      </c>
      <c r="O71" s="2">
        <f t="shared" si="14"/>
        <v>1.8869946149999999</v>
      </c>
      <c r="P71" s="2"/>
      <c r="Q71" s="2"/>
      <c r="R71" s="2"/>
      <c r="S71" s="3">
        <f t="shared" si="15"/>
        <v>150.07308577165531</v>
      </c>
      <c r="T71" s="3">
        <f t="shared" si="17"/>
        <v>149.65813798873063</v>
      </c>
      <c r="U71" s="3">
        <f t="shared" si="16"/>
        <v>0.27726376159773736</v>
      </c>
    </row>
    <row r="72" spans="3:21">
      <c r="C72" s="5">
        <f t="shared" si="9"/>
        <v>40787</v>
      </c>
      <c r="D72" s="3">
        <v>3.25</v>
      </c>
      <c r="E72" s="3">
        <f t="shared" si="12"/>
        <v>3.25</v>
      </c>
      <c r="F72" s="3">
        <f t="shared" si="5"/>
        <v>0.60170973183512899</v>
      </c>
      <c r="G72" s="3">
        <f t="shared" si="13"/>
        <v>0.60170973183512899</v>
      </c>
      <c r="H72" s="3"/>
      <c r="I72" s="3"/>
      <c r="J72" s="2"/>
      <c r="L72" s="5">
        <f t="shared" si="18"/>
        <v>40787</v>
      </c>
      <c r="M72" s="2">
        <v>1.1228213739999999</v>
      </c>
      <c r="N72" s="2">
        <v>5.0713944819999996</v>
      </c>
      <c r="O72" s="2">
        <f t="shared" si="14"/>
        <v>1.8213944819999996</v>
      </c>
      <c r="P72" s="2"/>
      <c r="Q72" s="2"/>
      <c r="R72" s="2"/>
      <c r="S72" s="3">
        <f t="shared" si="15"/>
        <v>151.75813845532079</v>
      </c>
      <c r="T72" s="3">
        <f t="shared" si="17"/>
        <v>150.85045657757578</v>
      </c>
      <c r="U72" s="3">
        <f t="shared" si="16"/>
        <v>0.60170973183512899</v>
      </c>
    </row>
    <row r="73" spans="3:21">
      <c r="C73" s="5">
        <f t="shared" si="9"/>
        <v>40878</v>
      </c>
      <c r="D73" s="3">
        <v>3.25</v>
      </c>
      <c r="E73" s="3">
        <f t="shared" si="12"/>
        <v>3.25</v>
      </c>
      <c r="F73" s="3">
        <f t="shared" si="5"/>
        <v>0.46270480569347683</v>
      </c>
      <c r="G73" s="3">
        <f t="shared" si="13"/>
        <v>0.46270480569347683</v>
      </c>
      <c r="H73" s="3"/>
      <c r="I73" s="3"/>
      <c r="J73" s="2"/>
      <c r="L73" s="5">
        <f t="shared" si="18"/>
        <v>40878</v>
      </c>
      <c r="M73" s="2">
        <v>0.80720659699999997</v>
      </c>
      <c r="N73" s="2">
        <v>4.7888609390000001</v>
      </c>
      <c r="O73" s="2">
        <f t="shared" si="14"/>
        <v>1.5388609390000001</v>
      </c>
      <c r="P73" s="2"/>
      <c r="Q73" s="2"/>
      <c r="R73" s="2"/>
      <c r="S73" s="3">
        <f t="shared" si="15"/>
        <v>152.98314016041653</v>
      </c>
      <c r="T73" s="3">
        <f t="shared" si="17"/>
        <v>152.27854003762258</v>
      </c>
      <c r="U73" s="3">
        <f t="shared" si="16"/>
        <v>0.46270480569347683</v>
      </c>
    </row>
    <row r="74" spans="3:21">
      <c r="C74" s="5">
        <f t="shared" si="9"/>
        <v>40969</v>
      </c>
      <c r="D74" s="3">
        <v>3.25</v>
      </c>
      <c r="E74" s="3">
        <f t="shared" si="12"/>
        <v>3.25</v>
      </c>
      <c r="F74" s="3">
        <f t="shared" si="5"/>
        <v>-8.8495923876877214E-2</v>
      </c>
      <c r="G74" s="3">
        <f t="shared" si="13"/>
        <v>-8.8495923876877214E-2</v>
      </c>
      <c r="H74" s="3"/>
      <c r="I74" s="3"/>
      <c r="J74" s="2"/>
      <c r="L74" s="5">
        <f t="shared" si="18"/>
        <v>40969</v>
      </c>
      <c r="M74" s="2">
        <v>0.31526041599999999</v>
      </c>
      <c r="N74" s="2">
        <v>3.5257650900000002</v>
      </c>
      <c r="O74" s="2">
        <f t="shared" si="14"/>
        <v>0.27576509000000016</v>
      </c>
      <c r="P74" s="2"/>
      <c r="Q74" s="2"/>
      <c r="R74" s="2"/>
      <c r="S74" s="3">
        <f t="shared" si="15"/>
        <v>153.46543544449614</v>
      </c>
      <c r="T74" s="3">
        <f t="shared" si="17"/>
        <v>153.60136639277292</v>
      </c>
      <c r="U74" s="3">
        <f t="shared" si="16"/>
        <v>-8.8495923876877214E-2</v>
      </c>
    </row>
    <row r="75" spans="3:21">
      <c r="C75" s="5">
        <f t="shared" si="9"/>
        <v>41061</v>
      </c>
      <c r="D75" s="3">
        <v>3.1</v>
      </c>
      <c r="E75" s="3">
        <f t="shared" si="12"/>
        <v>3.1</v>
      </c>
      <c r="F75" s="3">
        <f t="shared" si="5"/>
        <v>-0.72037352589656223</v>
      </c>
      <c r="G75" s="3">
        <f t="shared" si="13"/>
        <v>-0.72037352589656223</v>
      </c>
      <c r="H75" s="3"/>
      <c r="I75" s="3"/>
      <c r="J75" s="2"/>
      <c r="L75" s="5">
        <f t="shared" si="18"/>
        <v>41061</v>
      </c>
      <c r="M75" s="2">
        <v>-0.182069538</v>
      </c>
      <c r="N75" s="2">
        <v>2.0742799070000002</v>
      </c>
      <c r="O75" s="2">
        <f t="shared" si="14"/>
        <v>-1.0257200929999999</v>
      </c>
      <c r="P75" s="2"/>
      <c r="Q75" s="2"/>
      <c r="R75" s="2"/>
      <c r="S75" s="3">
        <f t="shared" si="15"/>
        <v>153.18602163519267</v>
      </c>
      <c r="T75" s="3">
        <f t="shared" si="17"/>
        <v>154.29754026638128</v>
      </c>
      <c r="U75" s="3">
        <f t="shared" si="16"/>
        <v>-0.72037352589656223</v>
      </c>
    </row>
    <row r="76" spans="3:21">
      <c r="C76" s="5">
        <f t="shared" si="9"/>
        <v>41153</v>
      </c>
      <c r="D76" s="3">
        <v>2.95</v>
      </c>
      <c r="E76" s="3">
        <f t="shared" si="12"/>
        <v>2.95</v>
      </c>
      <c r="F76" s="3">
        <f t="shared" si="5"/>
        <v>-1.3221972380339224</v>
      </c>
      <c r="G76" s="3">
        <f t="shared" si="13"/>
        <v>-1.3221972380339224</v>
      </c>
      <c r="H76" s="3"/>
      <c r="I76" s="3"/>
      <c r="J76" s="2"/>
      <c r="L76" s="5">
        <f t="shared" si="18"/>
        <v>41153</v>
      </c>
      <c r="M76" s="2">
        <v>3.99148E-2</v>
      </c>
      <c r="N76" s="2">
        <v>0.98118433000000005</v>
      </c>
      <c r="O76" s="2">
        <f t="shared" si="14"/>
        <v>-1.9688156700000001</v>
      </c>
      <c r="P76" s="2"/>
      <c r="Q76" s="2"/>
      <c r="R76" s="2"/>
      <c r="S76" s="3">
        <f t="shared" si="15"/>
        <v>153.24716552935632</v>
      </c>
      <c r="T76" s="3">
        <f t="shared" si="17"/>
        <v>155.30054504661427</v>
      </c>
      <c r="U76" s="3">
        <f t="shared" si="16"/>
        <v>-1.3221972380339224</v>
      </c>
    </row>
    <row r="77" spans="3:21">
      <c r="C77" s="5">
        <f t="shared" si="9"/>
        <v>41244</v>
      </c>
      <c r="D77" s="3">
        <v>2.8000000000000003</v>
      </c>
      <c r="E77" s="3">
        <f t="shared" si="12"/>
        <v>2.8000000000000003</v>
      </c>
      <c r="F77" s="3">
        <f t="shared" si="5"/>
        <v>-2.1728321635888932</v>
      </c>
      <c r="G77" s="3">
        <f t="shared" si="13"/>
        <v>-2.1728321635888932</v>
      </c>
      <c r="H77" s="3"/>
      <c r="I77" s="3"/>
      <c r="J77" s="2"/>
      <c r="L77" s="5">
        <f t="shared" si="18"/>
        <v>41244</v>
      </c>
      <c r="M77" s="2">
        <v>-6.9318518999999995E-2</v>
      </c>
      <c r="N77" s="2">
        <v>0.10314646700000001</v>
      </c>
      <c r="O77" s="2">
        <f t="shared" si="14"/>
        <v>-2.6968535330000001</v>
      </c>
      <c r="P77" s="2"/>
      <c r="Q77" s="2"/>
      <c r="R77" s="2"/>
      <c r="S77" s="3">
        <f t="shared" si="15"/>
        <v>153.1409368638019</v>
      </c>
      <c r="T77" s="3">
        <f t="shared" si="17"/>
        <v>156.54233915867601</v>
      </c>
      <c r="U77" s="3">
        <f t="shared" si="16"/>
        <v>-2.1728321635888932</v>
      </c>
    </row>
    <row r="78" spans="3:21">
      <c r="C78" s="5">
        <f t="shared" si="9"/>
        <v>41334</v>
      </c>
      <c r="D78" s="3">
        <v>2.6500000000000004</v>
      </c>
      <c r="E78" s="3">
        <f t="shared" si="12"/>
        <v>2.6500000000000004</v>
      </c>
      <c r="F78" s="3">
        <f t="shared" si="5"/>
        <v>-3.0271155310443731</v>
      </c>
      <c r="G78" s="3">
        <f t="shared" si="13"/>
        <v>-3.0271155310443731</v>
      </c>
      <c r="H78" s="3"/>
      <c r="I78" s="3"/>
      <c r="J78" s="2"/>
      <c r="L78" s="5">
        <f t="shared" si="18"/>
        <v>41334</v>
      </c>
      <c r="M78" s="2">
        <v>-0.15805172100000001</v>
      </c>
      <c r="N78" s="2">
        <v>-0.36916486399999998</v>
      </c>
      <c r="O78" s="2">
        <f t="shared" si="14"/>
        <v>-3.0191648640000004</v>
      </c>
      <c r="P78" s="2"/>
      <c r="Q78" s="2"/>
      <c r="R78" s="2"/>
      <c r="S78" s="3">
        <f t="shared" si="15"/>
        <v>152.89889497753313</v>
      </c>
      <c r="T78" s="3">
        <f t="shared" si="17"/>
        <v>157.6718026021814</v>
      </c>
      <c r="U78" s="3">
        <f t="shared" si="16"/>
        <v>-3.0271155310443731</v>
      </c>
    </row>
    <row r="79" spans="3:21">
      <c r="C79" s="5">
        <f t="shared" si="9"/>
        <v>41426</v>
      </c>
      <c r="D79" s="3">
        <v>2.5000000000000004</v>
      </c>
      <c r="E79" s="3">
        <f t="shared" si="12"/>
        <v>2.5000000000000004</v>
      </c>
      <c r="F79" s="3">
        <f t="shared" si="5"/>
        <v>-2.589245388608262</v>
      </c>
      <c r="G79" s="3">
        <f t="shared" si="13"/>
        <v>-2.589245388608262</v>
      </c>
      <c r="H79" s="3"/>
      <c r="I79" s="3"/>
      <c r="J79" s="2"/>
      <c r="L79" s="5">
        <f t="shared" si="18"/>
        <v>41426</v>
      </c>
      <c r="M79" s="2">
        <v>0.75936670500000003</v>
      </c>
      <c r="N79" s="2">
        <v>0.57050678200000005</v>
      </c>
      <c r="O79" s="2">
        <f t="shared" si="14"/>
        <v>-1.9294932180000004</v>
      </c>
      <c r="P79" s="2"/>
      <c r="Q79" s="2"/>
      <c r="R79" s="2"/>
      <c r="S79" s="3">
        <f t="shared" si="15"/>
        <v>154.05995827830546</v>
      </c>
      <c r="T79" s="3">
        <f t="shared" si="17"/>
        <v>158.1549787730408</v>
      </c>
      <c r="U79" s="3">
        <f t="shared" si="16"/>
        <v>-2.589245388608262</v>
      </c>
    </row>
    <row r="80" spans="3:21">
      <c r="C80" s="5">
        <f t="shared" si="9"/>
        <v>41518</v>
      </c>
      <c r="D80" s="3">
        <v>2.5000000000000004</v>
      </c>
      <c r="E80" s="3">
        <f t="shared" si="12"/>
        <v>2.5000000000000004</v>
      </c>
      <c r="F80" s="3">
        <f t="shared" si="5"/>
        <v>-2.5054602339549916</v>
      </c>
      <c r="G80" s="3">
        <f t="shared" si="13"/>
        <v>-2.5054602339549916</v>
      </c>
      <c r="H80" s="3"/>
      <c r="I80" s="3"/>
      <c r="J80" s="2"/>
      <c r="L80" s="5">
        <f t="shared" si="18"/>
        <v>41518</v>
      </c>
      <c r="M80" s="2">
        <v>0.73661720600000002</v>
      </c>
      <c r="N80" s="2">
        <v>1.2709043600000001</v>
      </c>
      <c r="O80" s="2">
        <f t="shared" si="14"/>
        <v>-1.2290956400000004</v>
      </c>
      <c r="P80" s="2"/>
      <c r="Q80" s="2"/>
      <c r="R80" s="2"/>
      <c r="S80" s="3">
        <f t="shared" si="15"/>
        <v>155.19479043853988</v>
      </c>
      <c r="T80" s="3">
        <f t="shared" si="17"/>
        <v>159.18305867277962</v>
      </c>
      <c r="U80" s="3">
        <f t="shared" si="16"/>
        <v>-2.5054602339549916</v>
      </c>
    </row>
    <row r="81" spans="3:21">
      <c r="C81" s="5">
        <f t="shared" si="9"/>
        <v>41609</v>
      </c>
      <c r="D81" s="3">
        <v>2.5000000000000004</v>
      </c>
      <c r="E81" s="3">
        <f t="shared" si="12"/>
        <v>2.5000000000000004</v>
      </c>
      <c r="F81" s="3">
        <f t="shared" si="5"/>
        <v>-2.7140811510875267</v>
      </c>
      <c r="G81" s="3">
        <f t="shared" si="13"/>
        <v>-2.7140811510875267</v>
      </c>
      <c r="H81" s="3"/>
      <c r="I81" s="3"/>
      <c r="J81" s="2"/>
      <c r="L81" s="5">
        <f t="shared" si="18"/>
        <v>41609</v>
      </c>
      <c r="M81" s="2">
        <v>0.58391388200000005</v>
      </c>
      <c r="N81" s="2">
        <v>1.9328976040000001</v>
      </c>
      <c r="O81" s="2">
        <f t="shared" si="14"/>
        <v>-0.56710239600000034</v>
      </c>
      <c r="P81" s="2"/>
      <c r="Q81" s="2"/>
      <c r="R81" s="2"/>
      <c r="S81" s="3">
        <f t="shared" si="15"/>
        <v>156.10099436405133</v>
      </c>
      <c r="T81" s="3">
        <f t="shared" si="17"/>
        <v>160.45589763764289</v>
      </c>
      <c r="U81" s="3">
        <f t="shared" si="16"/>
        <v>-2.7140811510875267</v>
      </c>
    </row>
    <row r="82" spans="3:21">
      <c r="C82" s="5">
        <f t="shared" si="9"/>
        <v>41699</v>
      </c>
      <c r="D82" s="3">
        <v>2.7000000000000006</v>
      </c>
      <c r="E82" s="3">
        <f t="shared" si="12"/>
        <v>2.7000000000000006</v>
      </c>
      <c r="F82" s="3">
        <f t="shared" si="5"/>
        <v>-2.3838861004013694</v>
      </c>
      <c r="G82" s="3">
        <f t="shared" si="13"/>
        <v>-2.3838861004013694</v>
      </c>
      <c r="H82" s="3"/>
      <c r="I82" s="3"/>
      <c r="J82" s="2"/>
      <c r="L82" s="5">
        <f t="shared" si="18"/>
        <v>41699</v>
      </c>
      <c r="M82" s="2">
        <v>1.260559161</v>
      </c>
      <c r="N82" s="2">
        <v>3.3812178770000001</v>
      </c>
      <c r="O82" s="2">
        <f t="shared" si="14"/>
        <v>0.68121787699999947</v>
      </c>
      <c r="P82" s="2"/>
      <c r="Q82" s="2"/>
      <c r="R82" s="2"/>
      <c r="S82" s="3">
        <f t="shared" si="15"/>
        <v>158.06873974891948</v>
      </c>
      <c r="T82" s="3">
        <f t="shared" si="17"/>
        <v>161.92894127244028</v>
      </c>
      <c r="U82" s="3">
        <f t="shared" si="16"/>
        <v>-2.3838861004013694</v>
      </c>
    </row>
    <row r="83" spans="3:21">
      <c r="C83" s="5">
        <f t="shared" si="9"/>
        <v>41791</v>
      </c>
      <c r="D83" s="3">
        <v>2.9000000000000008</v>
      </c>
      <c r="E83" s="3">
        <f t="shared" si="12"/>
        <v>2.9000000000000008</v>
      </c>
      <c r="F83" s="3">
        <f t="shared" si="5"/>
        <v>-1.7943813275384031</v>
      </c>
      <c r="G83" s="3">
        <f t="shared" si="13"/>
        <v>-1.7943813275384031</v>
      </c>
      <c r="H83" s="3"/>
      <c r="I83" s="3"/>
      <c r="J83" s="2"/>
      <c r="L83" s="5">
        <f t="shared" si="18"/>
        <v>41791</v>
      </c>
      <c r="M83" s="2">
        <v>1.1087143509999999</v>
      </c>
      <c r="N83" s="2">
        <v>3.73965587</v>
      </c>
      <c r="O83" s="2">
        <f t="shared" si="14"/>
        <v>0.83965586999999919</v>
      </c>
      <c r="P83" s="2"/>
      <c r="Q83" s="2"/>
      <c r="R83" s="2"/>
      <c r="S83" s="3">
        <f t="shared" si="15"/>
        <v>159.82127055096058</v>
      </c>
      <c r="T83" s="3">
        <f t="shared" si="17"/>
        <v>162.74147315745896</v>
      </c>
      <c r="U83" s="3">
        <f t="shared" si="16"/>
        <v>-1.7943813275384031</v>
      </c>
    </row>
    <row r="84" spans="3:21">
      <c r="C84" s="5">
        <f t="shared" si="9"/>
        <v>41883</v>
      </c>
      <c r="D84" s="3">
        <v>3</v>
      </c>
      <c r="E84" s="3">
        <f t="shared" si="12"/>
        <v>3</v>
      </c>
      <c r="F84" s="3">
        <f t="shared" si="5"/>
        <v>-1.7431174781349767</v>
      </c>
      <c r="G84" s="3">
        <f t="shared" si="13"/>
        <v>-1.7431174781349767</v>
      </c>
      <c r="H84" s="3"/>
      <c r="I84" s="3"/>
      <c r="J84" s="2"/>
      <c r="L84" s="5">
        <f t="shared" si="18"/>
        <v>41883</v>
      </c>
      <c r="M84" s="2">
        <v>0.80045023299999996</v>
      </c>
      <c r="N84" s="2">
        <v>3.8053918100000002</v>
      </c>
      <c r="O84" s="2">
        <f t="shared" si="14"/>
        <v>0.80539181000000015</v>
      </c>
      <c r="P84" s="2"/>
      <c r="Q84" s="2"/>
      <c r="R84" s="2"/>
      <c r="S84" s="3">
        <f t="shared" si="15"/>
        <v>161.10056028346929</v>
      </c>
      <c r="T84" s="3">
        <f t="shared" si="17"/>
        <v>163.95855043296302</v>
      </c>
      <c r="U84" s="3">
        <f t="shared" si="16"/>
        <v>-1.7431174781349767</v>
      </c>
    </row>
    <row r="85" spans="3:21">
      <c r="C85" s="5">
        <f t="shared" si="9"/>
        <v>41974</v>
      </c>
      <c r="D85" s="3">
        <v>3.2</v>
      </c>
      <c r="E85" s="3">
        <f t="shared" si="12"/>
        <v>3.2</v>
      </c>
      <c r="F85" s="3">
        <f t="shared" si="5"/>
        <v>-1.8801278522130218</v>
      </c>
      <c r="G85" s="3">
        <f t="shared" si="13"/>
        <v>-1.8801278522130218</v>
      </c>
      <c r="H85" s="3"/>
      <c r="I85" s="3"/>
      <c r="J85" s="2"/>
      <c r="L85" s="5">
        <f t="shared" si="18"/>
        <v>41974</v>
      </c>
      <c r="M85" s="2">
        <v>0.85450554700000003</v>
      </c>
      <c r="N85" s="2">
        <v>4.0846499219999997</v>
      </c>
      <c r="O85" s="2">
        <f t="shared" si="14"/>
        <v>0.88464992199999948</v>
      </c>
      <c r="P85" s="2"/>
      <c r="Q85" s="2"/>
      <c r="R85" s="2"/>
      <c r="S85" s="3">
        <f t="shared" si="15"/>
        <v>162.47717350733961</v>
      </c>
      <c r="T85" s="3">
        <f t="shared" si="17"/>
        <v>165.59048636204747</v>
      </c>
      <c r="U85" s="3">
        <f t="shared" si="16"/>
        <v>-1.8801278522130218</v>
      </c>
    </row>
    <row r="86" spans="3:21">
      <c r="C86" s="5">
        <f t="shared" si="9"/>
        <v>42064</v>
      </c>
      <c r="D86" s="3">
        <v>3.4000000000000004</v>
      </c>
      <c r="E86" s="3">
        <f t="shared" si="12"/>
        <v>3.4000000000000004</v>
      </c>
      <c r="F86" s="3">
        <f t="shared" si="5"/>
        <v>-1.3888678808426107</v>
      </c>
      <c r="G86" s="3">
        <f t="shared" si="13"/>
        <v>-1.3888678808426107</v>
      </c>
      <c r="H86" s="3"/>
      <c r="I86" s="3"/>
      <c r="J86" s="2"/>
      <c r="L86" s="5">
        <f t="shared" si="18"/>
        <v>42064</v>
      </c>
      <c r="M86" s="2">
        <v>1.6198628820000001</v>
      </c>
      <c r="N86" s="2">
        <v>4.4539743879999998</v>
      </c>
      <c r="O86" s="2">
        <f t="shared" si="14"/>
        <v>1.0539743879999994</v>
      </c>
      <c r="P86" s="2"/>
      <c r="Q86" s="2"/>
      <c r="R86" s="2"/>
      <c r="S86" s="3">
        <f t="shared" si="15"/>
        <v>165.10908093270774</v>
      </c>
      <c r="T86" s="3">
        <f t="shared" si="17"/>
        <v>167.43452527570327</v>
      </c>
      <c r="U86" s="3">
        <f t="shared" si="16"/>
        <v>-1.3888678808426107</v>
      </c>
    </row>
    <row r="87" spans="3:21">
      <c r="C87" s="5">
        <f t="shared" si="9"/>
        <v>42156</v>
      </c>
      <c r="D87" s="3">
        <v>3.5</v>
      </c>
      <c r="E87" s="3">
        <f t="shared" si="12"/>
        <v>3.5</v>
      </c>
      <c r="F87" s="3">
        <f t="shared" si="5"/>
        <v>-1.4347760798566469</v>
      </c>
      <c r="G87" s="3">
        <f t="shared" si="13"/>
        <v>-1.4347760798566469</v>
      </c>
      <c r="H87" s="3"/>
      <c r="I87" s="3"/>
      <c r="J87" s="2"/>
      <c r="L87" s="5">
        <f t="shared" si="18"/>
        <v>42156</v>
      </c>
      <c r="M87" s="2">
        <v>0.55214643600000002</v>
      </c>
      <c r="N87" s="2">
        <v>3.8789919930000001</v>
      </c>
      <c r="O87" s="2">
        <f t="shared" si="14"/>
        <v>0.37899199300000008</v>
      </c>
      <c r="P87" s="2"/>
      <c r="Q87" s="2"/>
      <c r="R87" s="2"/>
      <c r="S87" s="3">
        <f t="shared" si="15"/>
        <v>166.02072483859001</v>
      </c>
      <c r="T87" s="3">
        <f t="shared" si="17"/>
        <v>168.43742471797</v>
      </c>
      <c r="U87" s="3">
        <f t="shared" si="16"/>
        <v>-1.4347760798566469</v>
      </c>
    </row>
    <row r="88" spans="3:21">
      <c r="C88" s="5">
        <f t="shared" si="9"/>
        <v>42248</v>
      </c>
      <c r="D88" s="3">
        <v>3.65</v>
      </c>
      <c r="E88" s="3">
        <f t="shared" si="12"/>
        <v>3.65</v>
      </c>
      <c r="F88" s="3">
        <f t="shared" si="5"/>
        <v>-1.0063681164504459</v>
      </c>
      <c r="G88" s="3">
        <f t="shared" si="13"/>
        <v>-1.0063681164504459</v>
      </c>
      <c r="H88" s="3"/>
      <c r="I88" s="3"/>
      <c r="J88" s="2"/>
      <c r="L88" s="5">
        <f t="shared" si="18"/>
        <v>42248</v>
      </c>
      <c r="M88" s="2">
        <v>1.3324000009999999</v>
      </c>
      <c r="N88" s="2">
        <v>4.4271880140000004</v>
      </c>
      <c r="O88" s="2">
        <f t="shared" si="14"/>
        <v>0.77718801400000048</v>
      </c>
      <c r="P88" s="2"/>
      <c r="Q88" s="2"/>
      <c r="R88" s="2"/>
      <c r="S88" s="3">
        <f t="shared" si="15"/>
        <v>168.23278497799959</v>
      </c>
      <c r="T88" s="3">
        <f t="shared" si="17"/>
        <v>169.94303752376618</v>
      </c>
      <c r="U88" s="3">
        <f t="shared" si="16"/>
        <v>-1.0063681164504459</v>
      </c>
    </row>
    <row r="89" spans="3:21">
      <c r="C89" s="5">
        <f t="shared" si="9"/>
        <v>42339</v>
      </c>
      <c r="D89" s="3">
        <v>3.8</v>
      </c>
      <c r="E89" s="3">
        <f t="shared" si="12"/>
        <v>3.8</v>
      </c>
      <c r="F89" s="3">
        <f t="shared" si="5"/>
        <v>-1.3412308436106741</v>
      </c>
      <c r="G89" s="3">
        <f t="shared" si="13"/>
        <v>-1.3412308436106741</v>
      </c>
      <c r="H89" s="3"/>
      <c r="I89" s="3"/>
      <c r="J89" s="2"/>
      <c r="L89" s="5">
        <f t="shared" si="18"/>
        <v>42339</v>
      </c>
      <c r="M89" s="2">
        <v>0.79936444200000001</v>
      </c>
      <c r="N89" s="2">
        <v>4.3700935830000001</v>
      </c>
      <c r="O89" s="2">
        <f t="shared" si="14"/>
        <v>0.57009358300000024</v>
      </c>
      <c r="P89" s="2"/>
      <c r="Q89" s="2"/>
      <c r="R89" s="2"/>
      <c r="S89" s="3">
        <f t="shared" si="15"/>
        <v>169.57757804090002</v>
      </c>
      <c r="T89" s="3">
        <f t="shared" si="17"/>
        <v>171.88292484380528</v>
      </c>
      <c r="U89" s="3">
        <f t="shared" si="16"/>
        <v>-1.3412308436106741</v>
      </c>
    </row>
    <row r="90" spans="3:21">
      <c r="C90" s="5">
        <f t="shared" si="9"/>
        <v>42430</v>
      </c>
      <c r="D90" s="3">
        <v>3.6999999999999997</v>
      </c>
      <c r="E90" s="174">
        <v>3.8</v>
      </c>
      <c r="F90" s="174">
        <v>-1.1000000000000001</v>
      </c>
      <c r="G90" s="174">
        <v>-1.1000000000000001</v>
      </c>
      <c r="H90" s="113">
        <f t="shared" ref="H90:H116" si="19">G90-G89</f>
        <v>0.24123084361067404</v>
      </c>
      <c r="I90" s="3">
        <f t="shared" ref="I90:I129" si="20">G90-G89</f>
        <v>0.24123084361067404</v>
      </c>
      <c r="J90" s="2">
        <f>M90-I90</f>
        <v>-0.41593282761067407</v>
      </c>
      <c r="L90" s="5">
        <f t="shared" si="18"/>
        <v>42430</v>
      </c>
      <c r="M90" s="2">
        <v>-0.174701984</v>
      </c>
      <c r="N90" s="2">
        <v>2.5269607779999999</v>
      </c>
      <c r="O90" s="2">
        <f t="shared" si="14"/>
        <v>-1.273039222</v>
      </c>
      <c r="P90" s="2">
        <f t="shared" ref="P90:P116" si="21">G90-G86</f>
        <v>0.28886788084261061</v>
      </c>
      <c r="Q90" s="2"/>
      <c r="R90" s="2"/>
      <c r="S90" s="3">
        <f t="shared" si="15"/>
        <v>169.28132264764341</v>
      </c>
      <c r="T90" s="3">
        <f t="shared" si="17"/>
        <v>173.79703723617999</v>
      </c>
      <c r="U90" s="3">
        <f t="shared" si="16"/>
        <v>-2.5982690271065962</v>
      </c>
    </row>
    <row r="91" spans="3:21">
      <c r="C91" s="5">
        <f t="shared" si="9"/>
        <v>42522</v>
      </c>
      <c r="D91" s="3">
        <v>3.5999999999999996</v>
      </c>
      <c r="E91" s="174">
        <v>3.9</v>
      </c>
      <c r="F91" s="174">
        <v>-0.9</v>
      </c>
      <c r="G91" s="174">
        <v>-0.9</v>
      </c>
      <c r="H91" s="113">
        <f t="shared" si="19"/>
        <v>0.20000000000000007</v>
      </c>
      <c r="I91" s="3">
        <f t="shared" si="20"/>
        <v>0.20000000000000007</v>
      </c>
      <c r="J91" s="2">
        <f t="shared" ref="J91:J94" si="22">M91-I91</f>
        <v>1.2602612939999998</v>
      </c>
      <c r="L91" s="5">
        <f t="shared" si="18"/>
        <v>42522</v>
      </c>
      <c r="M91" s="2">
        <v>1.4602612939999999</v>
      </c>
      <c r="N91" s="2">
        <v>3.4529107419999998</v>
      </c>
      <c r="O91" s="2">
        <f t="shared" si="14"/>
        <v>-0.4470892580000001</v>
      </c>
      <c r="P91" s="2">
        <f t="shared" si="21"/>
        <v>0.53477607985664688</v>
      </c>
      <c r="Q91" s="2"/>
      <c r="R91" s="2"/>
      <c r="S91" s="3">
        <f t="shared" si="15"/>
        <v>171.75327228023821</v>
      </c>
      <c r="T91" s="3">
        <f t="shared" si="17"/>
        <v>175.00648428197081</v>
      </c>
      <c r="U91" s="3">
        <f t="shared" si="16"/>
        <v>-1.8589094084599793</v>
      </c>
    </row>
    <row r="92" spans="3:21">
      <c r="C92" s="5">
        <f t="shared" si="9"/>
        <v>42614</v>
      </c>
      <c r="D92" s="3">
        <v>3.4999999999999996</v>
      </c>
      <c r="E92" s="174">
        <v>3.9</v>
      </c>
      <c r="F92" s="174">
        <v>-1.3</v>
      </c>
      <c r="G92" s="174">
        <v>-1.3</v>
      </c>
      <c r="H92" s="113">
        <f t="shared" si="19"/>
        <v>-0.4</v>
      </c>
      <c r="I92" s="3">
        <f t="shared" si="20"/>
        <v>-0.4</v>
      </c>
      <c r="J92" s="2">
        <f t="shared" si="22"/>
        <v>0.97237430600000008</v>
      </c>
      <c r="L92" s="5">
        <f t="shared" si="18"/>
        <v>42614</v>
      </c>
      <c r="M92" s="2">
        <v>0.57237430600000005</v>
      </c>
      <c r="N92" s="2">
        <v>2.676980532</v>
      </c>
      <c r="O92" s="2">
        <f t="shared" si="14"/>
        <v>-1.2230194679999999</v>
      </c>
      <c r="P92" s="2">
        <f t="shared" si="21"/>
        <v>-0.29363188354955416</v>
      </c>
      <c r="Q92" s="2"/>
      <c r="R92" s="2"/>
      <c r="S92" s="3">
        <f t="shared" si="15"/>
        <v>172.7363438804845</v>
      </c>
      <c r="T92" s="3">
        <f t="shared" si="17"/>
        <v>176.57081598719304</v>
      </c>
      <c r="U92" s="3">
        <f t="shared" si="16"/>
        <v>-2.1716341317619907</v>
      </c>
    </row>
    <row r="93" spans="3:21">
      <c r="C93" s="5">
        <f t="shared" si="9"/>
        <v>42705</v>
      </c>
      <c r="D93" s="3">
        <v>3.3999999999999995</v>
      </c>
      <c r="E93" s="174">
        <v>3.9</v>
      </c>
      <c r="F93" s="174">
        <v>-0.8</v>
      </c>
      <c r="G93" s="174">
        <v>-0.8</v>
      </c>
      <c r="H93" s="113">
        <f t="shared" si="19"/>
        <v>0.5</v>
      </c>
      <c r="I93" s="3">
        <f t="shared" si="20"/>
        <v>0.5</v>
      </c>
      <c r="J93" s="2">
        <f t="shared" si="22"/>
        <v>1.4170375900000001</v>
      </c>
      <c r="L93" s="5">
        <f t="shared" si="18"/>
        <v>42705</v>
      </c>
      <c r="M93" s="2">
        <v>1.9170375900000001</v>
      </c>
      <c r="N93" s="2">
        <v>3.8154728699999998</v>
      </c>
      <c r="O93" s="2">
        <f t="shared" si="14"/>
        <v>-8.4527130000000117E-2</v>
      </c>
      <c r="P93" s="2">
        <f t="shared" si="21"/>
        <v>0.54123084361067408</v>
      </c>
      <c r="Q93" s="2"/>
      <c r="R93" s="2"/>
      <c r="S93" s="3">
        <f t="shared" si="15"/>
        <v>176.04776452426503</v>
      </c>
      <c r="T93" s="3">
        <f t="shared" si="17"/>
        <v>178.58635891271368</v>
      </c>
      <c r="U93" s="3">
        <f t="shared" si="16"/>
        <v>-1.4214940065435826</v>
      </c>
    </row>
    <row r="94" spans="3:21">
      <c r="C94" s="5">
        <f t="shared" si="9"/>
        <v>42795</v>
      </c>
      <c r="D94" s="3">
        <v>3.4499999999999993</v>
      </c>
      <c r="E94" s="174">
        <v>3.9</v>
      </c>
      <c r="F94" s="174">
        <v>-0.3</v>
      </c>
      <c r="G94" s="174">
        <v>-0.3</v>
      </c>
      <c r="H94" s="113">
        <f t="shared" si="19"/>
        <v>0.5</v>
      </c>
      <c r="I94" s="3">
        <f t="shared" si="20"/>
        <v>0.5</v>
      </c>
      <c r="J94" s="2">
        <f t="shared" si="22"/>
        <v>0.70980065300000006</v>
      </c>
      <c r="L94" s="5">
        <f t="shared" si="18"/>
        <v>42795</v>
      </c>
      <c r="M94" s="2">
        <v>1.2098006530000001</v>
      </c>
      <c r="N94" s="2">
        <v>5.2553162640000002</v>
      </c>
      <c r="O94" s="2">
        <f t="shared" si="14"/>
        <v>1.3553162640000003</v>
      </c>
      <c r="P94" s="2">
        <f t="shared" si="21"/>
        <v>0.8</v>
      </c>
      <c r="Q94" s="2"/>
      <c r="R94" s="2"/>
      <c r="S94" s="3">
        <f t="shared" si="15"/>
        <v>178.17759152907149</v>
      </c>
      <c r="T94" s="3">
        <f t="shared" si="17"/>
        <v>180.57512168839099</v>
      </c>
      <c r="U94" s="3">
        <f t="shared" si="16"/>
        <v>-1.3277189775105285</v>
      </c>
    </row>
    <row r="95" spans="3:21">
      <c r="C95" s="5">
        <f t="shared" si="9"/>
        <v>42887</v>
      </c>
      <c r="D95" s="3">
        <v>3.4999999999999991</v>
      </c>
      <c r="E95" s="174">
        <v>3.9</v>
      </c>
      <c r="F95" s="174">
        <v>-0.4</v>
      </c>
      <c r="G95" s="174">
        <v>-0.4</v>
      </c>
      <c r="H95" s="113">
        <f t="shared" si="19"/>
        <v>-0.10000000000000003</v>
      </c>
      <c r="I95" s="3">
        <f t="shared" si="20"/>
        <v>-0.10000000000000003</v>
      </c>
      <c r="J95" s="2">
        <f t="shared" ref="J95:J116" si="23">M95-I95</f>
        <v>1.083774743</v>
      </c>
      <c r="L95" s="5">
        <f t="shared" si="18"/>
        <v>42887</v>
      </c>
      <c r="M95" s="2">
        <v>0.98377474300000001</v>
      </c>
      <c r="N95" s="2">
        <v>4.7610070440000003</v>
      </c>
      <c r="O95" s="2">
        <f t="shared" ref="O95:O117" si="24">N95-E95</f>
        <v>0.86100704400000039</v>
      </c>
      <c r="P95" s="2">
        <f t="shared" si="21"/>
        <v>0.5</v>
      </c>
      <c r="Q95" s="2"/>
      <c r="R95" s="2"/>
      <c r="S95" s="3">
        <f t="shared" ref="S95:S117" si="25">S94*(1+M95/100)</f>
        <v>179.9304576722202</v>
      </c>
      <c r="T95" s="3">
        <f t="shared" si="17"/>
        <v>181.83173716896766</v>
      </c>
      <c r="U95" s="3">
        <f t="shared" ref="U95:U118" si="26">S95/T95*100-100</f>
        <v>-1.0456257671787483</v>
      </c>
    </row>
    <row r="96" spans="3:21">
      <c r="C96" s="5">
        <f t="shared" ref="C96:C133" si="27">EDATE(C95,3)</f>
        <v>42979</v>
      </c>
      <c r="D96" s="3">
        <v>3.5499999999999989</v>
      </c>
      <c r="E96" s="174">
        <v>4</v>
      </c>
      <c r="F96" s="174">
        <v>0.2</v>
      </c>
      <c r="G96" s="174">
        <v>0.2</v>
      </c>
      <c r="H96" s="113">
        <f t="shared" si="19"/>
        <v>0.60000000000000009</v>
      </c>
      <c r="I96" s="3">
        <f t="shared" si="20"/>
        <v>0.60000000000000009</v>
      </c>
      <c r="J96" s="2">
        <f t="shared" si="23"/>
        <v>0.87851547099999983</v>
      </c>
      <c r="L96" s="5">
        <f t="shared" si="18"/>
        <v>42979</v>
      </c>
      <c r="M96" s="2">
        <v>1.4785154709999999</v>
      </c>
      <c r="N96" s="2">
        <v>5.7048871270000001</v>
      </c>
      <c r="O96" s="2">
        <f t="shared" si="24"/>
        <v>1.7048871270000001</v>
      </c>
      <c r="P96" s="2">
        <f t="shared" si="21"/>
        <v>1.5</v>
      </c>
      <c r="Q96" s="2"/>
      <c r="R96" s="2"/>
      <c r="S96" s="3">
        <f t="shared" si="25"/>
        <v>182.59075732594508</v>
      </c>
      <c r="T96" s="3">
        <f t="shared" si="17"/>
        <v>183.63364862668078</v>
      </c>
      <c r="U96" s="3">
        <f t="shared" si="26"/>
        <v>-0.56791950088398835</v>
      </c>
    </row>
    <row r="97" spans="3:21">
      <c r="C97" s="5">
        <f t="shared" si="27"/>
        <v>43070</v>
      </c>
      <c r="D97" s="3">
        <v>3.5999999999999988</v>
      </c>
      <c r="E97" s="174">
        <v>4</v>
      </c>
      <c r="F97" s="174">
        <v>0.5</v>
      </c>
      <c r="G97" s="174">
        <v>0.5</v>
      </c>
      <c r="H97" s="113">
        <f t="shared" si="19"/>
        <v>0.3</v>
      </c>
      <c r="I97" s="3">
        <f t="shared" si="20"/>
        <v>0.3</v>
      </c>
      <c r="J97" s="2">
        <f t="shared" si="23"/>
        <v>1.052166779</v>
      </c>
      <c r="L97" s="5">
        <f t="shared" si="18"/>
        <v>43070</v>
      </c>
      <c r="M97" s="2">
        <v>1.352166779</v>
      </c>
      <c r="N97" s="2">
        <v>5.1190223220000002</v>
      </c>
      <c r="O97" s="2">
        <f t="shared" si="24"/>
        <v>1.1190223220000002</v>
      </c>
      <c r="P97" s="2">
        <f t="shared" si="21"/>
        <v>1.3</v>
      </c>
      <c r="Q97" s="2"/>
      <c r="R97" s="2"/>
      <c r="S97" s="3">
        <f t="shared" si="25"/>
        <v>185.05968888803102</v>
      </c>
      <c r="T97" s="3">
        <f t="shared" si="17"/>
        <v>185.72981326922223</v>
      </c>
      <c r="U97" s="3">
        <f t="shared" si="26"/>
        <v>-0.36080603829599056</v>
      </c>
    </row>
    <row r="98" spans="3:21">
      <c r="C98" s="5">
        <f t="shared" si="27"/>
        <v>43160</v>
      </c>
      <c r="D98" s="3">
        <v>3.6499999999999986</v>
      </c>
      <c r="E98" s="174">
        <v>4.2</v>
      </c>
      <c r="F98" s="174">
        <v>1.3</v>
      </c>
      <c r="G98" s="174">
        <v>1.3</v>
      </c>
      <c r="H98" s="113">
        <f t="shared" si="19"/>
        <v>0.8</v>
      </c>
      <c r="I98" s="3">
        <f t="shared" si="20"/>
        <v>0.8</v>
      </c>
      <c r="J98" s="2">
        <f t="shared" si="23"/>
        <v>1.0163594970000001</v>
      </c>
      <c r="L98" s="5">
        <f t="shared" si="18"/>
        <v>43160</v>
      </c>
      <c r="M98" s="2">
        <v>1.8163594970000001</v>
      </c>
      <c r="N98" s="2">
        <v>5.7490094599999999</v>
      </c>
      <c r="O98" s="2">
        <f t="shared" si="24"/>
        <v>1.5490094599999997</v>
      </c>
      <c r="P98" s="2">
        <f t="shared" si="21"/>
        <v>1.6</v>
      </c>
      <c r="Q98" s="2"/>
      <c r="R98" s="2"/>
      <c r="S98" s="3">
        <f t="shared" si="25"/>
        <v>188.42103812226745</v>
      </c>
      <c r="T98" s="3">
        <f t="shared" ref="T98:T129" si="28">T94*(1+E98/100)</f>
        <v>188.15927679930343</v>
      </c>
      <c r="U98" s="3">
        <f t="shared" si="26"/>
        <v>0.13911688406584233</v>
      </c>
    </row>
    <row r="99" spans="3:21">
      <c r="C99" s="5">
        <f t="shared" si="27"/>
        <v>43252</v>
      </c>
      <c r="D99" s="3">
        <v>3.6999999999999984</v>
      </c>
      <c r="E99" s="174">
        <v>4.2</v>
      </c>
      <c r="F99" s="174">
        <v>1.5</v>
      </c>
      <c r="G99" s="174">
        <v>1.5</v>
      </c>
      <c r="H99" s="113">
        <f t="shared" si="19"/>
        <v>0.19999999999999996</v>
      </c>
      <c r="I99" s="3">
        <f t="shared" si="20"/>
        <v>0.19999999999999996</v>
      </c>
      <c r="J99" s="2">
        <f t="shared" si="23"/>
        <v>1.208964296</v>
      </c>
      <c r="L99" s="5">
        <f t="shared" si="18"/>
        <v>43252</v>
      </c>
      <c r="M99" s="2">
        <v>1.4089642959999999</v>
      </c>
      <c r="N99" s="2">
        <v>6.1942629089999999</v>
      </c>
      <c r="O99" s="2">
        <f t="shared" si="24"/>
        <v>1.9942629089999997</v>
      </c>
      <c r="P99" s="2">
        <f t="shared" si="21"/>
        <v>1.9</v>
      </c>
      <c r="Q99" s="2"/>
      <c r="R99" s="2"/>
      <c r="S99" s="3">
        <f t="shared" si="25"/>
        <v>191.07582327556273</v>
      </c>
      <c r="T99" s="3">
        <f t="shared" si="28"/>
        <v>189.46867013006431</v>
      </c>
      <c r="U99" s="3">
        <f t="shared" si="26"/>
        <v>0.84824216288379262</v>
      </c>
    </row>
    <row r="100" spans="3:21">
      <c r="C100" s="5">
        <f t="shared" si="27"/>
        <v>43344</v>
      </c>
      <c r="D100" s="3">
        <v>3.7499999999999982</v>
      </c>
      <c r="E100" s="174">
        <v>4.2</v>
      </c>
      <c r="F100" s="174">
        <v>2</v>
      </c>
      <c r="G100" s="174">
        <v>2</v>
      </c>
      <c r="H100" s="113">
        <f t="shared" si="19"/>
        <v>0.5</v>
      </c>
      <c r="I100" s="3">
        <f t="shared" si="20"/>
        <v>0.5</v>
      </c>
      <c r="J100" s="2">
        <f t="shared" si="23"/>
        <v>0.74342941200000001</v>
      </c>
      <c r="L100" s="5">
        <f t="shared" si="18"/>
        <v>43344</v>
      </c>
      <c r="M100" s="2">
        <v>1.243429412</v>
      </c>
      <c r="N100" s="2">
        <v>5.9482523069999997</v>
      </c>
      <c r="O100" s="2">
        <f t="shared" si="24"/>
        <v>1.7482523069999996</v>
      </c>
      <c r="P100" s="2">
        <f t="shared" si="21"/>
        <v>1.8</v>
      </c>
      <c r="Q100" s="2"/>
      <c r="R100" s="2"/>
      <c r="S100" s="3">
        <f t="shared" si="25"/>
        <v>193.45171626139222</v>
      </c>
      <c r="T100" s="3">
        <f t="shared" si="28"/>
        <v>191.34626186900138</v>
      </c>
      <c r="U100" s="3">
        <f t="shared" si="26"/>
        <v>1.1003373527266831</v>
      </c>
    </row>
    <row r="101" spans="3:21">
      <c r="C101" s="5">
        <f t="shared" si="27"/>
        <v>43435</v>
      </c>
      <c r="D101" s="3">
        <v>3.799999999999998</v>
      </c>
      <c r="E101" s="174">
        <v>4.2</v>
      </c>
      <c r="F101" s="174">
        <v>2.2000000000000002</v>
      </c>
      <c r="G101" s="174">
        <v>2.2000000000000002</v>
      </c>
      <c r="H101" s="113">
        <f t="shared" si="19"/>
        <v>0.20000000000000018</v>
      </c>
      <c r="I101" s="3">
        <f t="shared" si="20"/>
        <v>0.20000000000000018</v>
      </c>
      <c r="J101" s="2">
        <f t="shared" si="23"/>
        <v>0.78156347099999979</v>
      </c>
      <c r="L101" s="5">
        <f t="shared" si="18"/>
        <v>43435</v>
      </c>
      <c r="M101" s="2">
        <v>0.98156347099999997</v>
      </c>
      <c r="N101" s="2">
        <v>5.5608430000000002</v>
      </c>
      <c r="O101" s="2">
        <f t="shared" si="24"/>
        <v>1.360843</v>
      </c>
      <c r="P101" s="2">
        <f t="shared" si="21"/>
        <v>1.7000000000000002</v>
      </c>
      <c r="Q101" s="2"/>
      <c r="R101" s="2"/>
      <c r="S101" s="3">
        <f t="shared" si="25"/>
        <v>195.35056764223663</v>
      </c>
      <c r="T101" s="3">
        <f t="shared" si="28"/>
        <v>193.53046542652959</v>
      </c>
      <c r="U101" s="3">
        <f t="shared" si="26"/>
        <v>0.94047322817915813</v>
      </c>
    </row>
    <row r="102" spans="3:21">
      <c r="C102" s="5">
        <f t="shared" si="27"/>
        <v>43525</v>
      </c>
      <c r="D102" s="3">
        <v>3.799999999999998</v>
      </c>
      <c r="E102" s="174">
        <v>4.2</v>
      </c>
      <c r="F102" s="174">
        <v>2.4</v>
      </c>
      <c r="G102" s="174">
        <v>2.4</v>
      </c>
      <c r="H102" s="113">
        <f t="shared" si="19"/>
        <v>0.19999999999999973</v>
      </c>
      <c r="I102" s="3">
        <f t="shared" si="20"/>
        <v>0.19999999999999973</v>
      </c>
      <c r="J102" s="2">
        <f t="shared" si="23"/>
        <v>1.1949958450000002</v>
      </c>
      <c r="L102" s="5">
        <f t="shared" si="18"/>
        <v>43525</v>
      </c>
      <c r="M102" s="2">
        <v>1.394995845</v>
      </c>
      <c r="N102" s="2">
        <v>5.123982926</v>
      </c>
      <c r="O102" s="2">
        <f t="shared" si="24"/>
        <v>0.92398292599999987</v>
      </c>
      <c r="P102" s="2">
        <f t="shared" si="21"/>
        <v>1.0999999999999999</v>
      </c>
      <c r="Q102" s="2"/>
      <c r="R102" s="2"/>
      <c r="S102" s="3">
        <f t="shared" si="25"/>
        <v>198.07569994402974</v>
      </c>
      <c r="T102" s="3">
        <f t="shared" si="28"/>
        <v>196.06196642487419</v>
      </c>
      <c r="U102" s="3">
        <f t="shared" si="26"/>
        <v>1.0270903408117817</v>
      </c>
    </row>
    <row r="103" spans="3:21">
      <c r="C103" s="5">
        <f t="shared" si="27"/>
        <v>43617</v>
      </c>
      <c r="D103" s="3">
        <v>3.799999999999998</v>
      </c>
      <c r="E103" s="174">
        <v>4.25</v>
      </c>
      <c r="F103" s="174">
        <v>2.4</v>
      </c>
      <c r="G103" s="174">
        <v>2.4</v>
      </c>
      <c r="H103" s="113">
        <f t="shared" si="19"/>
        <v>0</v>
      </c>
      <c r="I103" s="3">
        <f t="shared" si="20"/>
        <v>0</v>
      </c>
      <c r="J103" s="2">
        <f t="shared" si="23"/>
        <v>0.904398233</v>
      </c>
      <c r="L103" s="5">
        <f t="shared" ref="L103:L133" si="29">C103</f>
        <v>43617</v>
      </c>
      <c r="M103" s="2">
        <v>0.904398233</v>
      </c>
      <c r="N103" s="2">
        <v>4.600932577</v>
      </c>
      <c r="O103" s="2">
        <f t="shared" si="24"/>
        <v>0.35093257700000002</v>
      </c>
      <c r="P103" s="2">
        <f t="shared" si="21"/>
        <v>0.89999999999999991</v>
      </c>
      <c r="Q103" s="2"/>
      <c r="R103" s="2"/>
      <c r="S103" s="3">
        <f t="shared" si="25"/>
        <v>199.86709307432591</v>
      </c>
      <c r="T103" s="3">
        <f t="shared" si="28"/>
        <v>197.52108861059205</v>
      </c>
      <c r="U103" s="3">
        <f t="shared" si="26"/>
        <v>1.1877235389072638</v>
      </c>
    </row>
    <row r="104" spans="3:21">
      <c r="C104" s="5">
        <f t="shared" si="27"/>
        <v>43709</v>
      </c>
      <c r="D104" s="3">
        <v>3.699999999999998</v>
      </c>
      <c r="E104" s="174">
        <v>4.25</v>
      </c>
      <c r="F104" s="174">
        <v>1.8</v>
      </c>
      <c r="G104" s="174">
        <v>1.8</v>
      </c>
      <c r="H104" s="113">
        <f t="shared" si="19"/>
        <v>-0.59999999999999987</v>
      </c>
      <c r="I104" s="3">
        <f t="shared" si="20"/>
        <v>-0.59999999999999987</v>
      </c>
      <c r="J104" s="2">
        <f t="shared" si="23"/>
        <v>1.3431816599999999</v>
      </c>
      <c r="L104" s="5">
        <f t="shared" si="29"/>
        <v>43709</v>
      </c>
      <c r="M104" s="2">
        <v>0.74318165999999997</v>
      </c>
      <c r="N104" s="2">
        <v>4.0840952699999997</v>
      </c>
      <c r="O104" s="2">
        <f t="shared" si="24"/>
        <v>-0.16590473000000028</v>
      </c>
      <c r="P104" s="2">
        <f t="shared" si="21"/>
        <v>-0.19999999999999996</v>
      </c>
      <c r="Q104" s="2"/>
      <c r="R104" s="2"/>
      <c r="S104" s="3">
        <f t="shared" si="25"/>
        <v>201.35246865442943</v>
      </c>
      <c r="T104" s="3">
        <f t="shared" si="28"/>
        <v>199.47847799843393</v>
      </c>
      <c r="U104" s="3">
        <f t="shared" si="26"/>
        <v>0.93944503427093196</v>
      </c>
    </row>
    <row r="105" spans="3:21">
      <c r="C105" s="5">
        <f t="shared" si="27"/>
        <v>43800</v>
      </c>
      <c r="D105" s="3">
        <v>3.5999999999999979</v>
      </c>
      <c r="E105" s="174">
        <v>4.2</v>
      </c>
      <c r="F105" s="174">
        <v>1.4</v>
      </c>
      <c r="G105" s="174">
        <v>1.4</v>
      </c>
      <c r="H105" s="113">
        <f t="shared" si="19"/>
        <v>-0.40000000000000013</v>
      </c>
      <c r="I105" s="3">
        <f t="shared" si="20"/>
        <v>-0.40000000000000013</v>
      </c>
      <c r="J105" s="2">
        <f t="shared" si="23"/>
        <v>1.0537238220000003</v>
      </c>
      <c r="L105" s="5">
        <f t="shared" si="29"/>
        <v>43800</v>
      </c>
      <c r="M105" s="2">
        <v>0.65372382200000001</v>
      </c>
      <c r="N105" s="2">
        <v>3.7461831590000001</v>
      </c>
      <c r="O105" s="2">
        <f t="shared" si="24"/>
        <v>-0.45381684100000008</v>
      </c>
      <c r="P105" s="2">
        <f t="shared" si="21"/>
        <v>-0.80000000000000027</v>
      </c>
      <c r="Q105" s="2"/>
      <c r="R105" s="2"/>
      <c r="S105" s="3">
        <f t="shared" si="25"/>
        <v>202.66875770820852</v>
      </c>
      <c r="T105" s="3">
        <f t="shared" si="28"/>
        <v>201.65874497444383</v>
      </c>
      <c r="U105" s="3">
        <f t="shared" si="26"/>
        <v>0.50085243458828188</v>
      </c>
    </row>
    <row r="106" spans="3:21">
      <c r="C106" s="5">
        <f t="shared" si="27"/>
        <v>43891</v>
      </c>
      <c r="D106" s="3">
        <v>3.4999999999999978</v>
      </c>
      <c r="E106" s="174">
        <v>3.8</v>
      </c>
      <c r="F106" s="174">
        <v>1.3</v>
      </c>
      <c r="G106" s="174">
        <v>1.3</v>
      </c>
      <c r="H106" s="113">
        <f t="shared" si="19"/>
        <v>-9.9999999999999867E-2</v>
      </c>
      <c r="I106" s="3">
        <f t="shared" si="20"/>
        <v>-9.9999999999999867E-2</v>
      </c>
      <c r="J106" s="2">
        <f t="shared" si="23"/>
        <v>0.84048253699999986</v>
      </c>
      <c r="L106" s="5">
        <f t="shared" si="29"/>
        <v>43891</v>
      </c>
      <c r="M106" s="2">
        <v>0.740482537</v>
      </c>
      <c r="N106" s="2">
        <v>3.0764927379999998</v>
      </c>
      <c r="O106" s="2">
        <f t="shared" si="24"/>
        <v>-0.72350726200000004</v>
      </c>
      <c r="P106" s="2">
        <f t="shared" si="21"/>
        <v>-1.0999999999999999</v>
      </c>
      <c r="Q106" s="2"/>
      <c r="R106" s="2"/>
      <c r="S106" s="3">
        <f t="shared" si="25"/>
        <v>204.16948446699266</v>
      </c>
      <c r="T106" s="3">
        <f t="shared" si="28"/>
        <v>203.51232114901941</v>
      </c>
      <c r="U106" s="3">
        <f t="shared" si="26"/>
        <v>0.32291082636319857</v>
      </c>
    </row>
    <row r="107" spans="3:21">
      <c r="C107" s="5">
        <f t="shared" si="27"/>
        <v>43983</v>
      </c>
      <c r="D107" s="3">
        <v>3.2999999999999976</v>
      </c>
      <c r="E107" s="174">
        <v>1</v>
      </c>
      <c r="F107" s="174">
        <v>-6.3</v>
      </c>
      <c r="G107" s="174">
        <v>-6.3</v>
      </c>
      <c r="H107" s="113">
        <f t="shared" si="19"/>
        <v>-7.6</v>
      </c>
      <c r="I107" s="3">
        <f t="shared" si="20"/>
        <v>-7.6</v>
      </c>
      <c r="J107" s="2">
        <f t="shared" si="23"/>
        <v>-1.6055979600000008</v>
      </c>
      <c r="L107" s="5">
        <f t="shared" si="29"/>
        <v>43983</v>
      </c>
      <c r="M107" s="2">
        <v>-9.2055979600000004</v>
      </c>
      <c r="N107" s="2">
        <v>-7.2511338810000003</v>
      </c>
      <c r="O107" s="2">
        <f t="shared" si="24"/>
        <v>-8.2511338810000012</v>
      </c>
      <c r="P107" s="2">
        <f t="shared" si="21"/>
        <v>-8.6999999999999993</v>
      </c>
      <c r="Q107" s="2"/>
      <c r="R107" s="2"/>
      <c r="S107" s="3">
        <f t="shared" si="25"/>
        <v>185.37446256995668</v>
      </c>
      <c r="T107" s="3">
        <f t="shared" si="28"/>
        <v>199.49629949669796</v>
      </c>
      <c r="U107" s="3">
        <f t="shared" si="26"/>
        <v>-7.0787463037503784</v>
      </c>
    </row>
    <row r="108" spans="3:21">
      <c r="C108" s="5">
        <f t="shared" si="27"/>
        <v>44075</v>
      </c>
      <c r="D108" s="3">
        <v>3.0999999999999974</v>
      </c>
      <c r="E108" s="174">
        <v>2</v>
      </c>
      <c r="F108" s="174">
        <v>-1</v>
      </c>
      <c r="G108" s="174">
        <v>-1</v>
      </c>
      <c r="H108" s="113">
        <f t="shared" si="19"/>
        <v>5.3</v>
      </c>
      <c r="I108" s="3">
        <f t="shared" si="20"/>
        <v>5.3</v>
      </c>
      <c r="J108" s="2">
        <f t="shared" si="23"/>
        <v>1.4617179089999999</v>
      </c>
      <c r="L108" s="5">
        <f t="shared" si="29"/>
        <v>44075</v>
      </c>
      <c r="M108" s="2">
        <v>6.7617179089999997</v>
      </c>
      <c r="N108" s="2">
        <v>-1.7101890390000001</v>
      </c>
      <c r="O108" s="2">
        <f t="shared" si="24"/>
        <v>-3.7101890390000003</v>
      </c>
      <c r="P108" s="2">
        <f t="shared" si="21"/>
        <v>-2.8</v>
      </c>
      <c r="Q108" s="2"/>
      <c r="R108" s="2"/>
      <c r="S108" s="3">
        <f t="shared" si="25"/>
        <v>197.90896080426194</v>
      </c>
      <c r="T108" s="3">
        <f t="shared" si="28"/>
        <v>203.46804755840262</v>
      </c>
      <c r="U108" s="3">
        <f t="shared" si="26"/>
        <v>-2.732166952427761</v>
      </c>
    </row>
    <row r="109" spans="3:21">
      <c r="C109" s="5">
        <f t="shared" si="27"/>
        <v>44166</v>
      </c>
      <c r="D109" s="3">
        <v>2.8999999999999972</v>
      </c>
      <c r="E109" s="174">
        <v>1.5</v>
      </c>
      <c r="F109" s="174">
        <v>-1.8</v>
      </c>
      <c r="G109" s="174">
        <v>-1.8</v>
      </c>
      <c r="H109" s="113">
        <f t="shared" si="19"/>
        <v>-0.8</v>
      </c>
      <c r="I109" s="3">
        <f t="shared" si="20"/>
        <v>-0.8</v>
      </c>
      <c r="J109" s="2">
        <f t="shared" si="23"/>
        <v>0.921471225</v>
      </c>
      <c r="L109" s="5">
        <f t="shared" si="29"/>
        <v>44166</v>
      </c>
      <c r="M109" s="2">
        <v>0.121471225</v>
      </c>
      <c r="N109" s="2">
        <v>-2.2299413659999998</v>
      </c>
      <c r="O109" s="2">
        <f t="shared" si="24"/>
        <v>-3.7299413659999998</v>
      </c>
      <c r="P109" s="2">
        <f t="shared" si="21"/>
        <v>-3.2</v>
      </c>
      <c r="Q109" s="2"/>
      <c r="R109" s="2"/>
      <c r="S109" s="3">
        <f t="shared" si="25"/>
        <v>198.14936324333561</v>
      </c>
      <c r="T109" s="3">
        <f t="shared" si="28"/>
        <v>204.68362614906047</v>
      </c>
      <c r="U109" s="3">
        <f t="shared" si="26"/>
        <v>-3.1923720664232746</v>
      </c>
    </row>
    <row r="110" spans="3:21">
      <c r="C110" s="5">
        <f t="shared" si="27"/>
        <v>44256</v>
      </c>
      <c r="D110" s="3">
        <v>2.9</v>
      </c>
      <c r="E110" s="174">
        <v>1.9</v>
      </c>
      <c r="F110" s="174">
        <v>-0.2</v>
      </c>
      <c r="G110" s="174">
        <v>-0.2</v>
      </c>
      <c r="H110" s="113">
        <f t="shared" si="19"/>
        <v>1.6</v>
      </c>
      <c r="I110" s="3">
        <f t="shared" si="20"/>
        <v>1.6</v>
      </c>
      <c r="J110" s="2">
        <f t="shared" si="23"/>
        <v>0.97179487500000006</v>
      </c>
      <c r="L110" s="5">
        <f t="shared" si="29"/>
        <v>44256</v>
      </c>
      <c r="M110" s="2">
        <v>2.5717948750000001</v>
      </c>
      <c r="N110" s="2">
        <v>-0.45262692199999999</v>
      </c>
      <c r="O110" s="2">
        <f t="shared" si="24"/>
        <v>-2.3526269219999998</v>
      </c>
      <c r="P110" s="2">
        <f t="shared" si="21"/>
        <v>-1.5</v>
      </c>
      <c r="Q110" s="2"/>
      <c r="R110" s="2"/>
      <c r="S110" s="3">
        <f t="shared" si="25"/>
        <v>203.24535841207287</v>
      </c>
      <c r="T110" s="3">
        <f t="shared" si="28"/>
        <v>207.37905525085077</v>
      </c>
      <c r="U110" s="3">
        <f t="shared" si="26"/>
        <v>-1.9933048849979969</v>
      </c>
    </row>
    <row r="111" spans="3:21">
      <c r="C111" s="5">
        <f t="shared" si="27"/>
        <v>44348</v>
      </c>
      <c r="D111" s="3">
        <v>3</v>
      </c>
      <c r="E111" s="174">
        <v>5</v>
      </c>
      <c r="F111" s="174">
        <v>0.3</v>
      </c>
      <c r="G111" s="174">
        <v>0.3</v>
      </c>
      <c r="H111" s="113">
        <f t="shared" si="19"/>
        <v>0.5</v>
      </c>
      <c r="I111" s="3">
        <f t="shared" si="20"/>
        <v>0.5</v>
      </c>
      <c r="J111" s="2">
        <f t="shared" si="23"/>
        <v>1.673567115</v>
      </c>
      <c r="L111" s="5">
        <f t="shared" si="29"/>
        <v>44348</v>
      </c>
      <c r="M111" s="2">
        <v>2.173567115</v>
      </c>
      <c r="N111" s="2">
        <v>12.023538629000001</v>
      </c>
      <c r="O111" s="2">
        <f t="shared" si="24"/>
        <v>7.0235386290000008</v>
      </c>
      <c r="P111" s="2">
        <f t="shared" si="21"/>
        <v>6.6</v>
      </c>
      <c r="Q111" s="2"/>
      <c r="R111" s="2"/>
      <c r="S111" s="3">
        <f t="shared" si="25"/>
        <v>207.66303268528159</v>
      </c>
      <c r="T111" s="3">
        <f t="shared" si="28"/>
        <v>209.47111447153287</v>
      </c>
      <c r="U111" s="3">
        <f t="shared" si="26"/>
        <v>-0.86316521054123996</v>
      </c>
    </row>
    <row r="112" spans="3:21">
      <c r="C112" s="5">
        <f t="shared" si="27"/>
        <v>44440</v>
      </c>
      <c r="D112" s="3">
        <v>3.1</v>
      </c>
      <c r="E112" s="174">
        <v>3.8</v>
      </c>
      <c r="F112" s="174">
        <v>1.6</v>
      </c>
      <c r="G112" s="174">
        <v>1.6</v>
      </c>
      <c r="H112" s="113">
        <f t="shared" si="19"/>
        <v>1.3</v>
      </c>
      <c r="I112" s="3">
        <f t="shared" si="20"/>
        <v>1.3</v>
      </c>
      <c r="J112" s="2">
        <f t="shared" si="23"/>
        <v>0.78876956699999989</v>
      </c>
      <c r="L112" s="5">
        <f t="shared" si="29"/>
        <v>44440</v>
      </c>
      <c r="M112" s="2">
        <v>2.0887695669999999</v>
      </c>
      <c r="N112" s="2">
        <v>7.1202809880000002</v>
      </c>
      <c r="O112" s="2">
        <f t="shared" si="24"/>
        <v>3.3202809880000004</v>
      </c>
      <c r="P112" s="2">
        <f t="shared" si="21"/>
        <v>2.6</v>
      </c>
      <c r="Q112" s="2"/>
      <c r="R112" s="2"/>
      <c r="S112" s="3">
        <f t="shared" si="25"/>
        <v>212.000634913921</v>
      </c>
      <c r="T112" s="3">
        <f t="shared" si="28"/>
        <v>211.19983336562191</v>
      </c>
      <c r="U112" s="3">
        <f t="shared" si="26"/>
        <v>0.37916769892179047</v>
      </c>
    </row>
    <row r="113" spans="3:24">
      <c r="C113" s="5">
        <f t="shared" si="27"/>
        <v>44531</v>
      </c>
      <c r="D113" s="3">
        <v>3.1</v>
      </c>
      <c r="E113" s="174">
        <v>4.0999999999999996</v>
      </c>
      <c r="F113" s="174">
        <v>2.1</v>
      </c>
      <c r="G113" s="174">
        <v>2.1</v>
      </c>
      <c r="H113" s="113">
        <f t="shared" si="19"/>
        <v>0.5</v>
      </c>
      <c r="I113" s="3">
        <f t="shared" si="20"/>
        <v>0.5</v>
      </c>
      <c r="J113" s="2">
        <f t="shared" si="23"/>
        <v>1.134625676</v>
      </c>
      <c r="L113" s="5">
        <f t="shared" si="29"/>
        <v>44531</v>
      </c>
      <c r="M113" s="2">
        <v>1.634625676</v>
      </c>
      <c r="N113" s="2">
        <v>8.7392097549999992</v>
      </c>
      <c r="O113" s="2">
        <f t="shared" si="24"/>
        <v>4.6392097549999995</v>
      </c>
      <c r="P113" s="2">
        <f t="shared" si="21"/>
        <v>3.9000000000000004</v>
      </c>
      <c r="Q113" s="2"/>
      <c r="R113" s="2"/>
      <c r="S113" s="3">
        <f t="shared" si="25"/>
        <v>215.46605172550696</v>
      </c>
      <c r="T113" s="3">
        <f t="shared" si="28"/>
        <v>213.07565482117192</v>
      </c>
      <c r="U113" s="3">
        <f t="shared" si="26"/>
        <v>1.1218536000000796</v>
      </c>
    </row>
    <row r="114" spans="3:24">
      <c r="C114" s="5">
        <f t="shared" si="27"/>
        <v>44621</v>
      </c>
      <c r="D114" s="3">
        <v>3</v>
      </c>
      <c r="E114" s="174">
        <v>4</v>
      </c>
      <c r="F114" s="174">
        <v>4.3</v>
      </c>
      <c r="G114" s="174">
        <v>4.2</v>
      </c>
      <c r="H114" s="113">
        <f t="shared" si="19"/>
        <v>2.1</v>
      </c>
      <c r="I114" s="3">
        <f t="shared" si="20"/>
        <v>2.1</v>
      </c>
      <c r="J114" s="2">
        <f t="shared" si="23"/>
        <v>2.1555020109999998</v>
      </c>
      <c r="L114" s="5">
        <f t="shared" si="29"/>
        <v>44621</v>
      </c>
      <c r="M114" s="2">
        <v>4.2555020109999999</v>
      </c>
      <c r="N114" s="2">
        <v>10.524154472999999</v>
      </c>
      <c r="O114" s="2">
        <f t="shared" si="24"/>
        <v>6.5241544729999994</v>
      </c>
      <c r="P114" s="2">
        <f t="shared" si="21"/>
        <v>4.4000000000000004</v>
      </c>
      <c r="Q114" s="2">
        <v>8.6</v>
      </c>
      <c r="R114" s="8">
        <f t="shared" ref="R114:R129" si="30">S114/S110*100-100</f>
        <v>10.524154472579951</v>
      </c>
      <c r="S114" s="3">
        <f t="shared" si="25"/>
        <v>224.63521388970821</v>
      </c>
      <c r="T114" s="3">
        <f t="shared" si="28"/>
        <v>215.67421746088482</v>
      </c>
      <c r="U114" s="3">
        <f t="shared" si="26"/>
        <v>4.154876059976246</v>
      </c>
    </row>
    <row r="115" spans="3:24">
      <c r="C115" s="5">
        <f t="shared" si="27"/>
        <v>44713</v>
      </c>
      <c r="D115" s="3">
        <v>3.15</v>
      </c>
      <c r="E115" s="174">
        <v>3.8</v>
      </c>
      <c r="F115" s="174">
        <v>2.4</v>
      </c>
      <c r="G115" s="174">
        <v>2.4</v>
      </c>
      <c r="H115" s="113">
        <f t="shared" si="19"/>
        <v>-1.8000000000000003</v>
      </c>
      <c r="I115" s="3">
        <f t="shared" si="20"/>
        <v>-1.8000000000000003</v>
      </c>
      <c r="J115" s="2">
        <f t="shared" si="23"/>
        <v>-0.53564234799999966</v>
      </c>
      <c r="L115" s="5">
        <f t="shared" si="29"/>
        <v>44713</v>
      </c>
      <c r="M115" s="2">
        <v>-2.3356423479999999</v>
      </c>
      <c r="N115" s="2">
        <v>5.6464098930000004</v>
      </c>
      <c r="O115" s="2">
        <f t="shared" si="24"/>
        <v>1.8464098930000006</v>
      </c>
      <c r="P115" s="2">
        <f t="shared" si="21"/>
        <v>2.1</v>
      </c>
      <c r="Q115" s="2">
        <v>5.8</v>
      </c>
      <c r="R115" s="8">
        <f t="shared" si="30"/>
        <v>5.646409892351187</v>
      </c>
      <c r="S115" s="3">
        <f t="shared" si="25"/>
        <v>219.3885387055798</v>
      </c>
      <c r="T115" s="3">
        <f t="shared" si="28"/>
        <v>217.43101682145112</v>
      </c>
      <c r="U115" s="3">
        <f t="shared" si="26"/>
        <v>0.90029560305839595</v>
      </c>
    </row>
    <row r="116" spans="3:24">
      <c r="C116" s="5">
        <f t="shared" si="27"/>
        <v>44805</v>
      </c>
      <c r="D116" s="3">
        <v>3.25</v>
      </c>
      <c r="E116" s="174">
        <v>4</v>
      </c>
      <c r="F116" s="174">
        <v>1.3</v>
      </c>
      <c r="G116" s="174">
        <v>1.3</v>
      </c>
      <c r="H116" s="113">
        <f t="shared" si="19"/>
        <v>-1.0999999999999999</v>
      </c>
      <c r="I116" s="3">
        <f t="shared" si="20"/>
        <v>-1.0999999999999999</v>
      </c>
      <c r="J116" s="2">
        <f t="shared" si="23"/>
        <v>2.0589977749999999</v>
      </c>
      <c r="L116" s="5">
        <f t="shared" si="29"/>
        <v>44805</v>
      </c>
      <c r="M116" s="2">
        <v>0.95899777500000005</v>
      </c>
      <c r="N116" s="2">
        <v>4.4772672509999998</v>
      </c>
      <c r="O116" s="2">
        <f t="shared" si="24"/>
        <v>0.47726725099999978</v>
      </c>
      <c r="P116" s="2">
        <f t="shared" si="21"/>
        <v>-0.30000000000000004</v>
      </c>
      <c r="Q116" s="2">
        <v>3.6</v>
      </c>
      <c r="R116" s="8">
        <f t="shared" si="30"/>
        <v>4.4772672498383201</v>
      </c>
      <c r="S116" s="3">
        <f t="shared" si="25"/>
        <v>221.49246991037131</v>
      </c>
      <c r="T116" s="3">
        <f t="shared" si="28"/>
        <v>219.64782670024681</v>
      </c>
      <c r="U116" s="3">
        <f t="shared" si="26"/>
        <v>0.83981855765952673</v>
      </c>
    </row>
    <row r="117" spans="3:24">
      <c r="C117" s="5">
        <f t="shared" si="27"/>
        <v>44896</v>
      </c>
      <c r="D117" s="3">
        <v>3.4</v>
      </c>
      <c r="E117" s="174">
        <v>3.9</v>
      </c>
      <c r="F117" s="174">
        <v>0.1</v>
      </c>
      <c r="G117" s="174">
        <v>0.1</v>
      </c>
      <c r="H117" s="113">
        <f>G117-G116</f>
        <v>-1.2</v>
      </c>
      <c r="I117" s="3">
        <f t="shared" si="20"/>
        <v>-1.2</v>
      </c>
      <c r="J117" s="2">
        <f>M117-I117</f>
        <v>-1.2000048450000003</v>
      </c>
      <c r="L117" s="5">
        <f t="shared" si="29"/>
        <v>44896</v>
      </c>
      <c r="M117" s="2">
        <v>-2.4000048450000002</v>
      </c>
      <c r="N117" s="2">
        <v>0.32979124599999998</v>
      </c>
      <c r="O117" s="2">
        <f t="shared" si="24"/>
        <v>-3.5702087539999998</v>
      </c>
      <c r="P117" s="2">
        <f>G117-G113</f>
        <v>-2</v>
      </c>
      <c r="Q117" s="2">
        <v>2</v>
      </c>
      <c r="R117" s="8">
        <f t="shared" si="30"/>
        <v>0.32979124554177019</v>
      </c>
      <c r="S117" s="3">
        <f t="shared" si="25"/>
        <v>216.17663990121221</v>
      </c>
      <c r="T117" s="3">
        <f t="shared" si="28"/>
        <v>221.38560535919763</v>
      </c>
      <c r="U117" s="3">
        <f t="shared" si="26"/>
        <v>-2.3528925692950367</v>
      </c>
    </row>
    <row r="118" spans="3:24">
      <c r="C118" s="5">
        <f t="shared" si="27"/>
        <v>44986</v>
      </c>
      <c r="D118" s="3">
        <v>3.5</v>
      </c>
      <c r="E118" s="174">
        <v>3.9</v>
      </c>
      <c r="F118" s="174">
        <v>0.5</v>
      </c>
      <c r="G118" s="174">
        <v>0</v>
      </c>
      <c r="H118" s="174"/>
      <c r="I118" s="3">
        <f t="shared" si="20"/>
        <v>-0.1</v>
      </c>
      <c r="J118" s="8">
        <v>0.65</v>
      </c>
      <c r="L118" s="5">
        <f t="shared" si="29"/>
        <v>44986</v>
      </c>
      <c r="M118" s="179">
        <f t="shared" ref="M118:M129" si="31">J118+I118</f>
        <v>0.55000000000000004</v>
      </c>
      <c r="N118" s="2"/>
      <c r="O118" s="2"/>
      <c r="P118" s="2"/>
      <c r="Q118" s="8">
        <v>-0.4</v>
      </c>
      <c r="R118" s="8">
        <f t="shared" si="30"/>
        <v>-4.465473688389892</v>
      </c>
      <c r="S118" s="174">
        <f>S113*(1+Q118/100)</f>
        <v>214.60418751860493</v>
      </c>
      <c r="T118" s="3">
        <f t="shared" si="28"/>
        <v>224.08551194185932</v>
      </c>
      <c r="U118" s="3">
        <f t="shared" si="26"/>
        <v>-4.2311188889866287</v>
      </c>
      <c r="X118" s="3">
        <f t="shared" ref="X118:X129" si="32">M118</f>
        <v>0.55000000000000004</v>
      </c>
    </row>
    <row r="119" spans="3:24">
      <c r="C119" s="5">
        <f t="shared" si="27"/>
        <v>45078</v>
      </c>
      <c r="D119" s="3">
        <v>3.6</v>
      </c>
      <c r="E119" s="174">
        <v>3.5</v>
      </c>
      <c r="F119" s="174">
        <v>0.3</v>
      </c>
      <c r="G119" s="174">
        <v>-0.3</v>
      </c>
      <c r="H119" s="174"/>
      <c r="I119" s="3">
        <f t="shared" si="20"/>
        <v>-0.3</v>
      </c>
      <c r="J119" s="8">
        <v>0.65</v>
      </c>
      <c r="L119" s="5">
        <f t="shared" si="29"/>
        <v>45078</v>
      </c>
      <c r="M119" s="179">
        <f t="shared" si="31"/>
        <v>0.35000000000000003</v>
      </c>
      <c r="N119" s="2"/>
      <c r="O119" s="2"/>
      <c r="P119" s="2"/>
      <c r="Q119" s="8">
        <v>0.8</v>
      </c>
      <c r="R119" s="8">
        <f t="shared" si="30"/>
        <v>3.210631210183152</v>
      </c>
      <c r="S119" s="174">
        <f t="shared" ref="S119:S129" si="33">S114*(1+Q119/100)</f>
        <v>226.43229560082588</v>
      </c>
      <c r="T119" s="3">
        <f t="shared" si="28"/>
        <v>225.04110241020189</v>
      </c>
      <c r="U119" s="3"/>
      <c r="X119" s="3">
        <f t="shared" si="32"/>
        <v>0.35000000000000003</v>
      </c>
    </row>
    <row r="120" spans="3:24">
      <c r="C120" s="5">
        <f t="shared" si="27"/>
        <v>45170</v>
      </c>
      <c r="D120" s="3">
        <v>3.6</v>
      </c>
      <c r="E120" s="174">
        <v>3.1</v>
      </c>
      <c r="F120" s="174">
        <v>9.9999999999999978E-2</v>
      </c>
      <c r="G120" s="174">
        <v>-0.5</v>
      </c>
      <c r="H120" s="174"/>
      <c r="I120" s="3">
        <f t="shared" si="20"/>
        <v>-0.2</v>
      </c>
      <c r="J120" s="8">
        <v>0.65</v>
      </c>
      <c r="L120" s="5">
        <f t="shared" si="29"/>
        <v>45170</v>
      </c>
      <c r="M120" s="179">
        <f t="shared" si="31"/>
        <v>0.45</v>
      </c>
      <c r="N120" s="2"/>
      <c r="O120" s="2"/>
      <c r="P120" s="2"/>
      <c r="Q120" s="8">
        <v>1.3</v>
      </c>
      <c r="R120" s="8">
        <f t="shared" si="30"/>
        <v>0.33776308453452941</v>
      </c>
      <c r="S120" s="174">
        <f t="shared" si="33"/>
        <v>222.24058970875231</v>
      </c>
      <c r="T120" s="3">
        <f t="shared" si="28"/>
        <v>226.45690932795443</v>
      </c>
      <c r="U120" s="3"/>
      <c r="X120" s="3">
        <f t="shared" si="32"/>
        <v>0.45</v>
      </c>
    </row>
    <row r="121" spans="3:24">
      <c r="C121" s="5">
        <f t="shared" si="27"/>
        <v>45261</v>
      </c>
      <c r="D121" s="3">
        <v>3.6</v>
      </c>
      <c r="E121" s="174">
        <v>2.8</v>
      </c>
      <c r="F121" s="174">
        <v>-0.30000000000000004</v>
      </c>
      <c r="G121" s="174">
        <v>-0.9</v>
      </c>
      <c r="H121" s="174"/>
      <c r="I121" s="3">
        <f t="shared" si="20"/>
        <v>-0.4</v>
      </c>
      <c r="J121" s="8">
        <v>0.65</v>
      </c>
      <c r="L121" s="5">
        <f t="shared" si="29"/>
        <v>45261</v>
      </c>
      <c r="M121" s="179">
        <f t="shared" si="31"/>
        <v>0.25</v>
      </c>
      <c r="N121" s="2"/>
      <c r="O121" s="2"/>
      <c r="P121" s="2"/>
      <c r="Q121" s="8">
        <v>1.8</v>
      </c>
      <c r="R121" s="8">
        <f t="shared" si="30"/>
        <v>4.3032838662849571</v>
      </c>
      <c r="S121" s="174">
        <f t="shared" si="33"/>
        <v>225.479334368758</v>
      </c>
      <c r="T121" s="3">
        <f t="shared" si="28"/>
        <v>227.58440230925515</v>
      </c>
      <c r="U121" s="3"/>
      <c r="X121" s="3">
        <f t="shared" si="32"/>
        <v>0.25</v>
      </c>
    </row>
    <row r="122" spans="3:24">
      <c r="C122" s="5">
        <f t="shared" si="27"/>
        <v>45352</v>
      </c>
      <c r="D122" s="3">
        <v>3.55</v>
      </c>
      <c r="E122" s="174">
        <v>2.7</v>
      </c>
      <c r="F122" s="174">
        <v>0</v>
      </c>
      <c r="G122" s="174">
        <v>-0.6</v>
      </c>
      <c r="H122" s="174"/>
      <c r="I122" s="3">
        <f t="shared" si="20"/>
        <v>0.30000000000000004</v>
      </c>
      <c r="J122" s="8">
        <v>0.65</v>
      </c>
      <c r="L122" s="5">
        <f t="shared" si="29"/>
        <v>45352</v>
      </c>
      <c r="M122" s="179">
        <f t="shared" si="31"/>
        <v>0.95000000000000007</v>
      </c>
      <c r="N122" s="2"/>
      <c r="O122" s="2"/>
      <c r="P122" s="2"/>
      <c r="Q122" s="8">
        <v>2.1</v>
      </c>
      <c r="R122" s="8">
        <f t="shared" si="30"/>
        <v>2.8481092988937178</v>
      </c>
      <c r="S122" s="174">
        <f t="shared" si="33"/>
        <v>220.71634933913765</v>
      </c>
      <c r="T122" s="3">
        <f t="shared" si="28"/>
        <v>230.13582076428952</v>
      </c>
      <c r="U122" s="3"/>
      <c r="X122" s="3">
        <f t="shared" si="32"/>
        <v>0.95000000000000007</v>
      </c>
    </row>
    <row r="123" spans="3:24">
      <c r="C123" s="5">
        <f t="shared" si="27"/>
        <v>45444</v>
      </c>
      <c r="D123" s="3">
        <v>3.53</v>
      </c>
      <c r="E123" s="174">
        <v>2.5</v>
      </c>
      <c r="F123" s="174">
        <v>-9.9999999999999978E-2</v>
      </c>
      <c r="G123" s="174">
        <v>-0.7</v>
      </c>
      <c r="H123" s="174"/>
      <c r="I123" s="3">
        <f t="shared" si="20"/>
        <v>-9.9999999999999978E-2</v>
      </c>
      <c r="J123" s="8">
        <v>0.65</v>
      </c>
      <c r="L123" s="5">
        <f t="shared" si="29"/>
        <v>45444</v>
      </c>
      <c r="M123" s="179">
        <f t="shared" si="31"/>
        <v>0.55000000000000004</v>
      </c>
      <c r="N123" s="2"/>
      <c r="O123" s="2"/>
      <c r="P123" s="2"/>
      <c r="Q123" s="8">
        <v>2.1</v>
      </c>
      <c r="R123" s="8">
        <f t="shared" si="30"/>
        <v>-3.2333815831806447</v>
      </c>
      <c r="S123" s="174">
        <f t="shared" si="33"/>
        <v>219.11087545649562</v>
      </c>
      <c r="T123" s="3">
        <f t="shared" si="28"/>
        <v>230.66712997045693</v>
      </c>
      <c r="U123" s="3"/>
      <c r="X123" s="3">
        <f t="shared" si="32"/>
        <v>0.55000000000000004</v>
      </c>
    </row>
    <row r="124" spans="3:24">
      <c r="C124" s="5">
        <f t="shared" si="27"/>
        <v>45536</v>
      </c>
      <c r="D124" s="3">
        <v>3.5</v>
      </c>
      <c r="E124" s="174">
        <v>2.6</v>
      </c>
      <c r="F124" s="174">
        <v>-0.4</v>
      </c>
      <c r="G124" s="174">
        <v>-1.1000000000000001</v>
      </c>
      <c r="H124" s="174"/>
      <c r="I124" s="3">
        <f t="shared" si="20"/>
        <v>-0.40000000000000013</v>
      </c>
      <c r="J124" s="8">
        <v>0.65</v>
      </c>
      <c r="L124" s="5">
        <f t="shared" si="29"/>
        <v>45536</v>
      </c>
      <c r="M124" s="179">
        <f t="shared" si="31"/>
        <v>0.24999999999999989</v>
      </c>
      <c r="N124" s="2"/>
      <c r="O124" s="2"/>
      <c r="P124" s="2"/>
      <c r="Q124" s="8">
        <v>2</v>
      </c>
      <c r="R124" s="8">
        <f t="shared" si="30"/>
        <v>3.923833992484532</v>
      </c>
      <c r="S124" s="174">
        <f t="shared" si="33"/>
        <v>230.9609415128424</v>
      </c>
      <c r="T124" s="3">
        <f t="shared" si="28"/>
        <v>232.34478897048126</v>
      </c>
      <c r="U124" s="3"/>
      <c r="X124" s="3">
        <f t="shared" si="32"/>
        <v>0.24999999999999989</v>
      </c>
    </row>
    <row r="125" spans="3:24">
      <c r="C125" s="5">
        <f t="shared" si="27"/>
        <v>45627</v>
      </c>
      <c r="D125" s="3">
        <v>3.48</v>
      </c>
      <c r="E125" s="174">
        <v>2.6</v>
      </c>
      <c r="F125" s="174">
        <v>-0.5</v>
      </c>
      <c r="G125" s="174">
        <v>-1.2</v>
      </c>
      <c r="H125" s="174"/>
      <c r="I125" s="3">
        <f t="shared" si="20"/>
        <v>-9.9999999999999867E-2</v>
      </c>
      <c r="J125" s="8">
        <v>0.65</v>
      </c>
      <c r="L125" s="5">
        <f t="shared" si="29"/>
        <v>45627</v>
      </c>
      <c r="M125" s="179">
        <f t="shared" si="31"/>
        <v>0.55000000000000016</v>
      </c>
      <c r="N125" s="2"/>
      <c r="O125" s="2"/>
      <c r="P125" s="2"/>
      <c r="Q125" s="8">
        <v>2.4</v>
      </c>
      <c r="R125" s="8">
        <f t="shared" si="30"/>
        <v>0.92914479230192626</v>
      </c>
      <c r="S125" s="174">
        <f t="shared" si="33"/>
        <v>227.57436386176238</v>
      </c>
      <c r="T125" s="3">
        <f t="shared" si="28"/>
        <v>233.50159676929579</v>
      </c>
      <c r="U125" s="3"/>
      <c r="X125" s="3">
        <f t="shared" si="32"/>
        <v>0.55000000000000016</v>
      </c>
    </row>
    <row r="126" spans="3:24">
      <c r="C126" s="5">
        <f t="shared" si="27"/>
        <v>45717</v>
      </c>
      <c r="D126" s="3">
        <v>3.46</v>
      </c>
      <c r="E126" s="174">
        <v>2.7</v>
      </c>
      <c r="F126" s="174">
        <v>-0.19999999999999996</v>
      </c>
      <c r="G126" s="174">
        <v>-0.9</v>
      </c>
      <c r="H126" s="174"/>
      <c r="I126" s="3">
        <f t="shared" si="20"/>
        <v>0.29999999999999993</v>
      </c>
      <c r="J126" s="8">
        <v>0.65</v>
      </c>
      <c r="L126" s="5">
        <f t="shared" si="29"/>
        <v>45717</v>
      </c>
      <c r="M126" s="179">
        <f t="shared" si="31"/>
        <v>0.95</v>
      </c>
      <c r="N126" s="2"/>
      <c r="O126" s="2"/>
      <c r="P126" s="2"/>
      <c r="Q126" s="8">
        <v>2.4</v>
      </c>
      <c r="R126" s="8">
        <f t="shared" si="30"/>
        <v>4.6097577659900253</v>
      </c>
      <c r="S126" s="174">
        <f t="shared" si="33"/>
        <v>230.89083839360819</v>
      </c>
      <c r="T126" s="3">
        <f t="shared" si="28"/>
        <v>236.34948792492531</v>
      </c>
      <c r="U126" s="3"/>
      <c r="X126" s="3">
        <f t="shared" si="32"/>
        <v>0.95</v>
      </c>
    </row>
    <row r="127" spans="3:24">
      <c r="C127" s="5">
        <f t="shared" si="27"/>
        <v>45809</v>
      </c>
      <c r="D127" s="3">
        <v>3.44</v>
      </c>
      <c r="E127" s="174">
        <v>2.8</v>
      </c>
      <c r="F127" s="174">
        <v>0.2</v>
      </c>
      <c r="G127" s="174">
        <v>-0.5</v>
      </c>
      <c r="H127" s="174"/>
      <c r="I127" s="3">
        <f t="shared" si="20"/>
        <v>0.4</v>
      </c>
      <c r="J127" s="8">
        <v>0.65</v>
      </c>
      <c r="L127" s="5">
        <f t="shared" si="29"/>
        <v>45809</v>
      </c>
      <c r="M127" s="179">
        <f t="shared" si="31"/>
        <v>1.05</v>
      </c>
      <c r="N127" s="2"/>
      <c r="O127" s="2"/>
      <c r="P127" s="2"/>
      <c r="Q127" s="8">
        <v>3</v>
      </c>
      <c r="R127" s="8">
        <f t="shared" si="30"/>
        <v>3.7547037981004365</v>
      </c>
      <c r="S127" s="174">
        <f t="shared" si="33"/>
        <v>227.3378398193118</v>
      </c>
      <c r="T127" s="3">
        <f t="shared" si="28"/>
        <v>237.12580960962973</v>
      </c>
      <c r="U127" s="3"/>
      <c r="X127" s="3">
        <f t="shared" si="32"/>
        <v>1.05</v>
      </c>
    </row>
    <row r="128" spans="3:24">
      <c r="C128" s="5">
        <f t="shared" si="27"/>
        <v>45901</v>
      </c>
      <c r="D128" s="3">
        <v>3.42</v>
      </c>
      <c r="E128" s="174">
        <v>2.8</v>
      </c>
      <c r="F128" s="174">
        <v>9.9999999999999978E-2</v>
      </c>
      <c r="G128" s="174">
        <v>-0.5</v>
      </c>
      <c r="H128" s="174"/>
      <c r="I128" s="3">
        <f t="shared" si="20"/>
        <v>0</v>
      </c>
      <c r="J128" s="8">
        <v>0.65</v>
      </c>
      <c r="L128" s="5">
        <f t="shared" si="29"/>
        <v>45901</v>
      </c>
      <c r="M128" s="179">
        <f t="shared" si="31"/>
        <v>0.65</v>
      </c>
      <c r="N128" s="2"/>
      <c r="O128" s="2"/>
      <c r="P128" s="2"/>
      <c r="Q128" s="8">
        <v>3.4</v>
      </c>
      <c r="R128" s="8">
        <f t="shared" si="30"/>
        <v>-1.9052123107929191</v>
      </c>
      <c r="S128" s="174">
        <f t="shared" si="33"/>
        <v>226.56064522201649</v>
      </c>
      <c r="T128" s="3">
        <f t="shared" si="28"/>
        <v>238.85044306165474</v>
      </c>
      <c r="U128" s="3"/>
      <c r="X128" s="3">
        <f t="shared" si="32"/>
        <v>0.65</v>
      </c>
    </row>
    <row r="129" spans="3:24">
      <c r="C129" s="5">
        <f t="shared" si="27"/>
        <v>45992</v>
      </c>
      <c r="D129" s="3">
        <v>3.4</v>
      </c>
      <c r="E129" s="174">
        <v>2.8</v>
      </c>
      <c r="F129" s="174">
        <v>0.3</v>
      </c>
      <c r="G129" s="174">
        <v>-0.4</v>
      </c>
      <c r="H129" s="174"/>
      <c r="I129" s="3">
        <f t="shared" si="20"/>
        <v>9.9999999999999978E-2</v>
      </c>
      <c r="J129" s="8">
        <v>0.65</v>
      </c>
      <c r="L129" s="5">
        <f t="shared" si="29"/>
        <v>45992</v>
      </c>
      <c r="M129" s="179">
        <f t="shared" si="31"/>
        <v>0.75</v>
      </c>
      <c r="N129" s="2"/>
      <c r="O129" s="2"/>
      <c r="P129" s="2"/>
      <c r="Q129" s="8">
        <v>3.7</v>
      </c>
      <c r="R129" s="8">
        <f t="shared" si="30"/>
        <v>5.2431795412172306</v>
      </c>
      <c r="S129" s="174">
        <f t="shared" si="33"/>
        <v>239.50649634881754</v>
      </c>
      <c r="T129" s="3">
        <f t="shared" si="28"/>
        <v>240.03964147883607</v>
      </c>
      <c r="U129" s="3"/>
      <c r="X129" s="3">
        <f t="shared" si="32"/>
        <v>0.75</v>
      </c>
    </row>
    <row r="130" spans="3:24">
      <c r="C130" s="5">
        <f t="shared" si="27"/>
        <v>46082</v>
      </c>
      <c r="D130" s="3">
        <v>3.38</v>
      </c>
      <c r="E130" s="174">
        <v>2.8</v>
      </c>
      <c r="L130" s="5">
        <f t="shared" si="29"/>
        <v>46082</v>
      </c>
      <c r="Q130" s="2"/>
      <c r="R130" s="2"/>
      <c r="T130" s="3">
        <f t="shared" ref="T130:T133" si="34">T126*(1+E130/100)</f>
        <v>242.96727358682324</v>
      </c>
      <c r="U130" s="3"/>
      <c r="X130" s="3"/>
    </row>
    <row r="131" spans="3:24">
      <c r="C131" s="5">
        <f t="shared" si="27"/>
        <v>46174</v>
      </c>
      <c r="D131" s="3">
        <v>3.36</v>
      </c>
      <c r="E131" s="174">
        <v>2.8</v>
      </c>
      <c r="L131" s="5">
        <f t="shared" si="29"/>
        <v>46174</v>
      </c>
      <c r="T131" s="3">
        <f t="shared" si="34"/>
        <v>243.76533227869936</v>
      </c>
      <c r="U131" s="3"/>
      <c r="X131" s="3"/>
    </row>
    <row r="132" spans="3:24">
      <c r="C132" s="5">
        <f t="shared" si="27"/>
        <v>46266</v>
      </c>
      <c r="D132" s="3">
        <v>3.34</v>
      </c>
      <c r="E132" s="174">
        <v>2.8</v>
      </c>
      <c r="L132" s="5">
        <f t="shared" si="29"/>
        <v>46266</v>
      </c>
      <c r="T132" s="3">
        <f t="shared" si="34"/>
        <v>245.53825546738108</v>
      </c>
      <c r="U132" s="3"/>
      <c r="X132" s="3"/>
    </row>
    <row r="133" spans="3:24">
      <c r="C133" s="5">
        <f t="shared" si="27"/>
        <v>46357</v>
      </c>
      <c r="D133" s="3">
        <v>3.32</v>
      </c>
      <c r="E133" s="174">
        <v>2.8</v>
      </c>
      <c r="L133" s="5">
        <f t="shared" si="29"/>
        <v>46357</v>
      </c>
      <c r="T133" s="3">
        <f t="shared" si="34"/>
        <v>246.7607514402435</v>
      </c>
      <c r="U133" s="3"/>
      <c r="X133" s="3"/>
    </row>
    <row r="135" spans="3:24">
      <c r="C135" s="5"/>
    </row>
    <row r="136" spans="3:24">
      <c r="C136" s="5"/>
    </row>
    <row r="137" spans="3:24">
      <c r="C137" s="5"/>
    </row>
    <row r="138" spans="3:24">
      <c r="C138" s="5"/>
    </row>
    <row r="139" spans="3:24">
      <c r="C139" s="5"/>
    </row>
    <row r="140" spans="3:24">
      <c r="C140" s="5"/>
    </row>
    <row r="141" spans="3:24">
      <c r="C141" s="5"/>
    </row>
    <row r="142" spans="3:24">
      <c r="C142" s="5"/>
    </row>
    <row r="143" spans="3:24">
      <c r="C143" s="5"/>
    </row>
    <row r="144" spans="3:24">
      <c r="C144" s="5"/>
    </row>
    <row r="145" spans="3:3">
      <c r="C145" s="5"/>
    </row>
    <row r="146" spans="3:3">
      <c r="C146" s="5"/>
    </row>
    <row r="147" spans="3:3">
      <c r="C147" s="5"/>
    </row>
    <row r="148" spans="3:3">
      <c r="C148" s="5"/>
    </row>
    <row r="149" spans="3:3">
      <c r="C149" s="5"/>
    </row>
    <row r="150" spans="3:3">
      <c r="C150" s="5"/>
    </row>
    <row r="151" spans="3:3">
      <c r="C151" s="5"/>
    </row>
    <row r="152" spans="3:3">
      <c r="C152" s="5"/>
    </row>
    <row r="153" spans="3:3">
      <c r="C153" s="5"/>
    </row>
    <row r="154" spans="3:3">
      <c r="C154" s="5"/>
    </row>
    <row r="155" spans="3:3">
      <c r="C155" s="5"/>
    </row>
    <row r="156" spans="3:3">
      <c r="C156" s="5"/>
    </row>
    <row r="157" spans="3:3">
      <c r="C157" s="5"/>
    </row>
    <row r="158" spans="3:3">
      <c r="C158" s="5"/>
    </row>
  </sheetData>
  <hyperlinks>
    <hyperlink ref="B2" r:id="rId1" xr:uid="{836A609F-4500-4005-8152-803902868B01}"/>
    <hyperlink ref="M2" r:id="rId2" location="indicator-chart" xr:uid="{61F6A49C-C39C-4E57-9667-10723AFD4380}"/>
  </hyperlinks>
  <pageMargins left="0.7" right="0.7" top="0.75" bottom="0.75" header="0.3" footer="0.3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7CAC2-4847-4CB9-9739-55BCA4A86840}">
  <sheetPr>
    <tabColor rgb="FFC00000"/>
  </sheetPr>
  <dimension ref="A1"/>
  <sheetViews>
    <sheetView workbookViewId="0">
      <selection activeCell="D24" sqref="D24"/>
    </sheetView>
  </sheetViews>
  <sheetFormatPr defaultRowHeight="12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B40AA-CD15-4A6A-B46D-0FE95810A305}">
  <sheetPr>
    <tabColor rgb="FFC00000"/>
  </sheetPr>
  <dimension ref="A1:B2"/>
  <sheetViews>
    <sheetView workbookViewId="0">
      <selection activeCell="A3" sqref="A3"/>
    </sheetView>
  </sheetViews>
  <sheetFormatPr defaultRowHeight="12"/>
  <cols>
    <col min="1" max="1" width="16" bestFit="1" customWidth="1"/>
  </cols>
  <sheetData>
    <row r="1" spans="1:2">
      <c r="A1" t="s">
        <v>278</v>
      </c>
      <c r="B1" s="144" t="s">
        <v>279</v>
      </c>
    </row>
    <row r="2" spans="1:2">
      <c r="A2" t="s">
        <v>284</v>
      </c>
    </row>
  </sheetData>
  <hyperlinks>
    <hyperlink ref="B1" r:id="rId1" xr:uid="{81FD5723-73ED-4D40-8829-8A4D16B758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FEB9-4DC4-4BD8-B381-CC13D6DF955C}">
  <sheetPr>
    <tabColor theme="1"/>
  </sheetPr>
  <dimension ref="C2:AG169"/>
  <sheetViews>
    <sheetView showGridLines="0" zoomScale="115" zoomScaleNormal="115" workbookViewId="0">
      <pane xSplit="3" ySplit="5" topLeftCell="D101" activePane="bottomRight" state="frozen"/>
      <selection pane="topRight" activeCell="D1" sqref="D1"/>
      <selection pane="bottomLeft" activeCell="A4" sqref="A4"/>
      <selection pane="bottomRight" activeCell="K117" sqref="K117"/>
    </sheetView>
  </sheetViews>
  <sheetFormatPr defaultRowHeight="12"/>
  <cols>
    <col min="3" max="11" width="13.28515625" customWidth="1"/>
  </cols>
  <sheetData>
    <row r="2" spans="3:33" ht="12.75" thickBot="1">
      <c r="D2" s="112" t="s">
        <v>66</v>
      </c>
      <c r="E2" s="112"/>
      <c r="F2" s="112"/>
      <c r="G2" s="112"/>
      <c r="H2" s="112"/>
      <c r="I2" s="112"/>
      <c r="J2" s="112"/>
      <c r="K2" s="112"/>
      <c r="O2" s="112" t="s">
        <v>330</v>
      </c>
      <c r="P2" s="112"/>
      <c r="Q2" s="112"/>
      <c r="R2" s="112"/>
      <c r="S2" s="112"/>
      <c r="T2" s="112"/>
      <c r="U2" s="112"/>
      <c r="V2" s="112"/>
      <c r="Y2" t="s">
        <v>331</v>
      </c>
    </row>
    <row r="3" spans="3:33" ht="12.75" thickTop="1">
      <c r="O3" s="2">
        <f>AVERAGE(D51:D101)</f>
        <v>0.79235294117647048</v>
      </c>
      <c r="P3" s="2">
        <f t="shared" ref="P3:V3" si="0">AVERAGE(E51:E101)</f>
        <v>-0.29980392156862745</v>
      </c>
      <c r="Q3" s="2">
        <f t="shared" si="0"/>
        <v>-8.9488421975160021E-2</v>
      </c>
      <c r="R3" s="2">
        <f t="shared" si="0"/>
        <v>0.27745098039215677</v>
      </c>
      <c r="S3" s="2">
        <f t="shared" si="0"/>
        <v>3.2047647058823486E-2</v>
      </c>
      <c r="T3" s="2">
        <f t="shared" si="0"/>
        <v>-0.36759318379301065</v>
      </c>
      <c r="U3" s="2">
        <f t="shared" si="0"/>
        <v>0.19371772572505355</v>
      </c>
      <c r="V3" s="2">
        <f t="shared" si="0"/>
        <v>0.37451948935004692</v>
      </c>
    </row>
    <row r="4" spans="3:33">
      <c r="D4" s="9" t="s">
        <v>329</v>
      </c>
      <c r="E4" s="9" t="s">
        <v>329</v>
      </c>
      <c r="F4" s="9" t="s">
        <v>329</v>
      </c>
      <c r="G4" s="9" t="s">
        <v>329</v>
      </c>
      <c r="H4" s="9" t="s">
        <v>329</v>
      </c>
      <c r="I4" s="9" t="s">
        <v>329</v>
      </c>
      <c r="J4" s="9" t="s">
        <v>317</v>
      </c>
      <c r="K4" s="9" t="s">
        <v>317</v>
      </c>
      <c r="O4" s="2">
        <f>_xlfn.STDEV.P(D50:D101)</f>
        <v>2.1436856154183337</v>
      </c>
      <c r="P4" s="2">
        <f t="shared" ref="P4:V4" si="1">_xlfn.STDEV.P(E50:E101)</f>
        <v>1.8201400394787237</v>
      </c>
      <c r="Q4" s="2">
        <f t="shared" si="1"/>
        <v>1.6790224702671479</v>
      </c>
      <c r="R4" s="2">
        <f t="shared" si="1"/>
        <v>1.4016615641917787</v>
      </c>
      <c r="S4" s="2">
        <f t="shared" si="1"/>
        <v>1.2588053562574395</v>
      </c>
      <c r="T4" s="2">
        <f t="shared" si="1"/>
        <v>1.5196162385056022</v>
      </c>
      <c r="U4" s="2">
        <f t="shared" si="1"/>
        <v>1.7681002037982982</v>
      </c>
      <c r="V4" s="2">
        <f t="shared" si="1"/>
        <v>1.817287978442337</v>
      </c>
    </row>
    <row r="5" spans="3:33" ht="30.75" customHeight="1">
      <c r="D5" s="9" t="s">
        <v>7</v>
      </c>
      <c r="E5" s="9" t="s">
        <v>1</v>
      </c>
      <c r="F5" s="169" t="s">
        <v>2</v>
      </c>
      <c r="G5" s="9" t="s">
        <v>3</v>
      </c>
      <c r="H5" s="9" t="s">
        <v>325</v>
      </c>
      <c r="I5" s="9" t="s">
        <v>326</v>
      </c>
      <c r="J5" s="9" t="s">
        <v>327</v>
      </c>
      <c r="K5" s="9" t="s">
        <v>328</v>
      </c>
      <c r="O5" s="9" t="s">
        <v>7</v>
      </c>
      <c r="P5" s="9" t="s">
        <v>1</v>
      </c>
      <c r="Q5" s="169" t="s">
        <v>2</v>
      </c>
      <c r="R5" s="9" t="s">
        <v>3</v>
      </c>
      <c r="S5" s="9" t="s">
        <v>325</v>
      </c>
      <c r="T5" s="9" t="s">
        <v>326</v>
      </c>
      <c r="U5" s="9" t="s">
        <v>327</v>
      </c>
      <c r="V5" s="9" t="s">
        <v>328</v>
      </c>
      <c r="Z5" s="143" t="s">
        <v>7</v>
      </c>
      <c r="AA5" s="143" t="s">
        <v>1</v>
      </c>
      <c r="AB5" s="189" t="s">
        <v>2</v>
      </c>
      <c r="AC5" s="143" t="s">
        <v>3</v>
      </c>
      <c r="AD5" s="143" t="s">
        <v>325</v>
      </c>
      <c r="AE5" s="143" t="s">
        <v>326</v>
      </c>
      <c r="AF5" s="143" t="s">
        <v>327</v>
      </c>
      <c r="AG5" s="143" t="s">
        <v>328</v>
      </c>
    </row>
    <row r="6" spans="3:33">
      <c r="C6" s="188">
        <v>35125</v>
      </c>
      <c r="D6" s="2">
        <f>INDEX('MX - GDP'!$BH:$BH,MATCH('ALL COUNTRIES'!$C6,'MX - GDP'!$BA:$BA,0))</f>
        <v>-4.6151039955649509</v>
      </c>
      <c r="E6" s="169" t="s">
        <v>186</v>
      </c>
      <c r="F6" s="169" t="s">
        <v>186</v>
      </c>
      <c r="G6" s="169" t="s">
        <v>186</v>
      </c>
      <c r="H6" s="2">
        <f>INDEX('SA - Output Gap'!$F:$F,MATCH('ALL COUNTRIES'!$C6,'SA - Output Gap'!$C:$C,0))</f>
        <v>0.2</v>
      </c>
      <c r="I6" s="9" t="s">
        <v>186</v>
      </c>
      <c r="J6" s="2">
        <f>INDEX('HU - Output Gap'!$Y:$Y,MATCH('ALL COUNTRIES'!$C6,'HU - Output Gap'!$D:$D,0))</f>
        <v>-0.39235160735297248</v>
      </c>
      <c r="K6" s="2">
        <f>INDEX('CZ - Output Gap'!$W:$W,MATCH('ALL COUNTRIES'!$C6,'CZ - Output Gap'!$D:$D,0))</f>
        <v>0.726833058951457</v>
      </c>
      <c r="O6" s="2">
        <f>(D6-O$3)/O$4</f>
        <v>-2.5225046517309266</v>
      </c>
      <c r="P6" s="2"/>
      <c r="Q6" s="2"/>
      <c r="R6" s="2"/>
      <c r="S6" s="2">
        <f t="shared" ref="S6:S69" si="2">(H6-S$3)/S$4</f>
        <v>0.13342201962066361</v>
      </c>
      <c r="T6" s="2"/>
      <c r="U6" s="2">
        <f t="shared" ref="U6:U69" si="3">(J6-U$3)/U$4</f>
        <v>-0.331468392921968</v>
      </c>
      <c r="V6" s="2">
        <f t="shared" ref="V6:V69" si="4">(K6-V$3)/V$4</f>
        <v>0.19386777097562199</v>
      </c>
      <c r="X6" s="188">
        <f>EDATE(X7,-3)</f>
        <v>44713</v>
      </c>
      <c r="Y6" t="str">
        <f>ROUNDUP(MONTH(X6)/3,0)&amp;"Q "&amp;YEAR(X6)</f>
        <v>2Q 2022</v>
      </c>
      <c r="Z6" s="3">
        <f>INDEX('MX - GDP'!$BH:$BH,MATCH('ALL COUNTRIES'!$X6,'MX - GDP'!$BA:$BA,0))</f>
        <v>-1.2</v>
      </c>
      <c r="AA6" s="3">
        <f>INDEX('BZ - Output Gap'!$AU:$AU,MATCH('ALL COUNTRIES'!$X6,'BZ - Output Gap'!$AT:$AT,0))</f>
        <v>-0.66</v>
      </c>
      <c r="AB6" s="3">
        <f>INDEX('CL - GDP'!$E:$E,MATCH('ALL COUNTRIES'!$X6,'CL - GDP'!$C:$C,0))</f>
        <v>4.2012361451717695</v>
      </c>
      <c r="AC6" s="3">
        <f>INDEX('CO - Output Gap'!$E:$E,MATCH('ALL COUNTRIES'!$X6,'CO - Output Gap'!$C:$C,0))</f>
        <v>1.5</v>
      </c>
      <c r="AD6" s="3">
        <f>INDEX('SA - Output Gap'!$F:$F,MATCH('ALL COUNTRIES'!$X6,'SA - Output Gap'!$C:$C,0))</f>
        <v>-1.05</v>
      </c>
      <c r="AE6" s="3">
        <f>INDEX('PD - Output Gap'!$G:$G,MATCH('ALL COUNTRIES'!$X6,'PD - Output Gap'!$C:$C,0))</f>
        <v>2.4</v>
      </c>
      <c r="AF6" s="3">
        <f>INDEX('HU - Output Gap'!$Y:$Y,MATCH('ALL COUNTRIES'!$X6,'HU - Output Gap'!$D:$D,0))</f>
        <v>2.0735438463683051</v>
      </c>
      <c r="AG6" s="3">
        <f>INDEX('CZ - Output Gap'!$W:$W,MATCH('ALL COUNTRIES'!$X6,'CZ - Output Gap'!$D:$D,0))</f>
        <v>0.82765581430149848</v>
      </c>
    </row>
    <row r="7" spans="3:33">
      <c r="C7" s="188">
        <f>EDATE(C6,3)</f>
        <v>35217</v>
      </c>
      <c r="D7" s="2">
        <f>INDEX('MX - GDP'!$BH:$BH,MATCH('ALL COUNTRIES'!$C7,'MX - GDP'!$BA:$BA,0))</f>
        <v>-3.9981787120198078</v>
      </c>
      <c r="E7" s="169" t="s">
        <v>186</v>
      </c>
      <c r="F7" s="169" t="s">
        <v>186</v>
      </c>
      <c r="G7" s="169" t="s">
        <v>186</v>
      </c>
      <c r="H7" s="2">
        <f>INDEX('SA - Output Gap'!$F:$F,MATCH('ALL COUNTRIES'!$C7,'SA - Output Gap'!$C:$C,0))</f>
        <v>0.7</v>
      </c>
      <c r="I7" s="9" t="s">
        <v>186</v>
      </c>
      <c r="J7" s="2">
        <f>INDEX('HU - Output Gap'!$Y:$Y,MATCH('ALL COUNTRIES'!$C7,'HU - Output Gap'!$D:$D,0))</f>
        <v>-1.1931585902661279</v>
      </c>
      <c r="K7" s="2">
        <f>INDEX('CZ - Output Gap'!$W:$W,MATCH('ALL COUNTRIES'!$C7,'CZ - Output Gap'!$D:$D,0))</f>
        <v>1.1517967262222855</v>
      </c>
      <c r="O7" s="2">
        <f t="shared" ref="O7:O70" si="5">(D7-O$3)/O$4</f>
        <v>-2.2347174505163716</v>
      </c>
      <c r="P7" s="2"/>
      <c r="Q7" s="2"/>
      <c r="R7" s="2"/>
      <c r="S7" s="2">
        <f t="shared" si="2"/>
        <v>0.53062401555635974</v>
      </c>
      <c r="T7" s="2"/>
      <c r="U7" s="2">
        <f t="shared" si="3"/>
        <v>-0.78438784917949922</v>
      </c>
      <c r="V7" s="2">
        <f t="shared" si="4"/>
        <v>0.4277127489383773</v>
      </c>
      <c r="X7" s="188">
        <f>EDATE(X8,-3)</f>
        <v>44805</v>
      </c>
      <c r="Y7" t="str">
        <f>ROUNDUP(MONTH(X7)/3,0)&amp;"Q "&amp;YEAR(X7)</f>
        <v>3Q 2022</v>
      </c>
      <c r="Z7" s="3">
        <f>INDEX('MX - GDP'!$BH:$BH,MATCH('ALL COUNTRIES'!$X7,'MX - GDP'!$BA:$BA,0))</f>
        <v>-0.9</v>
      </c>
      <c r="AA7" s="3">
        <f>INDEX('BZ - Output Gap'!$AU:$AU,MATCH('ALL COUNTRIES'!$X7,'BZ - Output Gap'!$AT:$AT,0))</f>
        <v>-0.8</v>
      </c>
      <c r="AB7" s="3">
        <f>INDEX('CL - GDP'!$E:$E,MATCH('ALL COUNTRIES'!$X7,'CL - GDP'!$C:$C,0))</f>
        <v>2.7818812854142849</v>
      </c>
      <c r="AC7" s="3">
        <f>INDEX('CO - Output Gap'!$E:$E,MATCH('ALL COUNTRIES'!$X7,'CO - Output Gap'!$C:$C,0))</f>
        <v>2.6</v>
      </c>
      <c r="AD7" s="3">
        <f>INDEX('SA - Output Gap'!$F:$F,MATCH('ALL COUNTRIES'!$X7,'SA - Output Gap'!$C:$C,0))</f>
        <v>0.1</v>
      </c>
      <c r="AE7" s="3">
        <f>INDEX('PD - Output Gap'!$G:$G,MATCH('ALL COUNTRIES'!$X7,'PD - Output Gap'!$C:$C,0))</f>
        <v>1.3</v>
      </c>
      <c r="AF7" s="3">
        <f>INDEX('HU - Output Gap'!$Y:$Y,MATCH('ALL COUNTRIES'!$X7,'HU - Output Gap'!$D:$D,0))</f>
        <v>1.1511484633969751</v>
      </c>
      <c r="AG7" s="3">
        <f>INDEX('CZ - Output Gap'!$W:$W,MATCH('ALL COUNTRIES'!$X7,'CZ - Output Gap'!$D:$D,0))</f>
        <v>0.52263580651470498</v>
      </c>
    </row>
    <row r="8" spans="3:33">
      <c r="C8" s="188">
        <f t="shared" ref="C8:C71" si="6">EDATE(C7,3)</f>
        <v>35309</v>
      </c>
      <c r="D8" s="2">
        <f>INDEX('MX - GDP'!$BH:$BH,MATCH('ALL COUNTRIES'!$C8,'MX - GDP'!$BA:$BA,0))</f>
        <v>-3.0150532037641824</v>
      </c>
      <c r="E8" s="169" t="s">
        <v>186</v>
      </c>
      <c r="F8" s="169" t="s">
        <v>186</v>
      </c>
      <c r="G8" s="169" t="s">
        <v>186</v>
      </c>
      <c r="H8" s="2">
        <f>INDEX('SA - Output Gap'!$F:$F,MATCH('ALL COUNTRIES'!$C8,'SA - Output Gap'!$C:$C,0))</f>
        <v>1.3</v>
      </c>
      <c r="I8" s="9" t="s">
        <v>186</v>
      </c>
      <c r="J8" s="2">
        <f>INDEX('HU - Output Gap'!$Y:$Y,MATCH('ALL COUNTRIES'!$C8,'HU - Output Gap'!$D:$D,0))</f>
        <v>-1.6762585112771049</v>
      </c>
      <c r="K8" s="2">
        <f>INDEX('CZ - Output Gap'!$W:$W,MATCH('ALL COUNTRIES'!$C8,'CZ - Output Gap'!$D:$D,0))</f>
        <v>1.4737383993957551</v>
      </c>
      <c r="O8" s="2">
        <f t="shared" si="5"/>
        <v>-1.7761028564804962</v>
      </c>
      <c r="P8" s="2"/>
      <c r="Q8" s="2"/>
      <c r="R8" s="2"/>
      <c r="S8" s="2">
        <f t="shared" si="2"/>
        <v>1.0072664106791951</v>
      </c>
      <c r="T8" s="2"/>
      <c r="U8" s="2">
        <f t="shared" si="3"/>
        <v>-1.0576189250954251</v>
      </c>
      <c r="V8" s="2">
        <f t="shared" si="4"/>
        <v>0.60486776068803816</v>
      </c>
      <c r="X8" s="190">
        <v>44896</v>
      </c>
      <c r="Y8" t="str">
        <f>ROUNDUP(MONTH(X8)/3,0)&amp;"Q "&amp;YEAR(X8)</f>
        <v>4Q 2022</v>
      </c>
      <c r="Z8" s="3">
        <f>INDEX('MX - GDP'!$BH:$BH,MATCH('ALL COUNTRIES'!$X8,'MX - GDP'!$BA:$BA,0))</f>
        <v>-1.1000000000000001</v>
      </c>
      <c r="AA8" s="3">
        <f>INDEX('BZ - Output Gap'!$AU:$AU,MATCH('ALL COUNTRIES'!$X8,'BZ - Output Gap'!$AT:$AT,0))</f>
        <v>-1.03</v>
      </c>
      <c r="AB8" s="3">
        <f>INDEX('CL - GDP'!$E:$E,MATCH('ALL COUNTRIES'!$X8,'CL - GDP'!$C:$C,0))</f>
        <v>2.1558476007730123</v>
      </c>
      <c r="AC8" s="3">
        <f>INDEX('CO - Output Gap'!$E:$E,MATCH('ALL COUNTRIES'!$X8,'CO - Output Gap'!$C:$C,0))</f>
        <v>2.4</v>
      </c>
      <c r="AD8" s="3">
        <f>INDEX('SA - Output Gap'!$F:$F,MATCH('ALL COUNTRIES'!$X8,'SA - Output Gap'!$C:$C,0))</f>
        <v>-0.3</v>
      </c>
      <c r="AE8" s="3">
        <f>INDEX('PD - Output Gap'!$G:$G,MATCH('ALL COUNTRIES'!$X8,'PD - Output Gap'!$C:$C,0))</f>
        <v>0.1</v>
      </c>
      <c r="AF8" s="3">
        <f>INDEX('HU - Output Gap'!$Y:$Y,MATCH('ALL COUNTRIES'!$X8,'HU - Output Gap'!$D:$D,0))</f>
        <v>0.34940215979737155</v>
      </c>
      <c r="AG8" s="3">
        <f>INDEX('CZ - Output Gap'!$W:$W,MATCH('ALL COUNTRIES'!$X8,'CZ - Output Gap'!$D:$D,0))</f>
        <v>0.15339740473469302</v>
      </c>
    </row>
    <row r="9" spans="3:33">
      <c r="C9" s="188">
        <f t="shared" si="6"/>
        <v>35400</v>
      </c>
      <c r="D9" s="2">
        <f>INDEX('MX - GDP'!$BH:$BH,MATCH('ALL COUNTRIES'!$C9,'MX - GDP'!$BA:$BA,0))</f>
        <v>-0.73633923822173131</v>
      </c>
      <c r="E9" s="169" t="s">
        <v>186</v>
      </c>
      <c r="F9" s="169" t="s">
        <v>186</v>
      </c>
      <c r="G9" s="169" t="s">
        <v>186</v>
      </c>
      <c r="H9" s="2">
        <f>INDEX('SA - Output Gap'!$F:$F,MATCH('ALL COUNTRIES'!$C9,'SA - Output Gap'!$C:$C,0))</f>
        <v>1.63</v>
      </c>
      <c r="I9" s="9" t="s">
        <v>186</v>
      </c>
      <c r="J9" s="2">
        <f>INDEX('HU - Output Gap'!$Y:$Y,MATCH('ALL COUNTRIES'!$C9,'HU - Output Gap'!$D:$D,0))</f>
        <v>-1.343425308413225</v>
      </c>
      <c r="K9" s="2">
        <f>INDEX('CZ - Output Gap'!$W:$W,MATCH('ALL COUNTRIES'!$C9,'CZ - Output Gap'!$D:$D,0))</f>
        <v>1.399213250765875</v>
      </c>
      <c r="O9" s="2">
        <f t="shared" si="5"/>
        <v>-0.71311397921559605</v>
      </c>
      <c r="P9" s="2"/>
      <c r="Q9" s="2"/>
      <c r="R9" s="2"/>
      <c r="S9" s="2">
        <f t="shared" si="2"/>
        <v>1.2694197279967543</v>
      </c>
      <c r="T9" s="2"/>
      <c r="U9" s="2">
        <f t="shared" si="3"/>
        <v>-0.86937552002772867</v>
      </c>
      <c r="V9" s="2">
        <f t="shared" si="4"/>
        <v>0.56385876843478044</v>
      </c>
      <c r="Z9" s="3"/>
      <c r="AA9" s="3"/>
      <c r="AB9" s="3"/>
      <c r="AC9" s="3"/>
      <c r="AD9" s="3"/>
      <c r="AE9" s="3"/>
      <c r="AF9" s="3"/>
      <c r="AG9" s="3"/>
    </row>
    <row r="10" spans="3:33">
      <c r="C10" s="188">
        <f t="shared" si="6"/>
        <v>35490</v>
      </c>
      <c r="D10" s="2">
        <f>INDEX('MX - GDP'!$BH:$BH,MATCH('ALL COUNTRIES'!$C10,'MX - GDP'!$BA:$BA,0))</f>
        <v>-1.2061976784352453</v>
      </c>
      <c r="E10" s="169" t="s">
        <v>186</v>
      </c>
      <c r="F10" s="169" t="s">
        <v>186</v>
      </c>
      <c r="G10" s="169" t="s">
        <v>186</v>
      </c>
      <c r="H10" s="2">
        <f>INDEX('SA - Output Gap'!$F:$F,MATCH('ALL COUNTRIES'!$C10,'SA - Output Gap'!$C:$C,0))</f>
        <v>1.5</v>
      </c>
      <c r="I10" s="9" t="s">
        <v>186</v>
      </c>
      <c r="J10" s="2">
        <f>INDEX('HU - Output Gap'!$Y:$Y,MATCH('ALL COUNTRIES'!$C10,'HU - Output Gap'!$D:$D,0))</f>
        <v>-1.0370798381820454</v>
      </c>
      <c r="K10" s="2">
        <f>INDEX('CZ - Output Gap'!$W:$W,MATCH('ALL COUNTRIES'!$C10,'CZ - Output Gap'!$D:$D,0))</f>
        <v>0.88016135613822444</v>
      </c>
      <c r="O10" s="2">
        <f t="shared" si="5"/>
        <v>-0.93229651084900556</v>
      </c>
      <c r="P10" s="2"/>
      <c r="Q10" s="2"/>
      <c r="R10" s="2"/>
      <c r="S10" s="2">
        <f t="shared" si="2"/>
        <v>1.1661472090534735</v>
      </c>
      <c r="T10" s="2"/>
      <c r="U10" s="2">
        <f t="shared" si="3"/>
        <v>-0.69611301512383406</v>
      </c>
      <c r="V10" s="2">
        <f t="shared" si="4"/>
        <v>0.27823981272444298</v>
      </c>
      <c r="Y10" s="9" t="s">
        <v>125</v>
      </c>
      <c r="Z10" s="3">
        <f>Z8-Z7</f>
        <v>-0.20000000000000007</v>
      </c>
      <c r="AA10" s="3">
        <f>AA8-AA7</f>
        <v>-0.22999999999999998</v>
      </c>
      <c r="AB10" s="3">
        <f>AB8-AB7</f>
        <v>-0.62603368464127263</v>
      </c>
      <c r="AC10" s="3">
        <f>AC8-AC7</f>
        <v>-0.20000000000000018</v>
      </c>
      <c r="AD10" s="3">
        <f>AD8-AD7</f>
        <v>-0.4</v>
      </c>
      <c r="AE10" s="3">
        <f>AE8-AE7</f>
        <v>-1.2</v>
      </c>
      <c r="AF10" s="3">
        <f>AF8-AF7</f>
        <v>-0.80174630359960353</v>
      </c>
      <c r="AG10" s="3">
        <f>AG8-AG7</f>
        <v>-0.36923840178001199</v>
      </c>
    </row>
    <row r="11" spans="3:33">
      <c r="C11" s="188">
        <f t="shared" si="6"/>
        <v>35582</v>
      </c>
      <c r="D11" s="2">
        <f>INDEX('MX - GDP'!$BH:$BH,MATCH('ALL COUNTRIES'!$C11,'MX - GDP'!$BA:$BA,0))</f>
        <v>0.39531376179257904</v>
      </c>
      <c r="E11" s="169" t="s">
        <v>186</v>
      </c>
      <c r="F11" s="169" t="s">
        <v>186</v>
      </c>
      <c r="G11" s="169" t="s">
        <v>186</v>
      </c>
      <c r="H11" s="2">
        <f>INDEX('SA - Output Gap'!$F:$F,MATCH('ALL COUNTRIES'!$C11,'SA - Output Gap'!$C:$C,0))</f>
        <v>1.6</v>
      </c>
      <c r="I11" s="9" t="s">
        <v>186</v>
      </c>
      <c r="J11" s="2">
        <f>INDEX('HU - Output Gap'!$Y:$Y,MATCH('ALL COUNTRIES'!$C11,'HU - Output Gap'!$D:$D,0))</f>
        <v>-0.67255916827435347</v>
      </c>
      <c r="K11" s="2">
        <f>INDEX('CZ - Output Gap'!$W:$W,MATCH('ALL COUNTRIES'!$C11,'CZ - Output Gap'!$D:$D,0))</f>
        <v>0.33910543095787987</v>
      </c>
      <c r="O11" s="2">
        <f t="shared" si="5"/>
        <v>-0.18521334309854501</v>
      </c>
      <c r="P11" s="2"/>
      <c r="Q11" s="2"/>
      <c r="R11" s="2"/>
      <c r="S11" s="2">
        <f t="shared" si="2"/>
        <v>1.2455876082406128</v>
      </c>
      <c r="T11" s="2"/>
      <c r="U11" s="2">
        <f t="shared" si="3"/>
        <v>-0.4899478503189123</v>
      </c>
      <c r="V11" s="2">
        <f t="shared" si="4"/>
        <v>-1.9487312309478717E-2</v>
      </c>
    </row>
    <row r="12" spans="3:33">
      <c r="C12" s="188">
        <f t="shared" si="6"/>
        <v>35674</v>
      </c>
      <c r="D12" s="2">
        <f>INDEX('MX - GDP'!$BH:$BH,MATCH('ALL COUNTRIES'!$C12,'MX - GDP'!$BA:$BA,0))</f>
        <v>1.6460228313363956</v>
      </c>
      <c r="E12" s="169" t="s">
        <v>186</v>
      </c>
      <c r="F12" s="169" t="s">
        <v>186</v>
      </c>
      <c r="G12" s="169" t="s">
        <v>186</v>
      </c>
      <c r="H12" s="2">
        <f>INDEX('SA - Output Gap'!$F:$F,MATCH('ALL COUNTRIES'!$C12,'SA - Output Gap'!$C:$C,0))</f>
        <v>1.4</v>
      </c>
      <c r="I12" s="9" t="s">
        <v>186</v>
      </c>
      <c r="J12" s="2">
        <f>INDEX('HU - Output Gap'!$Y:$Y,MATCH('ALL COUNTRIES'!$C12,'HU - Output Gap'!$D:$D,0))</f>
        <v>-0.34260237181036696</v>
      </c>
      <c r="K12" s="2">
        <f>INDEX('CZ - Output Gap'!$W:$W,MATCH('ALL COUNTRIES'!$C12,'CZ - Output Gap'!$D:$D,0))</f>
        <v>-0.38337445378675267</v>
      </c>
      <c r="O12" s="2">
        <f t="shared" si="5"/>
        <v>0.39822531999093258</v>
      </c>
      <c r="P12" s="2"/>
      <c r="Q12" s="2"/>
      <c r="R12" s="2"/>
      <c r="S12" s="2">
        <f t="shared" si="2"/>
        <v>1.0867068098663342</v>
      </c>
      <c r="T12" s="2"/>
      <c r="U12" s="2">
        <f t="shared" si="3"/>
        <v>-0.30333127974493634</v>
      </c>
      <c r="V12" s="2">
        <f t="shared" si="4"/>
        <v>-0.41704669382472764</v>
      </c>
    </row>
    <row r="13" spans="3:33">
      <c r="C13" s="188">
        <f t="shared" si="6"/>
        <v>35765</v>
      </c>
      <c r="D13" s="2">
        <f>INDEX('MX - GDP'!$BH:$BH,MATCH('ALL COUNTRIES'!$C13,'MX - GDP'!$BA:$BA,0))</f>
        <v>3.4884105957865472</v>
      </c>
      <c r="E13" s="169" t="s">
        <v>186</v>
      </c>
      <c r="F13" s="169" t="s">
        <v>186</v>
      </c>
      <c r="G13" s="169" t="s">
        <v>186</v>
      </c>
      <c r="H13" s="2">
        <f>INDEX('SA - Output Gap'!$F:$F,MATCH('ALL COUNTRIES'!$C13,'SA - Output Gap'!$C:$C,0))</f>
        <v>1.2</v>
      </c>
      <c r="I13" s="9" t="s">
        <v>186</v>
      </c>
      <c r="J13" s="2">
        <f>INDEX('HU - Output Gap'!$Y:$Y,MATCH('ALL COUNTRIES'!$C13,'HU - Output Gap'!$D:$D,0))</f>
        <v>-8.2966759473956986E-2</v>
      </c>
      <c r="K13" s="2">
        <f>INDEX('CZ - Output Gap'!$W:$W,MATCH('ALL COUNTRIES'!$C13,'CZ - Output Gap'!$D:$D,0))</f>
        <v>-0.86824775810993293</v>
      </c>
      <c r="O13" s="2">
        <f t="shared" si="5"/>
        <v>1.2576739962328616</v>
      </c>
      <c r="P13" s="2"/>
      <c r="Q13" s="2"/>
      <c r="R13" s="2"/>
      <c r="S13" s="2">
        <f t="shared" si="2"/>
        <v>0.92782601149205579</v>
      </c>
      <c r="T13" s="2"/>
      <c r="U13" s="2">
        <f t="shared" si="3"/>
        <v>-0.1564868804407277</v>
      </c>
      <c r="V13" s="2">
        <f t="shared" si="4"/>
        <v>-0.68385817889204348</v>
      </c>
    </row>
    <row r="14" spans="3:33">
      <c r="C14" s="188">
        <f t="shared" si="6"/>
        <v>35855</v>
      </c>
      <c r="D14" s="2">
        <f>INDEX('MX - GDP'!$BH:$BH,MATCH('ALL COUNTRIES'!$C14,'MX - GDP'!$BA:$BA,0))</f>
        <v>3.7603463872808049</v>
      </c>
      <c r="E14" s="169" t="s">
        <v>186</v>
      </c>
      <c r="F14" s="169" t="s">
        <v>186</v>
      </c>
      <c r="G14" s="169" t="s">
        <v>186</v>
      </c>
      <c r="H14" s="2">
        <f>INDEX('SA - Output Gap'!$F:$F,MATCH('ALL COUNTRIES'!$C14,'SA - Output Gap'!$C:$C,0))</f>
        <v>1</v>
      </c>
      <c r="I14" s="9" t="s">
        <v>186</v>
      </c>
      <c r="J14" s="2">
        <f>INDEX('HU - Output Gap'!$Y:$Y,MATCH('ALL COUNTRIES'!$C14,'HU - Output Gap'!$D:$D,0))</f>
        <v>8.3220238958056997E-2</v>
      </c>
      <c r="K14" s="2">
        <f>INDEX('CZ - Output Gap'!$W:$W,MATCH('ALL COUNTRIES'!$C14,'CZ - Output Gap'!$D:$D,0))</f>
        <v>-1.0892947152765464</v>
      </c>
      <c r="O14" s="2">
        <f t="shared" si="5"/>
        <v>1.3845283211107147</v>
      </c>
      <c r="P14" s="2"/>
      <c r="Q14" s="2"/>
      <c r="R14" s="2"/>
      <c r="S14" s="2">
        <f t="shared" si="2"/>
        <v>0.76894521311777742</v>
      </c>
      <c r="T14" s="2"/>
      <c r="U14" s="2">
        <f t="shared" si="3"/>
        <v>-6.2495036497152011E-2</v>
      </c>
      <c r="V14" s="2">
        <f t="shared" si="4"/>
        <v>-0.80549380284861694</v>
      </c>
    </row>
    <row r="15" spans="3:33">
      <c r="C15" s="188">
        <f t="shared" si="6"/>
        <v>35947</v>
      </c>
      <c r="D15" s="2">
        <f>INDEX('MX - GDP'!$BH:$BH,MATCH('ALL COUNTRIES'!$C15,'MX - GDP'!$BA:$BA,0))</f>
        <v>3.8258443596011773</v>
      </c>
      <c r="E15" s="169" t="s">
        <v>186</v>
      </c>
      <c r="F15" s="169" t="s">
        <v>186</v>
      </c>
      <c r="G15" s="169" t="s">
        <v>186</v>
      </c>
      <c r="H15" s="2">
        <f>INDEX('SA - Output Gap'!$F:$F,MATCH('ALL COUNTRIES'!$C15,'SA - Output Gap'!$C:$C,0))</f>
        <v>0.8</v>
      </c>
      <c r="I15" s="9" t="s">
        <v>186</v>
      </c>
      <c r="J15" s="2">
        <f>INDEX('HU - Output Gap'!$Y:$Y,MATCH('ALL COUNTRIES'!$C15,'HU - Output Gap'!$D:$D,0))</f>
        <v>0.45968959848751551</v>
      </c>
      <c r="K15" s="2">
        <f>INDEX('CZ - Output Gap'!$W:$W,MATCH('ALL COUNTRIES'!$C15,'CZ - Output Gap'!$D:$D,0))</f>
        <v>-1.1328420030650634</v>
      </c>
      <c r="O15" s="2">
        <f t="shared" si="5"/>
        <v>1.4150822287589639</v>
      </c>
      <c r="P15" s="2"/>
      <c r="Q15" s="2"/>
      <c r="R15" s="2"/>
      <c r="S15" s="2">
        <f t="shared" si="2"/>
        <v>0.61006441474349904</v>
      </c>
      <c r="T15" s="2"/>
      <c r="U15" s="2">
        <f t="shared" si="3"/>
        <v>0.15042805390276598</v>
      </c>
      <c r="V15" s="2">
        <f t="shared" si="4"/>
        <v>-0.82945659152333373</v>
      </c>
    </row>
    <row r="16" spans="3:33">
      <c r="C16" s="188">
        <f t="shared" si="6"/>
        <v>36039</v>
      </c>
      <c r="D16" s="2">
        <f>INDEX('MX - GDP'!$BH:$BH,MATCH('ALL COUNTRIES'!$C16,'MX - GDP'!$BA:$BA,0))</f>
        <v>3.6841998025358862</v>
      </c>
      <c r="E16" s="169" t="s">
        <v>186</v>
      </c>
      <c r="F16" s="169" t="s">
        <v>186</v>
      </c>
      <c r="G16" s="169" t="s">
        <v>186</v>
      </c>
      <c r="H16" s="2">
        <f>INDEX('SA - Output Gap'!$F:$F,MATCH('ALL COUNTRIES'!$C16,'SA - Output Gap'!$C:$C,0))</f>
        <v>0.6</v>
      </c>
      <c r="I16" s="9" t="s">
        <v>186</v>
      </c>
      <c r="J16" s="2">
        <f>INDEX('HU - Output Gap'!$Y:$Y,MATCH('ALL COUNTRIES'!$C16,'HU - Output Gap'!$D:$D,0))</f>
        <v>0.42397003766928848</v>
      </c>
      <c r="K16" s="2">
        <f>INDEX('CZ - Output Gap'!$W:$W,MATCH('ALL COUNTRIES'!$C16,'CZ - Output Gap'!$D:$D,0))</f>
        <v>-1.3401872082076649</v>
      </c>
      <c r="O16" s="2">
        <f t="shared" si="5"/>
        <v>1.3490069815088443</v>
      </c>
      <c r="P16" s="2"/>
      <c r="Q16" s="2"/>
      <c r="R16" s="2"/>
      <c r="S16" s="2">
        <f t="shared" si="2"/>
        <v>0.4511836163692205</v>
      </c>
      <c r="T16" s="2"/>
      <c r="U16" s="2">
        <f t="shared" si="3"/>
        <v>0.13022582738783606</v>
      </c>
      <c r="V16" s="2">
        <f t="shared" si="4"/>
        <v>-0.9435525452754322</v>
      </c>
    </row>
    <row r="17" spans="3:22">
      <c r="C17" s="188">
        <f t="shared" si="6"/>
        <v>36130</v>
      </c>
      <c r="D17" s="2">
        <f>INDEX('MX - GDP'!$BH:$BH,MATCH('ALL COUNTRIES'!$C17,'MX - GDP'!$BA:$BA,0))</f>
        <v>3.1470438135266647</v>
      </c>
      <c r="E17" s="169" t="s">
        <v>186</v>
      </c>
      <c r="F17" s="169" t="s">
        <v>186</v>
      </c>
      <c r="G17" s="169" t="s">
        <v>186</v>
      </c>
      <c r="H17" s="2">
        <f>INDEX('SA - Output Gap'!$F:$F,MATCH('ALL COUNTRIES'!$C17,'SA - Output Gap'!$C:$C,0))</f>
        <v>0</v>
      </c>
      <c r="I17" s="9" t="s">
        <v>186</v>
      </c>
      <c r="J17" s="2">
        <f>INDEX('HU - Output Gap'!$Y:$Y,MATCH('ALL COUNTRIES'!$C17,'HU - Output Gap'!$D:$D,0))</f>
        <v>-0.106418725150872</v>
      </c>
      <c r="K17" s="2">
        <f>INDEX('CZ - Output Gap'!$W:$W,MATCH('ALL COUNTRIES'!$C17,'CZ - Output Gap'!$D:$D,0))</f>
        <v>-1.588796932713215</v>
      </c>
      <c r="O17" s="2">
        <f t="shared" si="5"/>
        <v>1.0984310644313782</v>
      </c>
      <c r="P17" s="2"/>
      <c r="Q17" s="2"/>
      <c r="R17" s="2"/>
      <c r="S17" s="2">
        <f t="shared" si="2"/>
        <v>-2.5458778753614859E-2</v>
      </c>
      <c r="T17" s="2"/>
      <c r="U17" s="2">
        <f t="shared" si="3"/>
        <v>-0.16975081515807833</v>
      </c>
      <c r="V17" s="2">
        <f t="shared" si="4"/>
        <v>-1.0803551475347848</v>
      </c>
    </row>
    <row r="18" spans="3:22">
      <c r="C18" s="188">
        <f t="shared" si="6"/>
        <v>36220</v>
      </c>
      <c r="D18" s="2">
        <f>INDEX('MX - GDP'!$BH:$BH,MATCH('ALL COUNTRIES'!$C18,'MX - GDP'!$BA:$BA,0))</f>
        <v>3.5120903705325901</v>
      </c>
      <c r="E18" s="169" t="s">
        <v>186</v>
      </c>
      <c r="F18" s="169" t="s">
        <v>186</v>
      </c>
      <c r="G18" s="169" t="s">
        <v>186</v>
      </c>
      <c r="H18" s="2">
        <f>INDEX('SA - Output Gap'!$F:$F,MATCH('ALL COUNTRIES'!$C18,'SA - Output Gap'!$C:$C,0))</f>
        <v>-0.15</v>
      </c>
      <c r="I18" s="9" t="s">
        <v>186</v>
      </c>
      <c r="J18" s="2">
        <f>INDEX('HU - Output Gap'!$Y:$Y,MATCH('ALL COUNTRIES'!$C18,'HU - Output Gap'!$D:$D,0))</f>
        <v>-0.62700456586080122</v>
      </c>
      <c r="K18" s="2">
        <f>INDEX('CZ - Output Gap'!$W:$W,MATCH('ALL COUNTRIES'!$C18,'CZ - Output Gap'!$D:$D,0))</f>
        <v>-1.8434171338273999</v>
      </c>
      <c r="O18" s="2">
        <f t="shared" si="5"/>
        <v>1.2687202870582175</v>
      </c>
      <c r="P18" s="2"/>
      <c r="Q18" s="2"/>
      <c r="R18" s="2"/>
      <c r="S18" s="2">
        <f t="shared" si="2"/>
        <v>-0.14461937753432369</v>
      </c>
      <c r="T18" s="2"/>
      <c r="U18" s="2">
        <f t="shared" si="3"/>
        <v>-0.46418313273351181</v>
      </c>
      <c r="V18" s="2">
        <f t="shared" si="4"/>
        <v>-1.2204651378800846</v>
      </c>
    </row>
    <row r="19" spans="3:22">
      <c r="C19" s="188">
        <f t="shared" si="6"/>
        <v>36312</v>
      </c>
      <c r="D19" s="2">
        <f>INDEX('MX - GDP'!$BH:$BH,MATCH('ALL COUNTRIES'!$C19,'MX - GDP'!$BA:$BA,0))</f>
        <v>3.4483937758006391</v>
      </c>
      <c r="E19" s="169" t="s">
        <v>186</v>
      </c>
      <c r="F19" s="169" t="s">
        <v>186</v>
      </c>
      <c r="G19" s="169" t="s">
        <v>186</v>
      </c>
      <c r="H19" s="2">
        <f>INDEX('SA - Output Gap'!$F:$F,MATCH('ALL COUNTRIES'!$C19,'SA - Output Gap'!$C:$C,0))</f>
        <v>0</v>
      </c>
      <c r="I19" s="9" t="s">
        <v>186</v>
      </c>
      <c r="J19" s="2">
        <f>INDEX('HU - Output Gap'!$Y:$Y,MATCH('ALL COUNTRIES'!$C19,'HU - Output Gap'!$D:$D,0))</f>
        <v>-0.62260468978448946</v>
      </c>
      <c r="K19" s="2">
        <f>INDEX('CZ - Output Gap'!$W:$W,MATCH('ALL COUNTRIES'!$C19,'CZ - Output Gap'!$D:$D,0))</f>
        <v>-1.76060822497737</v>
      </c>
      <c r="O19" s="2">
        <f t="shared" si="5"/>
        <v>1.2390066974003791</v>
      </c>
      <c r="P19" s="2"/>
      <c r="Q19" s="2"/>
      <c r="R19" s="2"/>
      <c r="S19" s="2">
        <f t="shared" si="2"/>
        <v>-2.5458778753614859E-2</v>
      </c>
      <c r="T19" s="2"/>
      <c r="U19" s="2">
        <f t="shared" si="3"/>
        <v>-0.46169465608108012</v>
      </c>
      <c r="V19" s="2">
        <f t="shared" si="4"/>
        <v>-1.1748978365869738</v>
      </c>
    </row>
    <row r="20" spans="3:22">
      <c r="C20" s="188">
        <f t="shared" si="6"/>
        <v>36404</v>
      </c>
      <c r="D20" s="2">
        <f>INDEX('MX - GDP'!$BH:$BH,MATCH('ALL COUNTRIES'!$C20,'MX - GDP'!$BA:$BA,0))</f>
        <v>3.779404778349388</v>
      </c>
      <c r="E20" s="169" t="s">
        <v>186</v>
      </c>
      <c r="F20" s="169" t="s">
        <v>186</v>
      </c>
      <c r="G20" s="169" t="s">
        <v>186</v>
      </c>
      <c r="H20" s="2">
        <f>INDEX('SA - Output Gap'!$F:$F,MATCH('ALL COUNTRIES'!$C20,'SA - Output Gap'!$C:$C,0))</f>
        <v>0.1</v>
      </c>
      <c r="I20" s="9" t="s">
        <v>186</v>
      </c>
      <c r="J20" s="2">
        <f>INDEX('HU - Output Gap'!$Y:$Y,MATCH('ALL COUNTRIES'!$C20,'HU - Output Gap'!$D:$D,0))</f>
        <v>-0.11929819655464727</v>
      </c>
      <c r="K20" s="2">
        <f>INDEX('CZ - Output Gap'!$W:$W,MATCH('ALL COUNTRIES'!$C20,'CZ - Output Gap'!$D:$D,0))</f>
        <v>-1.28254597292858</v>
      </c>
      <c r="O20" s="2">
        <f t="shared" si="5"/>
        <v>1.3934187997011884</v>
      </c>
      <c r="P20" s="2"/>
      <c r="Q20" s="2"/>
      <c r="R20" s="2"/>
      <c r="S20" s="2">
        <f t="shared" si="2"/>
        <v>5.398162043352437E-2</v>
      </c>
      <c r="T20" s="2"/>
      <c r="U20" s="2">
        <f t="shared" si="3"/>
        <v>-0.17703517120085641</v>
      </c>
      <c r="V20" s="2">
        <f t="shared" si="4"/>
        <v>-0.91183427279310869</v>
      </c>
    </row>
    <row r="21" spans="3:22">
      <c r="C21" s="188">
        <f t="shared" si="6"/>
        <v>36495</v>
      </c>
      <c r="D21" s="2">
        <f>INDEX('MX - GDP'!$BH:$BH,MATCH('ALL COUNTRIES'!$C21,'MX - GDP'!$BA:$BA,0))</f>
        <v>4.0500276023256276</v>
      </c>
      <c r="E21" s="169" t="s">
        <v>186</v>
      </c>
      <c r="F21" s="169" t="s">
        <v>186</v>
      </c>
      <c r="G21" s="169" t="s">
        <v>186</v>
      </c>
      <c r="H21" s="2">
        <f>INDEX('SA - Output Gap'!$F:$F,MATCH('ALL COUNTRIES'!$C21,'SA - Output Gap'!$C:$C,0))</f>
        <v>0.3</v>
      </c>
      <c r="I21" s="9" t="s">
        <v>186</v>
      </c>
      <c r="J21" s="2">
        <f>INDEX('HU - Output Gap'!$Y:$Y,MATCH('ALL COUNTRIES'!$C21,'HU - Output Gap'!$D:$D,0))</f>
        <v>6.4482168394022502E-2</v>
      </c>
      <c r="K21" s="2">
        <f>INDEX('CZ - Output Gap'!$W:$W,MATCH('ALL COUNTRIES'!$C21,'CZ - Output Gap'!$D:$D,0))</f>
        <v>-0.57682353152127397</v>
      </c>
      <c r="O21" s="2">
        <f t="shared" si="5"/>
        <v>1.51966064320184</v>
      </c>
      <c r="P21" s="2"/>
      <c r="Q21" s="2"/>
      <c r="R21" s="2"/>
      <c r="S21" s="2">
        <f t="shared" si="2"/>
        <v>0.21286241880780279</v>
      </c>
      <c r="T21" s="2"/>
      <c r="U21" s="2">
        <f t="shared" si="3"/>
        <v>-7.3092892050689459E-2</v>
      </c>
      <c r="V21" s="2">
        <f t="shared" si="4"/>
        <v>-0.5234960183287799</v>
      </c>
    </row>
    <row r="22" spans="3:22">
      <c r="C22" s="188">
        <f t="shared" si="6"/>
        <v>36586</v>
      </c>
      <c r="D22" s="2">
        <f>INDEX('MX - GDP'!$BH:$BH,MATCH('ALL COUNTRIES'!$C22,'MX - GDP'!$BA:$BA,0))</f>
        <v>5.3212812239612077</v>
      </c>
      <c r="E22" s="169" t="s">
        <v>186</v>
      </c>
      <c r="F22" s="169" t="s">
        <v>186</v>
      </c>
      <c r="G22" s="169" t="s">
        <v>186</v>
      </c>
      <c r="H22" s="2">
        <f>INDEX('SA - Output Gap'!$F:$F,MATCH('ALL COUNTRIES'!$C22,'SA - Output Gap'!$C:$C,0))</f>
        <v>0.5</v>
      </c>
      <c r="I22" s="9" t="s">
        <v>186</v>
      </c>
      <c r="J22" s="2">
        <f>INDEX('HU - Output Gap'!$Y:$Y,MATCH('ALL COUNTRIES'!$C22,'HU - Output Gap'!$D:$D,0))</f>
        <v>0.13779701326913801</v>
      </c>
      <c r="K22" s="2">
        <f>INDEX('CZ - Output Gap'!$W:$W,MATCH('ALL COUNTRIES'!$C22,'CZ - Output Gap'!$D:$D,0))</f>
        <v>0.24626089332899631</v>
      </c>
      <c r="O22" s="2">
        <f t="shared" si="5"/>
        <v>2.1126830586587348</v>
      </c>
      <c r="P22" s="2"/>
      <c r="Q22" s="2"/>
      <c r="R22" s="2"/>
      <c r="S22" s="2">
        <f t="shared" si="2"/>
        <v>0.37174321718208131</v>
      </c>
      <c r="T22" s="2"/>
      <c r="U22" s="2">
        <f t="shared" si="3"/>
        <v>-3.1627569713404587E-2</v>
      </c>
      <c r="V22" s="2">
        <f t="shared" si="4"/>
        <v>-7.0576924264356647E-2</v>
      </c>
    </row>
    <row r="23" spans="3:22">
      <c r="C23" s="188">
        <f t="shared" si="6"/>
        <v>36678</v>
      </c>
      <c r="D23" s="2">
        <f>INDEX('MX - GDP'!$BH:$BH,MATCH('ALL COUNTRIES'!$C23,'MX - GDP'!$BA:$BA,0))</f>
        <v>6.2103118431642486</v>
      </c>
      <c r="E23" s="169" t="s">
        <v>186</v>
      </c>
      <c r="F23" s="169" t="s">
        <v>186</v>
      </c>
      <c r="G23" s="169" t="s">
        <v>186</v>
      </c>
      <c r="H23" s="2">
        <f>INDEX('SA - Output Gap'!$F:$F,MATCH('ALL COUNTRIES'!$C23,'SA - Output Gap'!$C:$C,0))</f>
        <v>0.5</v>
      </c>
      <c r="I23" s="9" t="s">
        <v>186</v>
      </c>
      <c r="J23" s="2">
        <f>INDEX('HU - Output Gap'!$Y:$Y,MATCH('ALL COUNTRIES'!$C23,'HU - Output Gap'!$D:$D,0))</f>
        <v>0.29357465905789198</v>
      </c>
      <c r="K23" s="2">
        <f>INDEX('CZ - Output Gap'!$W:$W,MATCH('ALL COUNTRIES'!$C23,'CZ - Output Gap'!$D:$D,0))</f>
        <v>0.8003387610409296</v>
      </c>
      <c r="O23" s="2">
        <f t="shared" si="5"/>
        <v>2.5274036747830118</v>
      </c>
      <c r="P23" s="2"/>
      <c r="Q23" s="2"/>
      <c r="R23" s="2"/>
      <c r="S23" s="2">
        <f t="shared" si="2"/>
        <v>0.37174321718208131</v>
      </c>
      <c r="T23" s="2"/>
      <c r="U23" s="2">
        <f t="shared" si="3"/>
        <v>5.6476965003636151E-2</v>
      </c>
      <c r="V23" s="2">
        <f t="shared" si="4"/>
        <v>0.23431579185147514</v>
      </c>
    </row>
    <row r="24" spans="3:22">
      <c r="C24" s="188">
        <f t="shared" si="6"/>
        <v>36770</v>
      </c>
      <c r="D24" s="2">
        <f>INDEX('MX - GDP'!$BH:$BH,MATCH('ALL COUNTRIES'!$C24,'MX - GDP'!$BA:$BA,0))</f>
        <v>6.5964298787915823</v>
      </c>
      <c r="E24" s="169" t="s">
        <v>186</v>
      </c>
      <c r="F24" s="169" t="s">
        <v>186</v>
      </c>
      <c r="G24" s="169" t="s">
        <v>186</v>
      </c>
      <c r="H24" s="2">
        <f>INDEX('SA - Output Gap'!$F:$F,MATCH('ALL COUNTRIES'!$C24,'SA - Output Gap'!$C:$C,0))</f>
        <v>0.65</v>
      </c>
      <c r="I24" s="9" t="s">
        <v>186</v>
      </c>
      <c r="J24" s="2">
        <f>INDEX('HU - Output Gap'!$Y:$Y,MATCH('ALL COUNTRIES'!$C24,'HU - Output Gap'!$D:$D,0))</f>
        <v>0.25160141742557152</v>
      </c>
      <c r="K24" s="2">
        <f>INDEX('CZ - Output Gap'!$W:$W,MATCH('ALL COUNTRIES'!$C24,'CZ - Output Gap'!$D:$D,0))</f>
        <v>1.39210909647255</v>
      </c>
      <c r="O24" s="2">
        <f t="shared" si="5"/>
        <v>2.7075224537915576</v>
      </c>
      <c r="P24" s="2"/>
      <c r="Q24" s="2"/>
      <c r="R24" s="2"/>
      <c r="S24" s="2">
        <f t="shared" si="2"/>
        <v>0.49090381596279015</v>
      </c>
      <c r="T24" s="2"/>
      <c r="U24" s="2">
        <f t="shared" si="3"/>
        <v>3.2737789168379751E-2</v>
      </c>
      <c r="V24" s="2">
        <f t="shared" si="4"/>
        <v>0.55994956176110056</v>
      </c>
    </row>
    <row r="25" spans="3:22">
      <c r="C25" s="188">
        <f t="shared" si="6"/>
        <v>36861</v>
      </c>
      <c r="D25" s="2">
        <f>INDEX('MX - GDP'!$BH:$BH,MATCH('ALL COUNTRIES'!$C25,'MX - GDP'!$BA:$BA,0))</f>
        <v>4.9858951671553768</v>
      </c>
      <c r="E25" s="169" t="s">
        <v>186</v>
      </c>
      <c r="F25" s="169" t="s">
        <v>186</v>
      </c>
      <c r="G25" s="169" t="s">
        <v>186</v>
      </c>
      <c r="H25" s="2">
        <f>INDEX('SA - Output Gap'!$F:$F,MATCH('ALL COUNTRIES'!$C25,'SA - Output Gap'!$C:$C,0))</f>
        <v>0.65</v>
      </c>
      <c r="I25" s="9" t="s">
        <v>186</v>
      </c>
      <c r="J25" s="2">
        <f>INDEX('HU - Output Gap'!$Y:$Y,MATCH('ALL COUNTRIES'!$C25,'HU - Output Gap'!$D:$D,0))</f>
        <v>0.62731431061850695</v>
      </c>
      <c r="K25" s="2">
        <f>INDEX('CZ - Output Gap'!$W:$W,MATCH('ALL COUNTRIES'!$C25,'CZ - Output Gap'!$D:$D,0))</f>
        <v>1.4523504985735465</v>
      </c>
      <c r="O25" s="2">
        <f t="shared" si="5"/>
        <v>1.9562300534262576</v>
      </c>
      <c r="P25" s="2"/>
      <c r="Q25" s="2"/>
      <c r="R25" s="2"/>
      <c r="S25" s="2">
        <f t="shared" si="2"/>
        <v>0.49090381596279015</v>
      </c>
      <c r="T25" s="2"/>
      <c r="U25" s="2">
        <f t="shared" si="3"/>
        <v>0.24523303824182882</v>
      </c>
      <c r="V25" s="2">
        <f t="shared" si="4"/>
        <v>0.59309862939133473</v>
      </c>
    </row>
    <row r="26" spans="3:22">
      <c r="C26" s="188">
        <f t="shared" si="6"/>
        <v>36951</v>
      </c>
      <c r="D26" s="2">
        <f>INDEX('MX - GDP'!$BH:$BH,MATCH('ALL COUNTRIES'!$C26,'MX - GDP'!$BA:$BA,0))</f>
        <v>4.3335119509512623</v>
      </c>
      <c r="E26" s="169" t="s">
        <v>186</v>
      </c>
      <c r="F26" s="169" t="s">
        <v>186</v>
      </c>
      <c r="G26" s="169" t="s">
        <v>186</v>
      </c>
      <c r="H26" s="2">
        <f>INDEX('SA - Output Gap'!$F:$F,MATCH('ALL COUNTRIES'!$C26,'SA - Output Gap'!$C:$C,0))</f>
        <v>0.6</v>
      </c>
      <c r="I26" s="9" t="s">
        <v>186</v>
      </c>
      <c r="J26" s="2">
        <f>INDEX('HU - Output Gap'!$Y:$Y,MATCH('ALL COUNTRIES'!$C26,'HU - Output Gap'!$D:$D,0))</f>
        <v>0.32438071535372792</v>
      </c>
      <c r="K26" s="2">
        <f>INDEX('CZ - Output Gap'!$W:$W,MATCH('ALL COUNTRIES'!$C26,'CZ - Output Gap'!$D:$D,0))</f>
        <v>1.7653545433407998</v>
      </c>
      <c r="O26" s="2">
        <f t="shared" si="5"/>
        <v>1.6519022119219406</v>
      </c>
      <c r="P26" s="2"/>
      <c r="Q26" s="2"/>
      <c r="R26" s="2"/>
      <c r="S26" s="2">
        <f t="shared" si="2"/>
        <v>0.4511836163692205</v>
      </c>
      <c r="T26" s="2"/>
      <c r="U26" s="2">
        <f t="shared" si="3"/>
        <v>7.3900217503498553E-2</v>
      </c>
      <c r="V26" s="2">
        <f t="shared" si="4"/>
        <v>0.76533552771470359</v>
      </c>
    </row>
    <row r="27" spans="3:22">
      <c r="C27" s="188">
        <f t="shared" si="6"/>
        <v>37043</v>
      </c>
      <c r="D27" s="2">
        <f>INDEX('MX - GDP'!$BH:$BH,MATCH('ALL COUNTRIES'!$C27,'MX - GDP'!$BA:$BA,0))</f>
        <v>3.0977810029487074</v>
      </c>
      <c r="E27" s="169" t="s">
        <v>186</v>
      </c>
      <c r="F27" s="169" t="s">
        <v>186</v>
      </c>
      <c r="G27" s="169" t="s">
        <v>186</v>
      </c>
      <c r="H27" s="2">
        <f>INDEX('SA - Output Gap'!$F:$F,MATCH('ALL COUNTRIES'!$C27,'SA - Output Gap'!$C:$C,0))</f>
        <v>0.2</v>
      </c>
      <c r="I27" s="2">
        <f>INDEX('PD - Output Gap'!$G:$G,MATCH('ALL COUNTRIES'!$C27,'PD - Output Gap'!$C:$C,0))</f>
        <v>-0.88831727932405613</v>
      </c>
      <c r="J27" s="2">
        <f>INDEX('HU - Output Gap'!$Y:$Y,MATCH('ALL COUNTRIES'!$C27,'HU - Output Gap'!$D:$D,0))</f>
        <v>7.6425085721675501E-2</v>
      </c>
      <c r="K27" s="2">
        <f>INDEX('CZ - Output Gap'!$W:$W,MATCH('ALL COUNTRIES'!$C27,'CZ - Output Gap'!$D:$D,0))</f>
        <v>1.5062645513913835</v>
      </c>
      <c r="O27" s="2">
        <f t="shared" si="5"/>
        <v>1.0754506375331254</v>
      </c>
      <c r="P27" s="2"/>
      <c r="Q27" s="2"/>
      <c r="R27" s="2"/>
      <c r="S27" s="2">
        <f t="shared" si="2"/>
        <v>0.13342201962066361</v>
      </c>
      <c r="T27" s="2">
        <f t="shared" ref="T6:T69" si="7">(I27-T$3)/T$4</f>
        <v>-0.34266815682565227</v>
      </c>
      <c r="U27" s="2">
        <f t="shared" si="3"/>
        <v>-6.6338231142898843E-2</v>
      </c>
      <c r="V27" s="2">
        <f t="shared" si="4"/>
        <v>0.62276594324439205</v>
      </c>
    </row>
    <row r="28" spans="3:22">
      <c r="C28" s="188">
        <f t="shared" si="6"/>
        <v>37135</v>
      </c>
      <c r="D28" s="2">
        <f>INDEX('MX - GDP'!$BH:$BH,MATCH('ALL COUNTRIES'!$C28,'MX - GDP'!$BA:$BA,0))</f>
        <v>2.6513981609783173</v>
      </c>
      <c r="E28" s="169" t="s">
        <v>186</v>
      </c>
      <c r="F28" s="2">
        <f>INDEX('CL - GDP'!$E:$E,MATCH('ALL COUNTRIES'!$C28,'CL - GDP'!$C:$C,0))</f>
        <v>-1.0405408155993001</v>
      </c>
      <c r="G28" s="169" t="s">
        <v>186</v>
      </c>
      <c r="H28" s="2">
        <f>INDEX('SA - Output Gap'!$F:$F,MATCH('ALL COUNTRIES'!$C28,'SA - Output Gap'!$C:$C,0))</f>
        <v>-0.1</v>
      </c>
      <c r="I28" s="2">
        <f>INDEX('PD - Output Gap'!$G:$G,MATCH('ALL COUNTRIES'!$C28,'PD - Output Gap'!$C:$C,0))</f>
        <v>-1.1048314410543725</v>
      </c>
      <c r="J28" s="2">
        <f>INDEX('HU - Output Gap'!$Y:$Y,MATCH('ALL COUNTRIES'!$C28,'HU - Output Gap'!$D:$D,0))</f>
        <v>-8.1949639167329502E-2</v>
      </c>
      <c r="K28" s="2">
        <f>INDEX('CZ - Output Gap'!$W:$W,MATCH('ALL COUNTRIES'!$C28,'CZ - Output Gap'!$D:$D,0))</f>
        <v>1.2273634572006085</v>
      </c>
      <c r="O28" s="2">
        <f t="shared" si="5"/>
        <v>0.8672191511809253</v>
      </c>
      <c r="P28" s="2"/>
      <c r="Q28" s="2">
        <f t="shared" ref="Q6:Q69" si="8">(F28-Q$3)/Q$4</f>
        <v>-0.56643220115619952</v>
      </c>
      <c r="R28" s="2"/>
      <c r="S28" s="2">
        <f t="shared" si="2"/>
        <v>-0.1048991779407541</v>
      </c>
      <c r="T28" s="2">
        <f t="shared" si="7"/>
        <v>-0.48514765674415627</v>
      </c>
      <c r="U28" s="2">
        <f t="shared" si="3"/>
        <v>-0.15591161875338527</v>
      </c>
      <c r="V28" s="2">
        <f t="shared" si="4"/>
        <v>0.46929489325162693</v>
      </c>
    </row>
    <row r="29" spans="3:22">
      <c r="C29" s="188">
        <f t="shared" si="6"/>
        <v>37226</v>
      </c>
      <c r="D29" s="2">
        <f>INDEX('MX - GDP'!$BH:$BH,MATCH('ALL COUNTRIES'!$C29,'MX - GDP'!$BA:$BA,0))</f>
        <v>1.3325544322678127</v>
      </c>
      <c r="E29" s="169" t="s">
        <v>186</v>
      </c>
      <c r="F29" s="2">
        <f>INDEX('CL - GDP'!$E:$E,MATCH('ALL COUNTRIES'!$C29,'CL - GDP'!$C:$C,0))</f>
        <v>-1.1414202776403926</v>
      </c>
      <c r="G29" s="169" t="s">
        <v>186</v>
      </c>
      <c r="H29" s="2">
        <f>INDEX('SA - Output Gap'!$F:$F,MATCH('ALL COUNTRIES'!$C29,'SA - Output Gap'!$C:$C,0))</f>
        <v>0</v>
      </c>
      <c r="I29" s="2">
        <f>INDEX('PD - Output Gap'!$G:$G,MATCH('ALL COUNTRIES'!$C29,'PD - Output Gap'!$C:$C,0))</f>
        <v>-1.8761764817541717</v>
      </c>
      <c r="J29" s="2">
        <f>INDEX('HU - Output Gap'!$Y:$Y,MATCH('ALL COUNTRIES'!$C29,'HU - Output Gap'!$D:$D,0))</f>
        <v>-0.28806408613636247</v>
      </c>
      <c r="K29" s="2">
        <f>INDEX('CZ - Output Gap'!$W:$W,MATCH('ALL COUNTRIES'!$C29,'CZ - Output Gap'!$D:$D,0))</f>
        <v>0.97305883378936642</v>
      </c>
      <c r="O29" s="2">
        <f t="shared" si="5"/>
        <v>0.25199660211645519</v>
      </c>
      <c r="P29" s="2"/>
      <c r="Q29" s="2">
        <f t="shared" si="8"/>
        <v>-0.62651445962951324</v>
      </c>
      <c r="R29" s="2"/>
      <c r="S29" s="2">
        <f t="shared" si="2"/>
        <v>-2.5458778753614859E-2</v>
      </c>
      <c r="T29" s="2">
        <f t="shared" si="7"/>
        <v>-0.9927396534303351</v>
      </c>
      <c r="U29" s="2">
        <f t="shared" si="3"/>
        <v>-0.27248558131854433</v>
      </c>
      <c r="V29" s="2">
        <f t="shared" si="4"/>
        <v>0.32935855601287201</v>
      </c>
    </row>
    <row r="30" spans="3:22">
      <c r="C30" s="188">
        <f t="shared" si="6"/>
        <v>37316</v>
      </c>
      <c r="D30" s="2">
        <f>INDEX('MX - GDP'!$BH:$BH,MATCH('ALL COUNTRIES'!$C30,'MX - GDP'!$BA:$BA,0))</f>
        <v>-1.2765854697818213E-3</v>
      </c>
      <c r="E30" s="169" t="s">
        <v>186</v>
      </c>
      <c r="F30" s="2">
        <f>INDEX('CL - GDP'!$E:$E,MATCH('ALL COUNTRIES'!$C30,'CL - GDP'!$C:$C,0))</f>
        <v>-1.1036910766460295</v>
      </c>
      <c r="G30" s="169" t="s">
        <v>186</v>
      </c>
      <c r="H30" s="2">
        <f>INDEX('SA - Output Gap'!$F:$F,MATCH('ALL COUNTRIES'!$C30,'SA - Output Gap'!$C:$C,0))</f>
        <v>0.05</v>
      </c>
      <c r="I30" s="2">
        <f>INDEX('PD - Output Gap'!$G:$G,MATCH('ALL COUNTRIES'!$C30,'PD - Output Gap'!$C:$C,0))</f>
        <v>-2.1120193690313727</v>
      </c>
      <c r="J30" s="2">
        <f>INDEX('HU - Output Gap'!$Y:$Y,MATCH('ALL COUNTRIES'!$C30,'HU - Output Gap'!$D:$D,0))</f>
        <v>0.27183150882290352</v>
      </c>
      <c r="K30" s="2">
        <f>INDEX('CZ - Output Gap'!$W:$W,MATCH('ALL COUNTRIES'!$C30,'CZ - Output Gap'!$D:$D,0))</f>
        <v>0.1580792478077705</v>
      </c>
      <c r="O30" s="2">
        <f t="shared" si="5"/>
        <v>-0.37021731215534509</v>
      </c>
      <c r="P30" s="2"/>
      <c r="Q30" s="2">
        <f t="shared" si="8"/>
        <v>-0.60404352689187091</v>
      </c>
      <c r="R30" s="2"/>
      <c r="S30" s="2">
        <f t="shared" si="2"/>
        <v>1.4261420839954754E-2</v>
      </c>
      <c r="T30" s="2">
        <f t="shared" si="7"/>
        <v>-1.1479386315020159</v>
      </c>
      <c r="U30" s="2">
        <f t="shared" si="3"/>
        <v>4.4179500081524256E-2</v>
      </c>
      <c r="V30" s="2">
        <f t="shared" si="4"/>
        <v>-0.11910068415672631</v>
      </c>
    </row>
    <row r="31" spans="3:22">
      <c r="C31" s="188">
        <f t="shared" si="6"/>
        <v>37408</v>
      </c>
      <c r="D31" s="2">
        <f>INDEX('MX - GDP'!$BH:$BH,MATCH('ALL COUNTRIES'!$C31,'MX - GDP'!$BA:$BA,0))</f>
        <v>0.25034659659549163</v>
      </c>
      <c r="E31" s="169" t="s">
        <v>186</v>
      </c>
      <c r="F31" s="2">
        <f>INDEX('CL - GDP'!$E:$E,MATCH('ALL COUNTRIES'!$C31,'CL - GDP'!$C:$C,0))</f>
        <v>-1.412637603948852</v>
      </c>
      <c r="G31" s="169" t="s">
        <v>186</v>
      </c>
      <c r="H31" s="2">
        <f>INDEX('SA - Output Gap'!$F:$F,MATCH('ALL COUNTRIES'!$C31,'SA - Output Gap'!$C:$C,0))</f>
        <v>0.1</v>
      </c>
      <c r="I31" s="2">
        <f>INDEX('PD - Output Gap'!$G:$G,MATCH('ALL COUNTRIES'!$C31,'PD - Output Gap'!$C:$C,0))</f>
        <v>-1.8273421138307526</v>
      </c>
      <c r="J31" s="2">
        <f>INDEX('HU - Output Gap'!$Y:$Y,MATCH('ALL COUNTRIES'!$C31,'HU - Output Gap'!$D:$D,0))</f>
        <v>-8.9136855474386489E-2</v>
      </c>
      <c r="K31" s="2">
        <f>INDEX('CZ - Output Gap'!$W:$W,MATCH('ALL COUNTRIES'!$C31,'CZ - Output Gap'!$D:$D,0))</f>
        <v>-0.32565683941568002</v>
      </c>
      <c r="O31" s="2">
        <f t="shared" si="5"/>
        <v>-0.25283854156721014</v>
      </c>
      <c r="P31" s="2"/>
      <c r="Q31" s="2">
        <f t="shared" si="8"/>
        <v>-0.78804733432969887</v>
      </c>
      <c r="R31" s="2"/>
      <c r="S31" s="2">
        <f t="shared" si="2"/>
        <v>5.398162043352437E-2</v>
      </c>
      <c r="T31" s="2">
        <f t="shared" si="7"/>
        <v>-0.96060366627383897</v>
      </c>
      <c r="U31" s="2">
        <f t="shared" si="3"/>
        <v>-0.15997655596204413</v>
      </c>
      <c r="V31" s="2">
        <f t="shared" si="4"/>
        <v>-0.38528639217977623</v>
      </c>
    </row>
    <row r="32" spans="3:22">
      <c r="C32" s="188">
        <f t="shared" si="6"/>
        <v>37500</v>
      </c>
      <c r="D32" s="2">
        <f>INDEX('MX - GDP'!$BH:$BH,MATCH('ALL COUNTRIES'!$C32,'MX - GDP'!$BA:$BA,0))</f>
        <v>0.37981191256584168</v>
      </c>
      <c r="E32" s="169" t="s">
        <v>186</v>
      </c>
      <c r="F32" s="2">
        <f>INDEX('CL - GDP'!$E:$E,MATCH('ALL COUNTRIES'!$C32,'CL - GDP'!$C:$C,0))</f>
        <v>-1.480647560564563</v>
      </c>
      <c r="G32" s="169" t="s">
        <v>186</v>
      </c>
      <c r="H32" s="2">
        <f>INDEX('SA - Output Gap'!$F:$F,MATCH('ALL COUNTRIES'!$C32,'SA - Output Gap'!$C:$C,0))</f>
        <v>0.15</v>
      </c>
      <c r="I32" s="2">
        <f>INDEX('PD - Output Gap'!$G:$G,MATCH('ALL COUNTRIES'!$C32,'PD - Output Gap'!$C:$C,0))</f>
        <v>-1.5900657147016375</v>
      </c>
      <c r="J32" s="2">
        <f>INDEX('HU - Output Gap'!$Y:$Y,MATCH('ALL COUNTRIES'!$C32,'HU - Output Gap'!$D:$D,0))</f>
        <v>-0.317688242070639</v>
      </c>
      <c r="K32" s="2">
        <f>INDEX('CZ - Output Gap'!$W:$W,MATCH('ALL COUNTRIES'!$C32,'CZ - Output Gap'!$D:$D,0))</f>
        <v>-0.68541021534304569</v>
      </c>
      <c r="O32" s="2">
        <f t="shared" si="5"/>
        <v>-0.19244474359647307</v>
      </c>
      <c r="P32" s="2"/>
      <c r="Q32" s="2">
        <f t="shared" si="8"/>
        <v>-0.82855302012012788</v>
      </c>
      <c r="R32" s="2"/>
      <c r="S32" s="2">
        <f t="shared" si="2"/>
        <v>9.3701820027093971E-2</v>
      </c>
      <c r="T32" s="2">
        <f t="shared" si="7"/>
        <v>-0.80446135013061726</v>
      </c>
      <c r="U32" s="2">
        <f t="shared" si="3"/>
        <v>-0.28924037602454394</v>
      </c>
      <c r="V32" s="2">
        <f t="shared" si="4"/>
        <v>-0.58324806924744899</v>
      </c>
    </row>
    <row r="33" spans="3:22">
      <c r="C33" s="188">
        <f t="shared" si="6"/>
        <v>37591</v>
      </c>
      <c r="D33" s="2">
        <f>INDEX('MX - GDP'!$BH:$BH,MATCH('ALL COUNTRIES'!$C33,'MX - GDP'!$BA:$BA,0))</f>
        <v>-3.9668514249598275E-2</v>
      </c>
      <c r="E33" s="169" t="s">
        <v>186</v>
      </c>
      <c r="F33" s="2">
        <f>INDEX('CL - GDP'!$E:$E,MATCH('ALL COUNTRIES'!$C33,'CL - GDP'!$C:$C,0))</f>
        <v>-1.6657786862467105</v>
      </c>
      <c r="G33" s="169" t="s">
        <v>186</v>
      </c>
      <c r="H33" s="2">
        <f>INDEX('SA - Output Gap'!$F:$F,MATCH('ALL COUNTRIES'!$C33,'SA - Output Gap'!$C:$C,0))</f>
        <v>-0.2</v>
      </c>
      <c r="I33" s="2">
        <f>INDEX('PD - Output Gap'!$G:$G,MATCH('ALL COUNTRIES'!$C33,'PD - Output Gap'!$C:$C,0))</f>
        <v>-1.9971214786328346</v>
      </c>
      <c r="J33" s="2">
        <f>INDEX('HU - Output Gap'!$Y:$Y,MATCH('ALL COUNTRIES'!$C33,'HU - Output Gap'!$D:$D,0))</f>
        <v>-0.42618879756393802</v>
      </c>
      <c r="K33" s="2">
        <f>INDEX('CZ - Output Gap'!$W:$W,MATCH('ALL COUNTRIES'!$C33,'CZ - Output Gap'!$D:$D,0))</f>
        <v>-0.95357836045523459</v>
      </c>
      <c r="O33" s="2">
        <f t="shared" si="5"/>
        <v>-0.38812662147928922</v>
      </c>
      <c r="P33" s="2"/>
      <c r="Q33" s="2">
        <f t="shared" si="8"/>
        <v>-0.9388142756783644</v>
      </c>
      <c r="R33" s="2"/>
      <c r="S33" s="2">
        <f t="shared" si="2"/>
        <v>-0.18433957712789331</v>
      </c>
      <c r="T33" s="2">
        <f t="shared" si="7"/>
        <v>-1.0723288245737028</v>
      </c>
      <c r="U33" s="2">
        <f t="shared" si="3"/>
        <v>-0.35060599051868518</v>
      </c>
      <c r="V33" s="2">
        <f t="shared" si="4"/>
        <v>-0.73081309377484682</v>
      </c>
    </row>
    <row r="34" spans="3:22">
      <c r="C34" s="188">
        <f t="shared" si="6"/>
        <v>37681</v>
      </c>
      <c r="D34" s="2">
        <f>INDEX('MX - GDP'!$BH:$BH,MATCH('ALL COUNTRIES'!$C34,'MX - GDP'!$BA:$BA,0))</f>
        <v>-0.45465763072624554</v>
      </c>
      <c r="E34" s="169" t="s">
        <v>186</v>
      </c>
      <c r="F34" s="2">
        <f>INDEX('CL - GDP'!$E:$E,MATCH('ALL COUNTRIES'!$C34,'CL - GDP'!$C:$C,0))</f>
        <v>-1.8192863146815341</v>
      </c>
      <c r="G34" s="169" t="s">
        <v>186</v>
      </c>
      <c r="H34" s="2">
        <f>INDEX('SA - Output Gap'!$F:$F,MATCH('ALL COUNTRIES'!$C34,'SA - Output Gap'!$C:$C,0))</f>
        <v>0.2</v>
      </c>
      <c r="I34" s="2">
        <f>INDEX('PD - Output Gap'!$G:$G,MATCH('ALL COUNTRIES'!$C34,'PD - Output Gap'!$C:$C,0))</f>
        <v>-2.5527136674869269</v>
      </c>
      <c r="J34" s="2">
        <f>INDEX('HU - Output Gap'!$Y:$Y,MATCH('ALL COUNTRIES'!$C34,'HU - Output Gap'!$D:$D,0))</f>
        <v>-0.75090830766208549</v>
      </c>
      <c r="K34" s="2">
        <f>INDEX('CZ - Output Gap'!$W:$W,MATCH('ALL COUNTRIES'!$C34,'CZ - Output Gap'!$D:$D,0))</f>
        <v>-0.99196522842188106</v>
      </c>
      <c r="O34" s="2">
        <f t="shared" si="5"/>
        <v>-0.58171336455946021</v>
      </c>
      <c r="P34" s="2"/>
      <c r="Q34" s="2">
        <f t="shared" si="8"/>
        <v>-1.030241061890701</v>
      </c>
      <c r="R34" s="2"/>
      <c r="S34" s="2">
        <f t="shared" si="2"/>
        <v>0.13342201962066361</v>
      </c>
      <c r="T34" s="2">
        <f t="shared" si="7"/>
        <v>-1.4379423095944106</v>
      </c>
      <c r="U34" s="2">
        <f t="shared" si="3"/>
        <v>-0.53426046292956608</v>
      </c>
      <c r="V34" s="2">
        <f t="shared" si="4"/>
        <v>-0.75193625555328392</v>
      </c>
    </row>
    <row r="35" spans="3:22">
      <c r="C35" s="188">
        <f t="shared" si="6"/>
        <v>37773</v>
      </c>
      <c r="D35" s="2">
        <f>INDEX('MX - GDP'!$BH:$BH,MATCH('ALL COUNTRIES'!$C35,'MX - GDP'!$BA:$BA,0))</f>
        <v>-0.87078361511188973</v>
      </c>
      <c r="E35" s="169" t="s">
        <v>186</v>
      </c>
      <c r="F35" s="2">
        <f>INDEX('CL - GDP'!$E:$E,MATCH('ALL COUNTRIES'!$C35,'CL - GDP'!$C:$C,0))</f>
        <v>-2.1195817386217897</v>
      </c>
      <c r="G35" s="169" t="s">
        <v>186</v>
      </c>
      <c r="H35" s="2">
        <f>INDEX('SA - Output Gap'!$F:$F,MATCH('ALL COUNTRIES'!$C35,'SA - Output Gap'!$C:$C,0))</f>
        <v>-0.1</v>
      </c>
      <c r="I35" s="2">
        <f>INDEX('PD - Output Gap'!$G:$G,MATCH('ALL COUNTRIES'!$C35,'PD - Output Gap'!$C:$C,0))</f>
        <v>-1.4631614218529307</v>
      </c>
      <c r="J35" s="2">
        <f>INDEX('HU - Output Gap'!$Y:$Y,MATCH('ALL COUNTRIES'!$C35,'HU - Output Gap'!$D:$D,0))</f>
        <v>-0.86902907570618249</v>
      </c>
      <c r="K35" s="2">
        <f>INDEX('CZ - Output Gap'!$W:$W,MATCH('ALL COUNTRIES'!$C35,'CZ - Output Gap'!$D:$D,0))</f>
        <v>-1.0718657107430729</v>
      </c>
      <c r="O35" s="2">
        <f t="shared" si="5"/>
        <v>-0.77583044095941478</v>
      </c>
      <c r="P35" s="2"/>
      <c r="Q35" s="2">
        <f t="shared" si="8"/>
        <v>-1.2090924050132714</v>
      </c>
      <c r="R35" s="2"/>
      <c r="S35" s="2">
        <f t="shared" si="2"/>
        <v>-0.1048991779407541</v>
      </c>
      <c r="T35" s="2">
        <f t="shared" si="7"/>
        <v>-0.72095059943378015</v>
      </c>
      <c r="U35" s="2">
        <f t="shared" si="3"/>
        <v>-0.60106706573994173</v>
      </c>
      <c r="V35" s="2">
        <f t="shared" si="4"/>
        <v>-0.79590313546940905</v>
      </c>
    </row>
    <row r="36" spans="3:22">
      <c r="C36" s="188">
        <f t="shared" si="6"/>
        <v>37865</v>
      </c>
      <c r="D36" s="2">
        <f>INDEX('MX - GDP'!$BH:$BH,MATCH('ALL COUNTRIES'!$C36,'MX - GDP'!$BA:$BA,0))</f>
        <v>-1.5573162432107353</v>
      </c>
      <c r="E36" s="169" t="s">
        <v>186</v>
      </c>
      <c r="F36" s="2">
        <f>INDEX('CL - GDP'!$E:$E,MATCH('ALL COUNTRIES'!$C36,'CL - GDP'!$C:$C,0))</f>
        <v>-2.9932429434264662</v>
      </c>
      <c r="G36" s="169" t="s">
        <v>186</v>
      </c>
      <c r="H36" s="2">
        <f>INDEX('SA - Output Gap'!$F:$F,MATCH('ALL COUNTRIES'!$C36,'SA - Output Gap'!$C:$C,0))</f>
        <v>-0.3</v>
      </c>
      <c r="I36" s="2">
        <f>INDEX('PD - Output Gap'!$G:$G,MATCH('ALL COUNTRIES'!$C36,'PD - Output Gap'!$C:$C,0))</f>
        <v>-0.9857021141234128</v>
      </c>
      <c r="J36" s="2">
        <f>INDEX('HU - Output Gap'!$Y:$Y,MATCH('ALL COUNTRIES'!$C36,'HU - Output Gap'!$D:$D,0))</f>
        <v>-0.84213330145713505</v>
      </c>
      <c r="K36" s="2">
        <f>INDEX('CZ - Output Gap'!$W:$W,MATCH('ALL COUNTRIES'!$C36,'CZ - Output Gap'!$D:$D,0))</f>
        <v>-1.2271484775344184</v>
      </c>
      <c r="O36" s="2">
        <f t="shared" si="5"/>
        <v>-1.0960885157260687</v>
      </c>
      <c r="P36" s="2"/>
      <c r="Q36" s="2">
        <f t="shared" si="8"/>
        <v>-1.7294316025379293</v>
      </c>
      <c r="R36" s="2"/>
      <c r="S36" s="2">
        <f t="shared" si="2"/>
        <v>-0.26377997631503253</v>
      </c>
      <c r="T36" s="2">
        <f t="shared" si="7"/>
        <v>-0.40675330696535156</v>
      </c>
      <c r="U36" s="2">
        <f t="shared" si="3"/>
        <v>-0.58585538588646457</v>
      </c>
      <c r="V36" s="2">
        <f t="shared" si="4"/>
        <v>-0.8813506642229112</v>
      </c>
    </row>
    <row r="37" spans="3:22">
      <c r="C37" s="188">
        <f t="shared" si="6"/>
        <v>37956</v>
      </c>
      <c r="D37" s="2">
        <f>INDEX('MX - GDP'!$BH:$BH,MATCH('ALL COUNTRIES'!$C37,'MX - GDP'!$BA:$BA,0))</f>
        <v>-1.1216774552064379</v>
      </c>
      <c r="E37" s="2">
        <f>INDEX('BZ - Output Gap'!$AU:$AU,MATCH('ALL COUNTRIES'!$C37,'BZ - Output Gap'!$AT:$AT,0))</f>
        <v>-0.83</v>
      </c>
      <c r="F37" s="2">
        <f>INDEX('CL - GDP'!$E:$E,MATCH('ALL COUNTRIES'!$C37,'CL - GDP'!$C:$C,0))</f>
        <v>-3.3580939985039748</v>
      </c>
      <c r="G37" s="169" t="s">
        <v>186</v>
      </c>
      <c r="H37" s="2">
        <f>INDEX('SA - Output Gap'!$F:$F,MATCH('ALL COUNTRIES'!$C37,'SA - Output Gap'!$C:$C,0))</f>
        <v>-0.5</v>
      </c>
      <c r="I37" s="2">
        <f>INDEX('PD - Output Gap'!$G:$G,MATCH('ALL COUNTRIES'!$C37,'PD - Output Gap'!$C:$C,0))</f>
        <v>-1.3046940794101545</v>
      </c>
      <c r="J37" s="2">
        <f>INDEX('HU - Output Gap'!$Y:$Y,MATCH('ALL COUNTRIES'!$C37,'HU - Output Gap'!$D:$D,0))</f>
        <v>-0.84701918546381649</v>
      </c>
      <c r="K37" s="2">
        <f>INDEX('CZ - Output Gap'!$W:$W,MATCH('ALL COUNTRIES'!$C37,'CZ - Output Gap'!$D:$D,0))</f>
        <v>-1.581396278161215</v>
      </c>
      <c r="O37" s="2">
        <f t="shared" si="5"/>
        <v>-0.8928689835003587</v>
      </c>
      <c r="P37" s="2">
        <f t="shared" ref="P6:P69" si="9">(E37-P$3)/P$4</f>
        <v>-0.29129411305254138</v>
      </c>
      <c r="Q37" s="2">
        <f t="shared" si="8"/>
        <v>-1.9467312882410381</v>
      </c>
      <c r="R37" s="2"/>
      <c r="S37" s="2">
        <f t="shared" si="2"/>
        <v>-0.42266077468931096</v>
      </c>
      <c r="T37" s="2">
        <f t="shared" si="7"/>
        <v>-0.61666944052841477</v>
      </c>
      <c r="U37" s="2">
        <f t="shared" si="3"/>
        <v>-0.5886187383232695</v>
      </c>
      <c r="V37" s="2">
        <f t="shared" si="4"/>
        <v>-1.0762827855097286</v>
      </c>
    </row>
    <row r="38" spans="3:22">
      <c r="C38" s="188">
        <f t="shared" si="6"/>
        <v>38047</v>
      </c>
      <c r="D38" s="2">
        <f>INDEX('MX - GDP'!$BH:$BH,MATCH('ALL COUNTRIES'!$C38,'MX - GDP'!$BA:$BA,0))</f>
        <v>-0.38140586038207402</v>
      </c>
      <c r="E38" s="2">
        <f>INDEX('BZ - Output Gap'!$AU:$AU,MATCH('ALL COUNTRIES'!$C38,'BZ - Output Gap'!$AT:$AT,0))</f>
        <v>-0.39</v>
      </c>
      <c r="F38" s="2">
        <f>INDEX('CL - GDP'!$E:$E,MATCH('ALL COUNTRIES'!$C38,'CL - GDP'!$C:$C,0))</f>
        <v>-2.376569880349777</v>
      </c>
      <c r="G38" s="169" t="s">
        <v>186</v>
      </c>
      <c r="H38" s="2">
        <f>INDEX('SA - Output Gap'!$F:$F,MATCH('ALL COUNTRIES'!$C38,'SA - Output Gap'!$C:$C,0))</f>
        <v>-0.6</v>
      </c>
      <c r="I38" s="2">
        <f>INDEX('PD - Output Gap'!$G:$G,MATCH('ALL COUNTRIES'!$C38,'PD - Output Gap'!$C:$C,0))</f>
        <v>-0.20124372431294546</v>
      </c>
      <c r="J38" s="2">
        <f>INDEX('HU - Output Gap'!$Y:$Y,MATCH('ALL COUNTRIES'!$C38,'HU - Output Gap'!$D:$D,0))</f>
        <v>-0.56934310192672299</v>
      </c>
      <c r="K38" s="2">
        <f>INDEX('CZ - Output Gap'!$W:$W,MATCH('ALL COUNTRIES'!$C38,'CZ - Output Gap'!$D:$D,0))</f>
        <v>-1.8070927531040599</v>
      </c>
      <c r="O38" s="2">
        <f t="shared" si="5"/>
        <v>-0.54754241625560807</v>
      </c>
      <c r="P38" s="2">
        <f t="shared" si="9"/>
        <v>-4.9554471895032939E-2</v>
      </c>
      <c r="Q38" s="2">
        <f t="shared" si="8"/>
        <v>-1.3621505958825681</v>
      </c>
      <c r="R38" s="2"/>
      <c r="S38" s="2">
        <f t="shared" si="2"/>
        <v>-0.50210117387645015</v>
      </c>
      <c r="T38" s="2">
        <f t="shared" si="7"/>
        <v>0.10946807178347477</v>
      </c>
      <c r="U38" s="2">
        <f t="shared" si="3"/>
        <v>-0.43157103087966453</v>
      </c>
      <c r="V38" s="2">
        <f t="shared" si="4"/>
        <v>-1.200476902028508</v>
      </c>
    </row>
    <row r="39" spans="3:22">
      <c r="C39" s="188">
        <f t="shared" si="6"/>
        <v>38139</v>
      </c>
      <c r="D39" s="2">
        <f>INDEX('MX - GDP'!$BH:$BH,MATCH('ALL COUNTRIES'!$C39,'MX - GDP'!$BA:$BA,0))</f>
        <v>0.50179967153071914</v>
      </c>
      <c r="E39" s="2">
        <f>INDEX('BZ - Output Gap'!$AU:$AU,MATCH('ALL COUNTRIES'!$C39,'BZ - Output Gap'!$AT:$AT,0))</f>
        <v>-0.02</v>
      </c>
      <c r="F39" s="2">
        <f>INDEX('CL - GDP'!$E:$E,MATCH('ALL COUNTRIES'!$C39,'CL - GDP'!$C:$C,0))</f>
        <v>-1.9194309662321274</v>
      </c>
      <c r="G39" s="169" t="s">
        <v>186</v>
      </c>
      <c r="H39" s="2">
        <f>INDEX('SA - Output Gap'!$F:$F,MATCH('ALL COUNTRIES'!$C39,'SA - Output Gap'!$C:$C,0))</f>
        <v>-0.3</v>
      </c>
      <c r="I39" s="2">
        <f>INDEX('PD - Output Gap'!$G:$G,MATCH('ALL COUNTRIES'!$C39,'PD - Output Gap'!$C:$C,0))</f>
        <v>-5.5996215688907114E-2</v>
      </c>
      <c r="J39" s="2">
        <f>INDEX('HU - Output Gap'!$Y:$Y,MATCH('ALL COUNTRIES'!$C39,'HU - Output Gap'!$D:$D,0))</f>
        <v>-0.46443625369909025</v>
      </c>
      <c r="K39" s="2">
        <f>INDEX('CZ - Output Gap'!$W:$W,MATCH('ALL COUNTRIES'!$C39,'CZ - Output Gap'!$D:$D,0))</f>
        <v>-1.8708979964321748</v>
      </c>
      <c r="O39" s="2">
        <f t="shared" si="5"/>
        <v>-0.1355391236270673</v>
      </c>
      <c r="P39" s="2">
        <f t="shared" si="9"/>
        <v>0.15372658998741737</v>
      </c>
      <c r="Q39" s="2">
        <f t="shared" si="8"/>
        <v>-1.0898856785197204</v>
      </c>
      <c r="R39" s="2"/>
      <c r="S39" s="2">
        <f t="shared" si="2"/>
        <v>-0.26377997631503253</v>
      </c>
      <c r="T39" s="2">
        <f t="shared" si="7"/>
        <v>0.20504977520543571</v>
      </c>
      <c r="U39" s="2">
        <f t="shared" si="3"/>
        <v>-0.37223794104557711</v>
      </c>
      <c r="V39" s="2">
        <f t="shared" si="4"/>
        <v>-1.2355870464222463</v>
      </c>
    </row>
    <row r="40" spans="3:22">
      <c r="C40" s="188">
        <f t="shared" si="6"/>
        <v>38231</v>
      </c>
      <c r="D40" s="2">
        <f>INDEX('MX - GDP'!$BH:$BH,MATCH('ALL COUNTRIES'!$C40,'MX - GDP'!$BA:$BA,0))</f>
        <v>-0.37103129043607908</v>
      </c>
      <c r="E40" s="2">
        <f>INDEX('BZ - Output Gap'!$AU:$AU,MATCH('ALL COUNTRIES'!$C40,'BZ - Output Gap'!$AT:$AT,0))</f>
        <v>0.37</v>
      </c>
      <c r="F40" s="2">
        <f>INDEX('CL - GDP'!$E:$E,MATCH('ALL COUNTRIES'!$C40,'CL - GDP'!$C:$C,0))</f>
        <v>-0.74253722346462325</v>
      </c>
      <c r="G40" s="169" t="s">
        <v>186</v>
      </c>
      <c r="H40" s="2">
        <f>INDEX('SA - Output Gap'!$F:$F,MATCH('ALL COUNTRIES'!$C40,'SA - Output Gap'!$C:$C,0))</f>
        <v>0.1</v>
      </c>
      <c r="I40" s="2">
        <f>INDEX('PD - Output Gap'!$G:$G,MATCH('ALL COUNTRIES'!$C40,'PD - Output Gap'!$C:$C,0))</f>
        <v>-1.0308829248757263</v>
      </c>
      <c r="J40" s="2">
        <f>INDEX('HU - Output Gap'!$Y:$Y,MATCH('ALL COUNTRIES'!$C40,'HU - Output Gap'!$D:$D,0))</f>
        <v>-0.32178951312214199</v>
      </c>
      <c r="K40" s="2">
        <f>INDEX('CZ - Output Gap'!$W:$W,MATCH('ALL COUNTRIES'!$C40,'CZ - Output Gap'!$D:$D,0))</f>
        <v>-1.7232821941403902</v>
      </c>
      <c r="O40" s="2">
        <f t="shared" si="5"/>
        <v>-0.542702821367544</v>
      </c>
      <c r="P40" s="2">
        <f t="shared" si="9"/>
        <v>0.36799581737702719</v>
      </c>
      <c r="Q40" s="2">
        <f t="shared" si="8"/>
        <v>-0.38894583786335934</v>
      </c>
      <c r="R40" s="2"/>
      <c r="S40" s="2">
        <f t="shared" si="2"/>
        <v>5.398162043352437E-2</v>
      </c>
      <c r="T40" s="2">
        <f t="shared" si="7"/>
        <v>-0.43648503107271208</v>
      </c>
      <c r="U40" s="2">
        <f t="shared" si="3"/>
        <v>-0.29155996800394218</v>
      </c>
      <c r="V40" s="2">
        <f t="shared" si="4"/>
        <v>-1.1543584222069958</v>
      </c>
    </row>
    <row r="41" spans="3:22">
      <c r="C41" s="188">
        <f t="shared" si="6"/>
        <v>38322</v>
      </c>
      <c r="D41" s="2">
        <f>INDEX('MX - GDP'!$BH:$BH,MATCH('ALL COUNTRIES'!$C41,'MX - GDP'!$BA:$BA,0))</f>
        <v>0.29457181640960073</v>
      </c>
      <c r="E41" s="2">
        <f>INDEX('BZ - Output Gap'!$AU:$AU,MATCH('ALL COUNTRIES'!$C41,'BZ - Output Gap'!$AT:$AT,0))</f>
        <v>0.64</v>
      </c>
      <c r="F41" s="2">
        <f>INDEX('CL - GDP'!$E:$E,MATCH('ALL COUNTRIES'!$C41,'CL - GDP'!$C:$C,0))</f>
        <v>-0.53627633732276081</v>
      </c>
      <c r="G41" s="169" t="s">
        <v>186</v>
      </c>
      <c r="H41" s="2">
        <f>INDEX('SA - Output Gap'!$F:$F,MATCH('ALL COUNTRIES'!$C41,'SA - Output Gap'!$C:$C,0))</f>
        <v>0.5</v>
      </c>
      <c r="I41" s="2">
        <f>INDEX('PD - Output Gap'!$G:$G,MATCH('ALL COUNTRIES'!$C41,'PD - Output Gap'!$C:$C,0))</f>
        <v>-1.2372811244444364</v>
      </c>
      <c r="J41" s="2">
        <f>INDEX('HU - Output Gap'!$Y:$Y,MATCH('ALL COUNTRIES'!$C41,'HU - Output Gap'!$D:$D,0))</f>
        <v>-0.57837456138659804</v>
      </c>
      <c r="K41" s="2">
        <f>INDEX('CZ - Output Gap'!$W:$W,MATCH('ALL COUNTRIES'!$C41,'CZ - Output Gap'!$D:$D,0))</f>
        <v>-1.3025984453554651</v>
      </c>
      <c r="O41" s="2">
        <f t="shared" si="5"/>
        <v>-0.23220808181321367</v>
      </c>
      <c r="P41" s="2">
        <f t="shared" si="9"/>
        <v>0.51633605172368013</v>
      </c>
      <c r="Q41" s="2">
        <f t="shared" si="8"/>
        <v>-0.2661000214467128</v>
      </c>
      <c r="R41" s="2"/>
      <c r="S41" s="2">
        <f t="shared" si="2"/>
        <v>0.37174321718208131</v>
      </c>
      <c r="T41" s="2">
        <f t="shared" si="7"/>
        <v>-0.57230761202359948</v>
      </c>
      <c r="U41" s="2">
        <f t="shared" si="3"/>
        <v>-0.43667903292642257</v>
      </c>
      <c r="V41" s="2">
        <f t="shared" si="4"/>
        <v>-0.92286855721294669</v>
      </c>
    </row>
    <row r="42" spans="3:22">
      <c r="C42" s="188">
        <f t="shared" si="6"/>
        <v>38412</v>
      </c>
      <c r="D42" s="2">
        <f>INDEX('MX - GDP'!$BH:$BH,MATCH('ALL COUNTRIES'!$C42,'MX - GDP'!$BA:$BA,0))</f>
        <v>-0.19334182028838143</v>
      </c>
      <c r="E42" s="2">
        <f>INDEX('BZ - Output Gap'!$AU:$AU,MATCH('ALL COUNTRIES'!$C42,'BZ - Output Gap'!$AT:$AT,0))</f>
        <v>0.65</v>
      </c>
      <c r="F42" s="2">
        <f>INDEX('CL - GDP'!$E:$E,MATCH('ALL COUNTRIES'!$C42,'CL - GDP'!$C:$C,0))</f>
        <v>-1.5617797075215378</v>
      </c>
      <c r="G42" s="169" t="s">
        <v>186</v>
      </c>
      <c r="H42" s="2">
        <f>INDEX('SA - Output Gap'!$F:$F,MATCH('ALL COUNTRIES'!$C42,'SA - Output Gap'!$C:$C,0))</f>
        <v>0.55000000000000004</v>
      </c>
      <c r="I42" s="2">
        <f>INDEX('PD - Output Gap'!$G:$G,MATCH('ALL COUNTRIES'!$C42,'PD - Output Gap'!$C:$C,0))</f>
        <v>-1.7780701351091608</v>
      </c>
      <c r="J42" s="2">
        <f>INDEX('HU - Output Gap'!$Y:$Y,MATCH('ALL COUNTRIES'!$C42,'HU - Output Gap'!$D:$D,0))</f>
        <v>-0.47084760898865896</v>
      </c>
      <c r="K42" s="2">
        <f>INDEX('CZ - Output Gap'!$W:$W,MATCH('ALL COUNTRIES'!$C42,'CZ - Output Gap'!$D:$D,0))</f>
        <v>-0.94969560874447956</v>
      </c>
      <c r="O42" s="2">
        <f t="shared" si="5"/>
        <v>-0.45981311549384846</v>
      </c>
      <c r="P42" s="2">
        <f t="shared" si="9"/>
        <v>0.5218301344772599</v>
      </c>
      <c r="Q42" s="2">
        <f t="shared" si="8"/>
        <v>-0.87687408097172326</v>
      </c>
      <c r="R42" s="2"/>
      <c r="S42" s="2">
        <f t="shared" si="2"/>
        <v>0.41146341677565096</v>
      </c>
      <c r="T42" s="2">
        <f t="shared" si="7"/>
        <v>-0.92817970457016163</v>
      </c>
      <c r="U42" s="2">
        <f t="shared" si="3"/>
        <v>-0.37586406770728753</v>
      </c>
      <c r="V42" s="2">
        <f t="shared" si="4"/>
        <v>-0.72867652997383436</v>
      </c>
    </row>
    <row r="43" spans="3:22">
      <c r="C43" s="188">
        <f t="shared" si="6"/>
        <v>38504</v>
      </c>
      <c r="D43" s="2">
        <f>INDEX('MX - GDP'!$BH:$BH,MATCH('ALL COUNTRIES'!$C43,'MX - GDP'!$BA:$BA,0))</f>
        <v>-0.56186183018115798</v>
      </c>
      <c r="E43" s="2">
        <f>INDEX('BZ - Output Gap'!$AU:$AU,MATCH('ALL COUNTRIES'!$C43,'BZ - Output Gap'!$AT:$AT,0))</f>
        <v>0.17</v>
      </c>
      <c r="F43" s="2">
        <f>INDEX('CL - GDP'!$E:$E,MATCH('ALL COUNTRIES'!$C43,'CL - GDP'!$C:$C,0))</f>
        <v>-0.50049339714455243</v>
      </c>
      <c r="G43" s="169" t="s">
        <v>186</v>
      </c>
      <c r="H43" s="2">
        <f>INDEX('SA - Output Gap'!$F:$F,MATCH('ALL COUNTRIES'!$C43,'SA - Output Gap'!$C:$C,0))</f>
        <v>0.9</v>
      </c>
      <c r="I43" s="2">
        <f>INDEX('PD - Output Gap'!$G:$G,MATCH('ALL COUNTRIES'!$C43,'PD - Output Gap'!$C:$C,0))</f>
        <v>-2.151186380309511</v>
      </c>
      <c r="J43" s="2">
        <f>INDEX('HU - Output Gap'!$Y:$Y,MATCH('ALL COUNTRIES'!$C43,'HU - Output Gap'!$D:$D,0))</f>
        <v>0.12734300372018448</v>
      </c>
      <c r="K43" s="2">
        <f>INDEX('CZ - Output Gap'!$W:$W,MATCH('ALL COUNTRIES'!$C43,'CZ - Output Gap'!$D:$D,0))</f>
        <v>-0.71773552861466805</v>
      </c>
      <c r="O43" s="2">
        <f t="shared" si="5"/>
        <v>-0.63172265635292679</v>
      </c>
      <c r="P43" s="2">
        <f t="shared" si="9"/>
        <v>0.25811416230543244</v>
      </c>
      <c r="Q43" s="2">
        <f t="shared" si="8"/>
        <v>-0.24478825176413377</v>
      </c>
      <c r="R43" s="2"/>
      <c r="S43" s="2">
        <f t="shared" si="2"/>
        <v>0.68950481393063823</v>
      </c>
      <c r="T43" s="2">
        <f t="shared" si="7"/>
        <v>-1.1737129094319856</v>
      </c>
      <c r="U43" s="2">
        <f t="shared" si="3"/>
        <v>-3.7540135939286949E-2</v>
      </c>
      <c r="V43" s="2">
        <f t="shared" si="4"/>
        <v>-0.60103573617480599</v>
      </c>
    </row>
    <row r="44" spans="3:22">
      <c r="C44" s="188">
        <f t="shared" si="6"/>
        <v>38596</v>
      </c>
      <c r="D44" s="2">
        <f>INDEX('MX - GDP'!$BH:$BH,MATCH('ALL COUNTRIES'!$C44,'MX - GDP'!$BA:$BA,0))</f>
        <v>-0.37715237393356915</v>
      </c>
      <c r="E44" s="2">
        <f>INDEX('BZ - Output Gap'!$AU:$AU,MATCH('ALL COUNTRIES'!$C44,'BZ - Output Gap'!$AT:$AT,0))</f>
        <v>-0.28999999999999998</v>
      </c>
      <c r="F44" s="2">
        <f>INDEX('CL - GDP'!$E:$E,MATCH('ALL COUNTRIES'!$C44,'CL - GDP'!$C:$C,0))</f>
        <v>-8.8056825585169918E-2</v>
      </c>
      <c r="G44" s="169" t="s">
        <v>186</v>
      </c>
      <c r="H44" s="2">
        <f>INDEX('SA - Output Gap'!$F:$F,MATCH('ALL COUNTRIES'!$C44,'SA - Output Gap'!$C:$C,0))</f>
        <v>1.3</v>
      </c>
      <c r="I44" s="2">
        <f>INDEX('PD - Output Gap'!$G:$G,MATCH('ALL COUNTRIES'!$C44,'PD - Output Gap'!$C:$C,0))</f>
        <v>-1.3655518526263961</v>
      </c>
      <c r="J44" s="2">
        <f>INDEX('HU - Output Gap'!$Y:$Y,MATCH('ALL COUNTRIES'!$C44,'HU - Output Gap'!$D:$D,0))</f>
        <v>0.267505267735616</v>
      </c>
      <c r="K44" s="2">
        <f>INDEX('CZ - Output Gap'!$W:$W,MATCH('ALL COUNTRIES'!$C44,'CZ - Output Gap'!$D:$D,0))</f>
        <v>-0.50537309411930098</v>
      </c>
      <c r="O44" s="2">
        <f t="shared" si="5"/>
        <v>-0.5455582230428011</v>
      </c>
      <c r="P44" s="2">
        <f t="shared" si="9"/>
        <v>5.3863556407644604E-3</v>
      </c>
      <c r="Q44" s="2">
        <f t="shared" si="8"/>
        <v>8.5263682609460422E-4</v>
      </c>
      <c r="R44" s="2"/>
      <c r="S44" s="2">
        <f t="shared" si="2"/>
        <v>1.0072664106791951</v>
      </c>
      <c r="T44" s="2">
        <f t="shared" si="7"/>
        <v>-0.6567175603590435</v>
      </c>
      <c r="U44" s="2">
        <f t="shared" si="3"/>
        <v>4.1732669818175083E-2</v>
      </c>
      <c r="V44" s="2">
        <f t="shared" si="4"/>
        <v>-0.48417894902025133</v>
      </c>
    </row>
    <row r="45" spans="3:22">
      <c r="C45" s="188">
        <f t="shared" si="6"/>
        <v>38687</v>
      </c>
      <c r="D45" s="2">
        <f>INDEX('MX - GDP'!$BH:$BH,MATCH('ALL COUNTRIES'!$C45,'MX - GDP'!$BA:$BA,0))</f>
        <v>0.62945812440582927</v>
      </c>
      <c r="E45" s="2">
        <f>INDEX('BZ - Output Gap'!$AU:$AU,MATCH('ALL COUNTRIES'!$C45,'BZ - Output Gap'!$AT:$AT,0))</f>
        <v>-0.33</v>
      </c>
      <c r="F45" s="2">
        <f>INDEX('CL - GDP'!$E:$E,MATCH('ALL COUNTRIES'!$C45,'CL - GDP'!$C:$C,0))</f>
        <v>0.19657466377687172</v>
      </c>
      <c r="G45" s="169" t="s">
        <v>186</v>
      </c>
      <c r="H45" s="2">
        <f>INDEX('SA - Output Gap'!$F:$F,MATCH('ALL COUNTRIES'!$C45,'SA - Output Gap'!$C:$C,0))</f>
        <v>1.2</v>
      </c>
      <c r="I45" s="2">
        <f>INDEX('PD - Output Gap'!$G:$G,MATCH('ALL COUNTRIES'!$C45,'PD - Output Gap'!$C:$C,0))</f>
        <v>-0.92079979827273917</v>
      </c>
      <c r="J45" s="2">
        <f>INDEX('HU - Output Gap'!$Y:$Y,MATCH('ALL COUNTRIES'!$C45,'HU - Output Gap'!$D:$D,0))</f>
        <v>0.7498164988547491</v>
      </c>
      <c r="K45" s="2">
        <f>INDEX('CZ - Output Gap'!$W:$W,MATCH('ALL COUNTRIES'!$C45,'CZ - Output Gap'!$D:$D,0))</f>
        <v>-6.2281704506206487E-2</v>
      </c>
      <c r="O45" s="2">
        <f t="shared" si="5"/>
        <v>-7.5988202560594589E-2</v>
      </c>
      <c r="P45" s="2">
        <f t="shared" si="9"/>
        <v>-1.6589975373554514E-2</v>
      </c>
      <c r="Q45" s="2">
        <f t="shared" si="8"/>
        <v>0.17037478105133191</v>
      </c>
      <c r="R45" s="2"/>
      <c r="S45" s="2">
        <f t="shared" si="2"/>
        <v>0.92782601149205579</v>
      </c>
      <c r="T45" s="2">
        <f t="shared" si="7"/>
        <v>-0.3640436318473107</v>
      </c>
      <c r="U45" s="2">
        <f t="shared" si="3"/>
        <v>0.3145176794477279</v>
      </c>
      <c r="V45" s="2">
        <f t="shared" si="4"/>
        <v>-0.24035881986665175</v>
      </c>
    </row>
    <row r="46" spans="3:22">
      <c r="C46" s="188">
        <f t="shared" si="6"/>
        <v>38777</v>
      </c>
      <c r="D46" s="2">
        <f>INDEX('MX - GDP'!$BH:$BH,MATCH('ALL COUNTRIES'!$C46,'MX - GDP'!$BA:$BA,0))</f>
        <v>1.72</v>
      </c>
      <c r="E46" s="2">
        <f>INDEX('BZ - Output Gap'!$AU:$AU,MATCH('ALL COUNTRIES'!$C46,'BZ - Output Gap'!$AT:$AT,0))</f>
        <v>-0.24</v>
      </c>
      <c r="F46" s="2">
        <f>INDEX('CL - GDP'!$E:$E,MATCH('ALL COUNTRIES'!$C46,'CL - GDP'!$C:$C,0))</f>
        <v>-1.2641808926616704E-2</v>
      </c>
      <c r="G46" s="169" t="s">
        <v>186</v>
      </c>
      <c r="H46" s="2">
        <f>INDEX('SA - Output Gap'!$F:$F,MATCH('ALL COUNTRIES'!$C46,'SA - Output Gap'!$C:$C,0))</f>
        <v>1.5</v>
      </c>
      <c r="I46" s="2">
        <f>INDEX('PD - Output Gap'!$G:$G,MATCH('ALL COUNTRIES'!$C46,'PD - Output Gap'!$C:$C,0))</f>
        <v>-0.70027991304645809</v>
      </c>
      <c r="J46" s="2">
        <f>INDEX('HU - Output Gap'!$Y:$Y,MATCH('ALL COUNTRIES'!$C46,'HU - Output Gap'!$D:$D,0))</f>
        <v>1.1927521717293619</v>
      </c>
      <c r="K46" s="2">
        <f>INDEX('CZ - Output Gap'!$W:$W,MATCH('ALL COUNTRIES'!$C46,'CZ - Output Gap'!$D:$D,0))</f>
        <v>0.46877846958220992</v>
      </c>
      <c r="O46" s="2">
        <f t="shared" si="5"/>
        <v>0.43273465668262273</v>
      </c>
      <c r="P46" s="2">
        <f t="shared" si="9"/>
        <v>3.2856769408663146E-2</v>
      </c>
      <c r="Q46" s="2">
        <f t="shared" si="8"/>
        <v>4.5768662664959041E-2</v>
      </c>
      <c r="R46" s="2"/>
      <c r="S46" s="2">
        <f t="shared" si="2"/>
        <v>1.1661472090534735</v>
      </c>
      <c r="T46" s="2">
        <f t="shared" si="7"/>
        <v>-0.21892812199783621</v>
      </c>
      <c r="U46" s="2">
        <f t="shared" si="3"/>
        <v>0.56503270790769977</v>
      </c>
      <c r="V46" s="2">
        <f t="shared" si="4"/>
        <v>5.1867938021004117E-2</v>
      </c>
    </row>
    <row r="47" spans="3:22">
      <c r="C47" s="188">
        <f t="shared" si="6"/>
        <v>38869</v>
      </c>
      <c r="D47" s="2">
        <f>INDEX('MX - GDP'!$BH:$BH,MATCH('ALL COUNTRIES'!$C47,'MX - GDP'!$BA:$BA,0))</f>
        <v>2.2000000000000002</v>
      </c>
      <c r="E47" s="2">
        <f>INDEX('BZ - Output Gap'!$AU:$AU,MATCH('ALL COUNTRIES'!$C47,'BZ - Output Gap'!$AT:$AT,0))</f>
        <v>-0.23</v>
      </c>
      <c r="F47" s="2">
        <f>INDEX('CL - GDP'!$E:$E,MATCH('ALL COUNTRIES'!$C47,'CL - GDP'!$C:$C,0))</f>
        <v>0.88432187900764347</v>
      </c>
      <c r="G47" s="169" t="s">
        <v>186</v>
      </c>
      <c r="H47" s="2">
        <f>INDEX('SA - Output Gap'!$F:$F,MATCH('ALL COUNTRIES'!$C47,'SA - Output Gap'!$C:$C,0))</f>
        <v>1.8</v>
      </c>
      <c r="I47" s="2">
        <f>INDEX('PD - Output Gap'!$G:$G,MATCH('ALL COUNTRIES'!$C47,'PD - Output Gap'!$C:$C,0))</f>
        <v>0.65897454964473923</v>
      </c>
      <c r="J47" s="2">
        <f>INDEX('HU - Output Gap'!$Y:$Y,MATCH('ALL COUNTRIES'!$C47,'HU - Output Gap'!$D:$D,0))</f>
        <v>1.9569808475650001</v>
      </c>
      <c r="K47" s="2">
        <f>INDEX('CZ - Output Gap'!$W:$W,MATCH('ALL COUNTRIES'!$C47,'CZ - Output Gap'!$D:$D,0))</f>
        <v>1.1189274610805127</v>
      </c>
      <c r="O47" s="2">
        <f t="shared" si="5"/>
        <v>0.65664808715378331</v>
      </c>
      <c r="P47" s="2">
        <f t="shared" si="9"/>
        <v>3.8350852162242877E-2</v>
      </c>
      <c r="Q47" s="2">
        <f t="shared" si="8"/>
        <v>0.57998646130558418</v>
      </c>
      <c r="R47" s="2"/>
      <c r="S47" s="2">
        <f t="shared" si="2"/>
        <v>1.4044684066148911</v>
      </c>
      <c r="T47" s="2">
        <f t="shared" si="7"/>
        <v>0.67554406660413246</v>
      </c>
      <c r="U47" s="2">
        <f t="shared" si="3"/>
        <v>0.99726424896736032</v>
      </c>
      <c r="V47" s="2">
        <f t="shared" si="4"/>
        <v>0.40962576133284312</v>
      </c>
    </row>
    <row r="48" spans="3:22">
      <c r="C48" s="188">
        <f t="shared" si="6"/>
        <v>38961</v>
      </c>
      <c r="D48" s="2">
        <f>INDEX('MX - GDP'!$BH:$BH,MATCH('ALL COUNTRIES'!$C48,'MX - GDP'!$BA:$BA,0))</f>
        <v>2.02</v>
      </c>
      <c r="E48" s="2">
        <f>INDEX('BZ - Output Gap'!$AU:$AU,MATCH('ALL COUNTRIES'!$C48,'BZ - Output Gap'!$AT:$AT,0))</f>
        <v>-0.09</v>
      </c>
      <c r="F48" s="2">
        <f>INDEX('CL - GDP'!$E:$E,MATCH('ALL COUNTRIES'!$C48,'CL - GDP'!$C:$C,0))</f>
        <v>1.2374436719003512</v>
      </c>
      <c r="G48" s="169" t="s">
        <v>186</v>
      </c>
      <c r="H48" s="2">
        <f>INDEX('SA - Output Gap'!$F:$F,MATCH('ALL COUNTRIES'!$C48,'SA - Output Gap'!$C:$C,0))</f>
        <v>2.1</v>
      </c>
      <c r="I48" s="2">
        <f>INDEX('PD - Output Gap'!$G:$G,MATCH('ALL COUNTRIES'!$C48,'PD - Output Gap'!$C:$C,0))</f>
        <v>1.0711146740059405</v>
      </c>
      <c r="J48" s="2">
        <f>INDEX('HU - Output Gap'!$Y:$Y,MATCH('ALL COUNTRIES'!$C48,'HU - Output Gap'!$D:$D,0))</f>
        <v>2.1582423956939998</v>
      </c>
      <c r="K48" s="2">
        <f>INDEX('CZ - Output Gap'!$W:$W,MATCH('ALL COUNTRIES'!$C48,'CZ - Output Gap'!$D:$D,0))</f>
        <v>1.4039959577383081</v>
      </c>
      <c r="O48" s="2">
        <f t="shared" si="5"/>
        <v>0.57268055072709811</v>
      </c>
      <c r="P48" s="2">
        <f t="shared" si="9"/>
        <v>0.11526801071235922</v>
      </c>
      <c r="Q48" s="2">
        <f t="shared" si="8"/>
        <v>0.79030037856752688</v>
      </c>
      <c r="R48" s="2"/>
      <c r="S48" s="2">
        <f t="shared" si="2"/>
        <v>1.642789604176309</v>
      </c>
      <c r="T48" s="2">
        <f t="shared" si="7"/>
        <v>0.94675735974878972</v>
      </c>
      <c r="U48" s="2">
        <f t="shared" si="3"/>
        <v>1.1110935148068428</v>
      </c>
      <c r="V48" s="2">
        <f t="shared" si="4"/>
        <v>0.56649055108517388</v>
      </c>
    </row>
    <row r="49" spans="3:22">
      <c r="C49" s="188">
        <f t="shared" si="6"/>
        <v>39052</v>
      </c>
      <c r="D49" s="2">
        <f>INDEX('MX - GDP'!$BH:$BH,MATCH('ALL COUNTRIES'!$C49,'MX - GDP'!$BA:$BA,0))</f>
        <v>1.77</v>
      </c>
      <c r="E49" s="2">
        <f>INDEX('BZ - Output Gap'!$AU:$AU,MATCH('ALL COUNTRIES'!$C49,'BZ - Output Gap'!$AT:$AT,0))</f>
        <v>0.04</v>
      </c>
      <c r="F49" s="2">
        <f>INDEX('CL - GDP'!$E:$E,MATCH('ALL COUNTRIES'!$C49,'CL - GDP'!$C:$C,0))</f>
        <v>1.925011901083451</v>
      </c>
      <c r="G49" s="169" t="s">
        <v>186</v>
      </c>
      <c r="H49" s="2">
        <f>INDEX('SA - Output Gap'!$F:$F,MATCH('ALL COUNTRIES'!$C49,'SA - Output Gap'!$C:$C,0))</f>
        <v>2.4</v>
      </c>
      <c r="I49" s="2">
        <f>INDEX('PD - Output Gap'!$G:$G,MATCH('ALL COUNTRIES'!$C49,'PD - Output Gap'!$C:$C,0))</f>
        <v>-1.7407093239694262</v>
      </c>
      <c r="J49" s="2">
        <f>INDEX('HU - Output Gap'!$Y:$Y,MATCH('ALL COUNTRIES'!$C49,'HU - Output Gap'!$D:$D,0))</f>
        <v>2.3687968904324301</v>
      </c>
      <c r="K49" s="2">
        <f>INDEX('CZ - Output Gap'!$W:$W,MATCH('ALL COUNTRIES'!$C49,'CZ - Output Gap'!$D:$D,0))</f>
        <v>1.6984025267625549</v>
      </c>
      <c r="O49" s="2">
        <f t="shared" si="5"/>
        <v>0.45605897235670201</v>
      </c>
      <c r="P49" s="2">
        <f t="shared" si="9"/>
        <v>0.18669108650889579</v>
      </c>
      <c r="Q49" s="2">
        <f t="shared" si="8"/>
        <v>1.1998054574803192</v>
      </c>
      <c r="R49" s="2"/>
      <c r="S49" s="2">
        <f t="shared" si="2"/>
        <v>1.8811108017377265</v>
      </c>
      <c r="T49" s="2">
        <f t="shared" si="7"/>
        <v>-0.90359401629370872</v>
      </c>
      <c r="U49" s="2">
        <f t="shared" si="3"/>
        <v>1.2301786742825949</v>
      </c>
      <c r="V49" s="2">
        <f t="shared" si="4"/>
        <v>0.72849380676983055</v>
      </c>
    </row>
    <row r="50" spans="3:22">
      <c r="C50" s="188">
        <f t="shared" si="6"/>
        <v>39142</v>
      </c>
      <c r="D50" s="2">
        <f>INDEX('MX - GDP'!$BH:$BH,MATCH('ALL COUNTRIES'!$C50,'MX - GDP'!$BA:$BA,0))</f>
        <v>2.0499999999999998</v>
      </c>
      <c r="E50" s="2">
        <f>INDEX('BZ - Output Gap'!$AU:$AU,MATCH('ALL COUNTRIES'!$C50,'BZ - Output Gap'!$AT:$AT,0))</f>
        <v>0.37</v>
      </c>
      <c r="F50" s="2">
        <f>INDEX('CL - GDP'!$E:$E,MATCH('ALL COUNTRIES'!$C50,'CL - GDP'!$C:$C,0))</f>
        <v>1.365719423751699</v>
      </c>
      <c r="G50">
        <f>INDEX('CO - Output Gap'!$E:$E,MATCH('ALL COUNTRIES'!$C50,'CO - Output Gap'!$C:$C,0))</f>
        <v>2.6</v>
      </c>
      <c r="H50" s="2">
        <f>INDEX('SA - Output Gap'!$F:$F,MATCH('ALL COUNTRIES'!$C50,'SA - Output Gap'!$C:$C,0))</f>
        <v>2.6</v>
      </c>
      <c r="I50" s="2">
        <f>INDEX('PD - Output Gap'!$G:$G,MATCH('ALL COUNTRIES'!$C50,'PD - Output Gap'!$C:$C,0))</f>
        <v>1.2236603528593264</v>
      </c>
      <c r="J50" s="2">
        <f>INDEX('HU - Output Gap'!$Y:$Y,MATCH('ALL COUNTRIES'!$C50,'HU - Output Gap'!$D:$D,0))</f>
        <v>1.3465972897281755</v>
      </c>
      <c r="K50" s="2">
        <f>INDEX('CZ - Output Gap'!$W:$W,MATCH('ALL COUNTRIES'!$C50,'CZ - Output Gap'!$D:$D,0))</f>
        <v>2.1383561282503201</v>
      </c>
      <c r="O50" s="2">
        <f t="shared" si="5"/>
        <v>0.58667514013154554</v>
      </c>
      <c r="P50" s="2">
        <f t="shared" si="9"/>
        <v>0.36799581737702719</v>
      </c>
      <c r="Q50" s="2">
        <f t="shared" si="8"/>
        <v>0.86669944655077902</v>
      </c>
      <c r="R50" s="2">
        <f t="shared" ref="R6:R69" si="10">(G50-R$3)/R$4</f>
        <v>1.6569970090797657</v>
      </c>
      <c r="S50" s="2">
        <f t="shared" si="2"/>
        <v>2.0399916001120051</v>
      </c>
      <c r="T50" s="2">
        <f t="shared" si="7"/>
        <v>1.0471417034982353</v>
      </c>
      <c r="U50" s="2">
        <f t="shared" si="3"/>
        <v>0.65204424586709708</v>
      </c>
      <c r="V50" s="2">
        <f t="shared" si="4"/>
        <v>0.97058730362158729</v>
      </c>
    </row>
    <row r="51" spans="3:22">
      <c r="C51" s="188">
        <f t="shared" si="6"/>
        <v>39234</v>
      </c>
      <c r="D51" s="2">
        <f>INDEX('MX - GDP'!$BH:$BH,MATCH('ALL COUNTRIES'!$C51,'MX - GDP'!$BA:$BA,0))</f>
        <v>2.42</v>
      </c>
      <c r="E51" s="2">
        <f>INDEX('BZ - Output Gap'!$AU:$AU,MATCH('ALL COUNTRIES'!$C51,'BZ - Output Gap'!$AT:$AT,0))</f>
        <v>0.66</v>
      </c>
      <c r="F51" s="2">
        <f>INDEX('CL - GDP'!$E:$E,MATCH('ALL COUNTRIES'!$C51,'CL - GDP'!$C:$C,0))</f>
        <v>1.3667771285721386</v>
      </c>
      <c r="G51">
        <f>INDEX('CO - Output Gap'!$E:$E,MATCH('ALL COUNTRIES'!$C51,'CO - Output Gap'!$C:$C,0))</f>
        <v>2.7</v>
      </c>
      <c r="H51" s="2">
        <f>INDEX('SA - Output Gap'!$F:$F,MATCH('ALL COUNTRIES'!$C51,'SA - Output Gap'!$C:$C,0))</f>
        <v>2.9</v>
      </c>
      <c r="I51" s="2">
        <f>INDEX('PD - Output Gap'!$G:$G,MATCH('ALL COUNTRIES'!$C51,'PD - Output Gap'!$C:$C,0))</f>
        <v>1.4810085717536623</v>
      </c>
      <c r="J51" s="2">
        <f>INDEX('HU - Output Gap'!$Y:$Y,MATCH('ALL COUNTRIES'!$C51,'HU - Output Gap'!$D:$D,0))</f>
        <v>1.0104658194105485</v>
      </c>
      <c r="K51" s="2">
        <f>INDEX('CZ - Output Gap'!$W:$W,MATCH('ALL COUNTRIES'!$C51,'CZ - Output Gap'!$D:$D,0))</f>
        <v>2.2034273283899801</v>
      </c>
      <c r="O51" s="2">
        <f t="shared" si="5"/>
        <v>0.75927507611973177</v>
      </c>
      <c r="P51" s="2">
        <f t="shared" si="9"/>
        <v>0.52732421723083955</v>
      </c>
      <c r="Q51" s="2">
        <f t="shared" si="8"/>
        <v>0.86732939929957775</v>
      </c>
      <c r="R51" s="2">
        <f t="shared" si="10"/>
        <v>1.7283409073178984</v>
      </c>
      <c r="S51" s="2">
        <f t="shared" si="2"/>
        <v>2.2783127976734225</v>
      </c>
      <c r="T51" s="2">
        <f t="shared" si="7"/>
        <v>1.2164924990302792</v>
      </c>
      <c r="U51" s="2">
        <f t="shared" si="3"/>
        <v>0.46193541063505705</v>
      </c>
      <c r="V51" s="2">
        <f t="shared" si="4"/>
        <v>1.0063940667276938</v>
      </c>
    </row>
    <row r="52" spans="3:22">
      <c r="C52" s="188">
        <f t="shared" si="6"/>
        <v>39326</v>
      </c>
      <c r="D52" s="2">
        <f>INDEX('MX - GDP'!$BH:$BH,MATCH('ALL COUNTRIES'!$C52,'MX - GDP'!$BA:$BA,0))</f>
        <v>2.68</v>
      </c>
      <c r="E52" s="2">
        <f>INDEX('BZ - Output Gap'!$AU:$AU,MATCH('ALL COUNTRIES'!$C52,'BZ - Output Gap'!$AT:$AT,0))</f>
        <v>0.98</v>
      </c>
      <c r="F52" s="2">
        <f>INDEX('CL - GDP'!$E:$E,MATCH('ALL COUNTRIES'!$C52,'CL - GDP'!$C:$C,0))</f>
        <v>0.66477062165191114</v>
      </c>
      <c r="G52">
        <f>INDEX('CO - Output Gap'!$E:$E,MATCH('ALL COUNTRIES'!$C52,'CO - Output Gap'!$C:$C,0))</f>
        <v>3.4</v>
      </c>
      <c r="H52" s="2">
        <f>INDEX('SA - Output Gap'!$F:$F,MATCH('ALL COUNTRIES'!$C52,'SA - Output Gap'!$C:$C,0))</f>
        <v>2.9</v>
      </c>
      <c r="I52" s="2">
        <f>INDEX('PD - Output Gap'!$G:$G,MATCH('ALL COUNTRIES'!$C52,'PD - Output Gap'!$C:$C,0))</f>
        <v>1.9389994707513125</v>
      </c>
      <c r="J52" s="2">
        <f>INDEX('HU - Output Gap'!$Y:$Y,MATCH('ALL COUNTRIES'!$C52,'HU - Output Gap'!$D:$D,0))</f>
        <v>1.3455535204975715</v>
      </c>
      <c r="K52" s="2">
        <f>INDEX('CZ - Output Gap'!$W:$W,MATCH('ALL COUNTRIES'!$C52,'CZ - Output Gap'!$D:$D,0))</f>
        <v>2.7273399267422049</v>
      </c>
      <c r="O52" s="2">
        <f t="shared" si="5"/>
        <v>0.88056151762494383</v>
      </c>
      <c r="P52" s="2">
        <f t="shared" si="9"/>
        <v>0.70313486534539116</v>
      </c>
      <c r="Q52" s="2">
        <f t="shared" si="8"/>
        <v>0.4492251038826548</v>
      </c>
      <c r="R52" s="2">
        <f t="shared" si="10"/>
        <v>2.2277481949848261</v>
      </c>
      <c r="S52" s="2">
        <f t="shared" si="2"/>
        <v>2.2783127976734225</v>
      </c>
      <c r="T52" s="2">
        <f t="shared" si="7"/>
        <v>1.5178783933058237</v>
      </c>
      <c r="U52" s="2">
        <f t="shared" si="3"/>
        <v>0.65145391211318326</v>
      </c>
      <c r="V52" s="2">
        <f t="shared" si="4"/>
        <v>1.2946877244017456</v>
      </c>
    </row>
    <row r="53" spans="3:22">
      <c r="C53" s="188">
        <f t="shared" si="6"/>
        <v>39417</v>
      </c>
      <c r="D53" s="2">
        <f>INDEX('MX - GDP'!$BH:$BH,MATCH('ALL COUNTRIES'!$C53,'MX - GDP'!$BA:$BA,0))</f>
        <v>2.73</v>
      </c>
      <c r="E53" s="2">
        <f>INDEX('BZ - Output Gap'!$AU:$AU,MATCH('ALL COUNTRIES'!$C53,'BZ - Output Gap'!$AT:$AT,0))</f>
        <v>1.27</v>
      </c>
      <c r="F53" s="2">
        <f>INDEX('CL - GDP'!$E:$E,MATCH('ALL COUNTRIES'!$C53,'CL - GDP'!$C:$C,0))</f>
        <v>2.0372946219428201</v>
      </c>
      <c r="G53">
        <f>INDEX('CO - Output Gap'!$E:$E,MATCH('ALL COUNTRIES'!$C53,'CO - Output Gap'!$C:$C,0))</f>
        <v>3.8</v>
      </c>
      <c r="H53" s="2">
        <f>INDEX('SA - Output Gap'!$F:$F,MATCH('ALL COUNTRIES'!$C53,'SA - Output Gap'!$C:$C,0))</f>
        <v>3.2</v>
      </c>
      <c r="I53" s="2">
        <f>INDEX('PD - Output Gap'!$G:$G,MATCH('ALL COUNTRIES'!$C53,'PD - Output Gap'!$C:$C,0))</f>
        <v>1.8255931165840167</v>
      </c>
      <c r="J53" s="2">
        <f>INDEX('HU - Output Gap'!$Y:$Y,MATCH('ALL COUNTRIES'!$C53,'HU - Output Gap'!$D:$D,0))</f>
        <v>1.9491889623977001</v>
      </c>
      <c r="K53" s="2">
        <f>INDEX('CZ - Output Gap'!$W:$W,MATCH('ALL COUNTRIES'!$C53,'CZ - Output Gap'!$D:$D,0))</f>
        <v>3.348114924741405</v>
      </c>
      <c r="O53" s="2">
        <f t="shared" si="5"/>
        <v>0.90388583329902306</v>
      </c>
      <c r="P53" s="2">
        <f t="shared" si="9"/>
        <v>0.86246326519920369</v>
      </c>
      <c r="Q53" s="2">
        <f t="shared" si="8"/>
        <v>1.2666793217958479</v>
      </c>
      <c r="R53" s="2">
        <f t="shared" si="10"/>
        <v>2.5131237879373565</v>
      </c>
      <c r="S53" s="2">
        <f t="shared" si="2"/>
        <v>2.5166339952348404</v>
      </c>
      <c r="T53" s="2">
        <f t="shared" si="7"/>
        <v>1.4432501080232052</v>
      </c>
      <c r="U53" s="2">
        <f t="shared" si="3"/>
        <v>0.99285732386743597</v>
      </c>
      <c r="V53" s="2">
        <f t="shared" si="4"/>
        <v>1.6362819050506974</v>
      </c>
    </row>
    <row r="54" spans="3:22">
      <c r="C54" s="188">
        <f t="shared" si="6"/>
        <v>39508</v>
      </c>
      <c r="D54" s="2">
        <f>INDEX('MX - GDP'!$BH:$BH,MATCH('ALL COUNTRIES'!$C54,'MX - GDP'!$BA:$BA,0))</f>
        <v>2.06</v>
      </c>
      <c r="E54" s="2">
        <f>INDEX('BZ - Output Gap'!$AU:$AU,MATCH('ALL COUNTRIES'!$C54,'BZ - Output Gap'!$AT:$AT,0))</f>
        <v>1.36</v>
      </c>
      <c r="F54" s="2">
        <f>INDEX('CL - GDP'!$E:$E,MATCH('ALL COUNTRIES'!$C54,'CL - GDP'!$C:$C,0))</f>
        <v>3.5923004705445294</v>
      </c>
      <c r="G54">
        <f>INDEX('CO - Output Gap'!$E:$E,MATCH('ALL COUNTRIES'!$C54,'CO - Output Gap'!$C:$C,0))</f>
        <v>2.9</v>
      </c>
      <c r="H54" s="2">
        <f>INDEX('SA - Output Gap'!$F:$F,MATCH('ALL COUNTRIES'!$C54,'SA - Output Gap'!$C:$C,0))</f>
        <v>3.1</v>
      </c>
      <c r="I54" s="2">
        <f>INDEX('PD - Output Gap'!$G:$G,MATCH('ALL COUNTRIES'!$C54,'PD - Output Gap'!$C:$C,0))</f>
        <v>1.8101304304190933</v>
      </c>
      <c r="J54" s="2">
        <f>INDEX('HU - Output Gap'!$Y:$Y,MATCH('ALL COUNTRIES'!$C54,'HU - Output Gap'!$D:$D,0))</f>
        <v>2.946370039286085</v>
      </c>
      <c r="K54" s="2">
        <f>INDEX('CZ - Output Gap'!$W:$W,MATCH('ALL COUNTRIES'!$C54,'CZ - Output Gap'!$D:$D,0))</f>
        <v>3.5307569962837748</v>
      </c>
      <c r="O54" s="2">
        <f t="shared" si="5"/>
        <v>0.59134000326636149</v>
      </c>
      <c r="P54" s="2">
        <f t="shared" si="9"/>
        <v>0.91191000998142135</v>
      </c>
      <c r="Q54" s="2">
        <f t="shared" si="8"/>
        <v>2.192816926347557</v>
      </c>
      <c r="R54" s="2">
        <f t="shared" si="10"/>
        <v>1.8710287037941633</v>
      </c>
      <c r="S54" s="2">
        <f t="shared" si="2"/>
        <v>2.4371935960477011</v>
      </c>
      <c r="T54" s="2">
        <f t="shared" si="7"/>
        <v>1.4330747191499398</v>
      </c>
      <c r="U54" s="2">
        <f t="shared" si="3"/>
        <v>1.5568418054857307</v>
      </c>
      <c r="V54" s="2">
        <f t="shared" si="4"/>
        <v>1.7367844526430272</v>
      </c>
    </row>
    <row r="55" spans="3:22">
      <c r="C55" s="188">
        <f t="shared" si="6"/>
        <v>39600</v>
      </c>
      <c r="D55" s="2">
        <f>INDEX('MX - GDP'!$BH:$BH,MATCH('ALL COUNTRIES'!$C55,'MX - GDP'!$BA:$BA,0))</f>
        <v>2.65</v>
      </c>
      <c r="E55" s="2">
        <f>INDEX('BZ - Output Gap'!$AU:$AU,MATCH('ALL COUNTRIES'!$C55,'BZ - Output Gap'!$AT:$AT,0))</f>
        <v>1.61</v>
      </c>
      <c r="F55" s="2">
        <f>INDEX('CL - GDP'!$E:$E,MATCH('ALL COUNTRIES'!$C55,'CL - GDP'!$C:$C,0))</f>
        <v>3.1915013139379056</v>
      </c>
      <c r="G55">
        <f>INDEX('CO - Output Gap'!$E:$E,MATCH('ALL COUNTRIES'!$C55,'CO - Output Gap'!$C:$C,0))</f>
        <v>1.6</v>
      </c>
      <c r="H55" s="2">
        <f>INDEX('SA - Output Gap'!$F:$F,MATCH('ALL COUNTRIES'!$C55,'SA - Output Gap'!$C:$C,0))</f>
        <v>3.2</v>
      </c>
      <c r="I55" s="2">
        <f>INDEX('PD - Output Gap'!$G:$G,MATCH('ALL COUNTRIES'!$C55,'PD - Output Gap'!$C:$C,0))</f>
        <v>1.4183488592094591</v>
      </c>
      <c r="J55" s="2">
        <f>INDEX('HU - Output Gap'!$Y:$Y,MATCH('ALL COUNTRIES'!$C55,'HU - Output Gap'!$D:$D,0))</f>
        <v>3.47202607480591</v>
      </c>
      <c r="K55" s="2">
        <f>INDEX('CZ - Output Gap'!$W:$W,MATCH('ALL COUNTRIES'!$C55,'CZ - Output Gap'!$D:$D,0))</f>
        <v>3.5655784525087353</v>
      </c>
      <c r="O55" s="2">
        <f t="shared" si="5"/>
        <v>0.86656692822049619</v>
      </c>
      <c r="P55" s="2">
        <f t="shared" si="9"/>
        <v>1.0492620788209148</v>
      </c>
      <c r="Q55" s="2">
        <f t="shared" si="8"/>
        <v>1.9541071033975084</v>
      </c>
      <c r="R55" s="2">
        <f t="shared" si="10"/>
        <v>0.94355802669843991</v>
      </c>
      <c r="S55" s="2">
        <f t="shared" si="2"/>
        <v>2.5166339952348404</v>
      </c>
      <c r="T55" s="2">
        <f t="shared" si="7"/>
        <v>1.1752585934188051</v>
      </c>
      <c r="U55" s="2">
        <f t="shared" si="3"/>
        <v>1.8541417177817598</v>
      </c>
      <c r="V55" s="2">
        <f t="shared" si="4"/>
        <v>1.7559456734500933</v>
      </c>
    </row>
    <row r="56" spans="3:22">
      <c r="C56" s="188">
        <f t="shared" si="6"/>
        <v>39692</v>
      </c>
      <c r="D56" s="2">
        <f>INDEX('MX - GDP'!$BH:$BH,MATCH('ALL COUNTRIES'!$C56,'MX - GDP'!$BA:$BA,0))</f>
        <v>2.63</v>
      </c>
      <c r="E56" s="2">
        <f>INDEX('BZ - Output Gap'!$AU:$AU,MATCH('ALL COUNTRIES'!$C56,'BZ - Output Gap'!$AT:$AT,0))</f>
        <v>1.35</v>
      </c>
      <c r="F56" s="2">
        <f>INDEX('CL - GDP'!$E:$E,MATCH('ALL COUNTRIES'!$C56,'CL - GDP'!$C:$C,0))</f>
        <v>2.3686662358183952</v>
      </c>
      <c r="G56">
        <f>INDEX('CO - Output Gap'!$E:$E,MATCH('ALL COUNTRIES'!$C56,'CO - Output Gap'!$C:$C,0))</f>
        <v>2.7</v>
      </c>
      <c r="H56" s="2">
        <f>INDEX('SA - Output Gap'!$F:$F,MATCH('ALL COUNTRIES'!$C56,'SA - Output Gap'!$C:$C,0))</f>
        <v>3</v>
      </c>
      <c r="I56" s="2">
        <f>INDEX('PD - Output Gap'!$G:$G,MATCH('ALL COUNTRIES'!$C56,'PD - Output Gap'!$C:$C,0))</f>
        <v>0.25781739165763895</v>
      </c>
      <c r="J56" s="2">
        <f>INDEX('HU - Output Gap'!$Y:$Y,MATCH('ALL COUNTRIES'!$C56,'HU - Output Gap'!$D:$D,0))</f>
        <v>2.9797671825168948</v>
      </c>
      <c r="K56" s="2">
        <f>INDEX('CZ - Output Gap'!$W:$W,MATCH('ALL COUNTRIES'!$C56,'CZ - Output Gap'!$D:$D,0))</f>
        <v>2.9354995504561296</v>
      </c>
      <c r="O56" s="2">
        <f t="shared" si="5"/>
        <v>0.8572372019508645</v>
      </c>
      <c r="P56" s="2">
        <f t="shared" si="9"/>
        <v>0.90641592722784159</v>
      </c>
      <c r="Q56" s="2">
        <f t="shared" si="8"/>
        <v>1.4640391664338119</v>
      </c>
      <c r="R56" s="2">
        <f t="shared" si="10"/>
        <v>1.7283409073178984</v>
      </c>
      <c r="S56" s="2">
        <f t="shared" si="2"/>
        <v>2.3577531968605618</v>
      </c>
      <c r="T56" s="2">
        <f t="shared" si="7"/>
        <v>0.41155823398260161</v>
      </c>
      <c r="U56" s="2">
        <f t="shared" si="3"/>
        <v>1.5757305218373634</v>
      </c>
      <c r="V56" s="2">
        <f t="shared" si="4"/>
        <v>1.4092318286841863</v>
      </c>
    </row>
    <row r="57" spans="3:22">
      <c r="C57" s="188">
        <f t="shared" si="6"/>
        <v>39783</v>
      </c>
      <c r="D57" s="2">
        <f>INDEX('MX - GDP'!$BH:$BH,MATCH('ALL COUNTRIES'!$C57,'MX - GDP'!$BA:$BA,0))</f>
        <v>0.69</v>
      </c>
      <c r="E57" s="2">
        <f>INDEX('BZ - Output Gap'!$AU:$AU,MATCH('ALL COUNTRIES'!$C57,'BZ - Output Gap'!$AT:$AT,0))</f>
        <v>-0.52</v>
      </c>
      <c r="F57" s="2">
        <f>INDEX('CL - GDP'!$E:$E,MATCH('ALL COUNTRIES'!$C57,'CL - GDP'!$C:$C,0))</f>
        <v>0.6748001334877074</v>
      </c>
      <c r="G57">
        <f>INDEX('CO - Output Gap'!$E:$E,MATCH('ALL COUNTRIES'!$C57,'CO - Output Gap'!$C:$C,0))</f>
        <v>-1</v>
      </c>
      <c r="H57" s="2">
        <f>INDEX('SA - Output Gap'!$F:$F,MATCH('ALL COUNTRIES'!$C57,'SA - Output Gap'!$C:$C,0))</f>
        <v>2</v>
      </c>
      <c r="I57" s="2">
        <f>INDEX('PD - Output Gap'!$G:$G,MATCH('ALL COUNTRIES'!$C57,'PD - Output Gap'!$C:$C,0))</f>
        <v>-0.93250140853446339</v>
      </c>
      <c r="J57" s="2">
        <f>INDEX('HU - Output Gap'!$Y:$Y,MATCH('ALL COUNTRIES'!$C57,'HU - Output Gap'!$D:$D,0))</f>
        <v>0.25603433048333968</v>
      </c>
      <c r="K57" s="2">
        <f>INDEX('CZ - Output Gap'!$W:$W,MATCH('ALL COUNTRIES'!$C57,'CZ - Output Gap'!$D:$D,0))</f>
        <v>0.82503027919994398</v>
      </c>
      <c r="O57" s="2">
        <f t="shared" si="5"/>
        <v>-4.7746246203409205E-2</v>
      </c>
      <c r="P57" s="2">
        <f t="shared" si="9"/>
        <v>-0.12097754769156954</v>
      </c>
      <c r="Q57" s="2">
        <f t="shared" si="8"/>
        <v>0.45519852711754483</v>
      </c>
      <c r="R57" s="2">
        <f t="shared" si="10"/>
        <v>-0.91138332749300732</v>
      </c>
      <c r="S57" s="2">
        <f t="shared" si="2"/>
        <v>1.5633492049891695</v>
      </c>
      <c r="T57" s="2">
        <f t="shared" si="7"/>
        <v>-0.37174400379992395</v>
      </c>
      <c r="U57" s="2">
        <f t="shared" si="3"/>
        <v>3.5244950837297166E-2</v>
      </c>
      <c r="V57" s="2">
        <f t="shared" si="4"/>
        <v>0.24790280637637085</v>
      </c>
    </row>
    <row r="58" spans="3:22">
      <c r="C58" s="188">
        <f t="shared" si="6"/>
        <v>39873</v>
      </c>
      <c r="D58" s="2">
        <f>INDEX('MX - GDP'!$BH:$BH,MATCH('ALL COUNTRIES'!$C58,'MX - GDP'!$BA:$BA,0))</f>
        <v>-4.7300000000000004</v>
      </c>
      <c r="E58" s="2">
        <f>INDEX('BZ - Output Gap'!$AU:$AU,MATCH('ALL COUNTRIES'!$C58,'BZ - Output Gap'!$AT:$AT,0))</f>
        <v>-1.76</v>
      </c>
      <c r="F58" s="2">
        <f>INDEX('CL - GDP'!$E:$E,MATCH('ALL COUNTRIES'!$C58,'CL - GDP'!$C:$C,0))</f>
        <v>-1.2982150333048281</v>
      </c>
      <c r="G58">
        <f>INDEX('CO - Output Gap'!$E:$E,MATCH('ALL COUNTRIES'!$C58,'CO - Output Gap'!$C:$C,0))</f>
        <v>-1.5</v>
      </c>
      <c r="H58" s="2">
        <f>INDEX('SA - Output Gap'!$F:$F,MATCH('ALL COUNTRIES'!$C58,'SA - Output Gap'!$C:$C,0))</f>
        <v>1</v>
      </c>
      <c r="I58" s="2">
        <f>INDEX('PD - Output Gap'!$G:$G,MATCH('ALL COUNTRIES'!$C58,'PD - Output Gap'!$C:$C,0))</f>
        <v>-0.68034897949634399</v>
      </c>
      <c r="J58" s="2">
        <f>INDEX('HU - Output Gap'!$Y:$Y,MATCH('ALL COUNTRIES'!$C58,'HU - Output Gap'!$D:$D,0))</f>
        <v>-2.929201097476025</v>
      </c>
      <c r="K58" s="2">
        <f>INDEX('CZ - Output Gap'!$W:$W,MATCH('ALL COUNTRIES'!$C58,'CZ - Output Gap'!$D:$D,0))</f>
        <v>-2.0492180477025448</v>
      </c>
      <c r="O58" s="2">
        <f t="shared" si="5"/>
        <v>-2.5761020652735969</v>
      </c>
      <c r="P58" s="2">
        <f t="shared" si="9"/>
        <v>-0.80224380913545712</v>
      </c>
      <c r="Q58" s="2">
        <f t="shared" si="8"/>
        <v>-0.71989900834224607</v>
      </c>
      <c r="R58" s="2">
        <f t="shared" si="10"/>
        <v>-1.2681028186836703</v>
      </c>
      <c r="S58" s="2">
        <f t="shared" si="2"/>
        <v>0.76894521311777742</v>
      </c>
      <c r="T58" s="2">
        <f t="shared" si="7"/>
        <v>-0.2058123543157836</v>
      </c>
      <c r="U58" s="2">
        <f t="shared" si="3"/>
        <v>-1.7662566954589503</v>
      </c>
      <c r="V58" s="2">
        <f t="shared" si="4"/>
        <v>-1.3337113136741621</v>
      </c>
    </row>
    <row r="59" spans="3:22">
      <c r="C59" s="188">
        <f t="shared" si="6"/>
        <v>39965</v>
      </c>
      <c r="D59" s="2">
        <f>INDEX('MX - GDP'!$BH:$BH,MATCH('ALL COUNTRIES'!$C59,'MX - GDP'!$BA:$BA,0))</f>
        <v>-6.51</v>
      </c>
      <c r="E59" s="2">
        <f>INDEX('BZ - Output Gap'!$AU:$AU,MATCH('ALL COUNTRIES'!$C59,'BZ - Output Gap'!$AT:$AT,0))</f>
        <v>-1.83</v>
      </c>
      <c r="F59" s="2">
        <f>INDEX('CL - GDP'!$E:$E,MATCH('ALL COUNTRIES'!$C59,'CL - GDP'!$C:$C,0))</f>
        <v>-3.1840548623140563</v>
      </c>
      <c r="G59">
        <f>INDEX('CO - Output Gap'!$E:$E,MATCH('ALL COUNTRIES'!$C59,'CO - Output Gap'!$C:$C,0))</f>
        <v>-1.6</v>
      </c>
      <c r="H59" s="2">
        <f>INDEX('SA - Output Gap'!$F:$F,MATCH('ALL COUNTRIES'!$C59,'SA - Output Gap'!$C:$C,0))</f>
        <v>-0.2</v>
      </c>
      <c r="I59" s="2">
        <f>INDEX('PD - Output Gap'!$G:$G,MATCH('ALL COUNTRIES'!$C59,'PD - Output Gap'!$C:$C,0))</f>
        <v>-1.2008900280364543</v>
      </c>
      <c r="J59" s="2">
        <f>INDEX('HU - Output Gap'!$Y:$Y,MATCH('ALL COUNTRIES'!$C59,'HU - Output Gap'!$D:$D,0))</f>
        <v>-3.5969427071607099</v>
      </c>
      <c r="K59" s="2">
        <f>INDEX('CZ - Output Gap'!$W:$W,MATCH('ALL COUNTRIES'!$C59,'CZ - Output Gap'!$D:$D,0))</f>
        <v>-3.092060011182495</v>
      </c>
      <c r="O59" s="2">
        <f t="shared" si="5"/>
        <v>-3.4064477032708167</v>
      </c>
      <c r="P59" s="2">
        <f t="shared" si="9"/>
        <v>-0.84070238841051526</v>
      </c>
      <c r="Q59" s="2">
        <f t="shared" si="8"/>
        <v>-1.8430762512943155</v>
      </c>
      <c r="R59" s="2">
        <f t="shared" si="10"/>
        <v>-1.3394467169218029</v>
      </c>
      <c r="S59" s="2">
        <f t="shared" si="2"/>
        <v>-0.18433957712789331</v>
      </c>
      <c r="T59" s="2">
        <f t="shared" si="7"/>
        <v>-0.54836005507740015</v>
      </c>
      <c r="U59" s="2">
        <f t="shared" si="3"/>
        <v>-2.1439171969679811</v>
      </c>
      <c r="V59" s="2">
        <f t="shared" si="4"/>
        <v>-1.9075565026869721</v>
      </c>
    </row>
    <row r="60" spans="3:22">
      <c r="C60" s="188">
        <f t="shared" si="6"/>
        <v>40057</v>
      </c>
      <c r="D60" s="2">
        <f>INDEX('MX - GDP'!$BH:$BH,MATCH('ALL COUNTRIES'!$C60,'MX - GDP'!$BA:$BA,0))</f>
        <v>-3.83</v>
      </c>
      <c r="E60" s="2">
        <f>INDEX('BZ - Output Gap'!$AU:$AU,MATCH('ALL COUNTRIES'!$C60,'BZ - Output Gap'!$AT:$AT,0))</f>
        <v>-1.34</v>
      </c>
      <c r="F60" s="2">
        <f>INDEX('CL - GDP'!$E:$E,MATCH('ALL COUNTRIES'!$C60,'CL - GDP'!$C:$C,0))</f>
        <v>-3.1862939321900541</v>
      </c>
      <c r="G60">
        <f>INDEX('CO - Output Gap'!$E:$E,MATCH('ALL COUNTRIES'!$C60,'CO - Output Gap'!$C:$C,0))</f>
        <v>-1.7</v>
      </c>
      <c r="H60" s="2">
        <f>INDEX('SA - Output Gap'!$F:$F,MATCH('ALL COUNTRIES'!$C60,'SA - Output Gap'!$C:$C,0))</f>
        <v>-0.6</v>
      </c>
      <c r="I60" s="2">
        <f>INDEX('PD - Output Gap'!$G:$G,MATCH('ALL COUNTRIES'!$C60,'PD - Output Gap'!$C:$C,0))</f>
        <v>-1.4204846315689537</v>
      </c>
      <c r="J60" s="2">
        <f>INDEX('HU - Output Gap'!$Y:$Y,MATCH('ALL COUNTRIES'!$C60,'HU - Output Gap'!$D:$D,0))</f>
        <v>-3.626226221427125</v>
      </c>
      <c r="K60" s="2">
        <f>INDEX('CZ - Output Gap'!$W:$W,MATCH('ALL COUNTRIES'!$C60,'CZ - Output Gap'!$D:$D,0))</f>
        <v>-3.1428197330625753</v>
      </c>
      <c r="O60" s="2">
        <f t="shared" si="5"/>
        <v>-2.1562643831401704</v>
      </c>
      <c r="P60" s="2">
        <f t="shared" si="9"/>
        <v>-0.57149233348510808</v>
      </c>
      <c r="Q60" s="2">
        <f t="shared" si="8"/>
        <v>-1.8444098069290067</v>
      </c>
      <c r="R60" s="2">
        <f t="shared" si="10"/>
        <v>-1.4107906151599354</v>
      </c>
      <c r="S60" s="2">
        <f t="shared" si="2"/>
        <v>-0.50210117387645015</v>
      </c>
      <c r="T60" s="2">
        <f t="shared" si="7"/>
        <v>-0.69286667324071338</v>
      </c>
      <c r="U60" s="2">
        <f t="shared" si="3"/>
        <v>-2.1604793319666125</v>
      </c>
      <c r="V60" s="2">
        <f t="shared" si="4"/>
        <v>-1.9354880812161981</v>
      </c>
    </row>
    <row r="61" spans="3:22">
      <c r="C61" s="188">
        <f t="shared" si="6"/>
        <v>40148</v>
      </c>
      <c r="D61" s="2">
        <f>INDEX('MX - GDP'!$BH:$BH,MATCH('ALL COUNTRIES'!$C61,'MX - GDP'!$BA:$BA,0))</f>
        <v>-2.5499999999999998</v>
      </c>
      <c r="E61" s="2">
        <f>INDEX('BZ - Output Gap'!$AU:$AU,MATCH('ALL COUNTRIES'!$C61,'BZ - Output Gap'!$AT:$AT,0))</f>
        <v>-0.6</v>
      </c>
      <c r="F61" s="2">
        <f>INDEX('CL - GDP'!$E:$E,MATCH('ALL COUNTRIES'!$C61,'CL - GDP'!$C:$C,0))</f>
        <v>-3.3632097764748181</v>
      </c>
      <c r="G61">
        <f>INDEX('CO - Output Gap'!$E:$E,MATCH('ALL COUNTRIES'!$C61,'CO - Output Gap'!$C:$C,0))</f>
        <v>-2.2000000000000002</v>
      </c>
      <c r="H61" s="2">
        <f>INDEX('SA - Output Gap'!$F:$F,MATCH('ALL COUNTRIES'!$C61,'SA - Output Gap'!$C:$C,0))</f>
        <v>-1</v>
      </c>
      <c r="I61" s="2">
        <f>INDEX('PD - Output Gap'!$G:$G,MATCH('ALL COUNTRIES'!$C61,'PD - Output Gap'!$C:$C,0))</f>
        <v>-1.0111577368815006</v>
      </c>
      <c r="J61" s="2">
        <f>INDEX('HU - Output Gap'!$Y:$Y,MATCH('ALL COUNTRIES'!$C61,'HU - Output Gap'!$D:$D,0))</f>
        <v>-3.0991054271130651</v>
      </c>
      <c r="K61" s="2">
        <f>INDEX('CZ - Output Gap'!$W:$W,MATCH('ALL COUNTRIES'!$C61,'CZ - Output Gap'!$D:$D,0))</f>
        <v>-2.857496654660765</v>
      </c>
      <c r="O61" s="2">
        <f t="shared" si="5"/>
        <v>-1.5591619018837424</v>
      </c>
      <c r="P61" s="2">
        <f t="shared" si="9"/>
        <v>-0.16493020972020742</v>
      </c>
      <c r="Q61" s="2">
        <f t="shared" si="8"/>
        <v>-1.9497781670419092</v>
      </c>
      <c r="R61" s="2">
        <f t="shared" si="10"/>
        <v>-1.7675101063505985</v>
      </c>
      <c r="S61" s="2">
        <f t="shared" si="2"/>
        <v>-0.81986277062500723</v>
      </c>
      <c r="T61" s="2">
        <f t="shared" si="7"/>
        <v>-0.42350465649233543</v>
      </c>
      <c r="U61" s="2">
        <f t="shared" si="3"/>
        <v>-1.8623509831424454</v>
      </c>
      <c r="V61" s="2">
        <f t="shared" si="4"/>
        <v>-1.7784832026353299</v>
      </c>
    </row>
    <row r="62" spans="3:22">
      <c r="C62" s="188">
        <f t="shared" si="6"/>
        <v>40238</v>
      </c>
      <c r="D62" s="2">
        <f>INDEX('MX - GDP'!$BH:$BH,MATCH('ALL COUNTRIES'!$C62,'MX - GDP'!$BA:$BA,0))</f>
        <v>-1.93</v>
      </c>
      <c r="E62" s="2">
        <f>INDEX('BZ - Output Gap'!$AU:$AU,MATCH('ALL COUNTRIES'!$C62,'BZ - Output Gap'!$AT:$AT,0))</f>
        <v>0.05</v>
      </c>
      <c r="F62" s="2">
        <f>INDEX('CL - GDP'!$E:$E,MATCH('ALL COUNTRIES'!$C62,'CL - GDP'!$C:$C,0))</f>
        <v>-4.0196757048732934</v>
      </c>
      <c r="G62">
        <f>INDEX('CO - Output Gap'!$E:$E,MATCH('ALL COUNTRIES'!$C62,'CO - Output Gap'!$C:$C,0))</f>
        <v>-2.1</v>
      </c>
      <c r="H62" s="2">
        <f>INDEX('SA - Output Gap'!$F:$F,MATCH('ALL COUNTRIES'!$C62,'SA - Output Gap'!$C:$C,0))</f>
        <v>-1</v>
      </c>
      <c r="I62" s="2">
        <f>INDEX('PD - Output Gap'!$G:$G,MATCH('ALL COUNTRIES'!$C62,'PD - Output Gap'!$C:$C,0))</f>
        <v>-2.3309181534353343</v>
      </c>
      <c r="J62" s="2">
        <f>INDEX('HU - Output Gap'!$Y:$Y,MATCH('ALL COUNTRIES'!$C62,'HU - Output Gap'!$D:$D,0))</f>
        <v>-2.3398921949102052</v>
      </c>
      <c r="K62" s="2">
        <f>INDEX('CZ - Output Gap'!$W:$W,MATCH('ALL COUNTRIES'!$C62,'CZ - Output Gap'!$D:$D,0))</f>
        <v>-1.9684575660281849</v>
      </c>
      <c r="O62" s="2">
        <f t="shared" si="5"/>
        <v>-1.2699403875251603</v>
      </c>
      <c r="P62" s="2">
        <f t="shared" si="9"/>
        <v>0.19218516926247556</v>
      </c>
      <c r="Q62" s="2">
        <f t="shared" si="8"/>
        <v>-2.3407591932184233</v>
      </c>
      <c r="R62" s="2">
        <f t="shared" si="10"/>
        <v>-1.6961662081124658</v>
      </c>
      <c r="S62" s="2">
        <f t="shared" si="2"/>
        <v>-0.81986277062500723</v>
      </c>
      <c r="T62" s="2">
        <f t="shared" si="7"/>
        <v>-1.2919873583169041</v>
      </c>
      <c r="U62" s="2">
        <f t="shared" si="3"/>
        <v>-1.432956070698066</v>
      </c>
      <c r="V62" s="2">
        <f t="shared" si="4"/>
        <v>-1.2892712014671894</v>
      </c>
    </row>
    <row r="63" spans="3:22">
      <c r="C63" s="188">
        <f t="shared" si="6"/>
        <v>40330</v>
      </c>
      <c r="D63" s="2">
        <f>INDEX('MX - GDP'!$BH:$BH,MATCH('ALL COUNTRIES'!$C63,'MX - GDP'!$BA:$BA,0))</f>
        <v>-1.38</v>
      </c>
      <c r="E63" s="2">
        <f>INDEX('BZ - Output Gap'!$AU:$AU,MATCH('ALL COUNTRIES'!$C63,'BZ - Output Gap'!$AT:$AT,0))</f>
        <v>0.45</v>
      </c>
      <c r="F63" s="2">
        <f>INDEX('CL - GDP'!$E:$E,MATCH('ALL COUNTRIES'!$C63,'CL - GDP'!$C:$C,0))</f>
        <v>-2.0753392788421365</v>
      </c>
      <c r="G63">
        <f>INDEX('CO - Output Gap'!$E:$E,MATCH('ALL COUNTRIES'!$C63,'CO - Output Gap'!$C:$C,0))</f>
        <v>-2.25</v>
      </c>
      <c r="H63" s="2">
        <f>INDEX('SA - Output Gap'!$F:$F,MATCH('ALL COUNTRIES'!$C63,'SA - Output Gap'!$C:$C,0))</f>
        <v>-0.8</v>
      </c>
      <c r="I63" s="2">
        <f>INDEX('PD - Output Gap'!$G:$G,MATCH('ALL COUNTRIES'!$C63,'PD - Output Gap'!$C:$C,0))</f>
        <v>-1.522508596682016</v>
      </c>
      <c r="J63" s="2">
        <f>INDEX('HU - Output Gap'!$Y:$Y,MATCH('ALL COUNTRIES'!$C63,'HU - Output Gap'!$D:$D,0))</f>
        <v>-1.3743787176741886</v>
      </c>
      <c r="K63" s="2">
        <f>INDEX('CZ - Output Gap'!$W:$W,MATCH('ALL COUNTRIES'!$C63,'CZ - Output Gap'!$D:$D,0))</f>
        <v>-0.81434687162470398</v>
      </c>
      <c r="O63" s="2">
        <f t="shared" si="5"/>
        <v>-1.0133729151102888</v>
      </c>
      <c r="P63" s="2">
        <f t="shared" si="9"/>
        <v>0.41194847940566504</v>
      </c>
      <c r="Q63" s="2">
        <f t="shared" si="8"/>
        <v>-1.1827422753615737</v>
      </c>
      <c r="R63" s="2">
        <f t="shared" si="10"/>
        <v>-1.8031820554696647</v>
      </c>
      <c r="S63" s="2">
        <f t="shared" si="2"/>
        <v>-0.66098197225072863</v>
      </c>
      <c r="T63" s="2">
        <f t="shared" si="7"/>
        <v>-0.76000465355960833</v>
      </c>
      <c r="U63" s="2">
        <f t="shared" si="3"/>
        <v>-0.88688211224148916</v>
      </c>
      <c r="V63" s="2">
        <f t="shared" si="4"/>
        <v>-0.65419811008367046</v>
      </c>
    </row>
    <row r="64" spans="3:22">
      <c r="C64" s="188">
        <f t="shared" si="6"/>
        <v>40422</v>
      </c>
      <c r="D64" s="2">
        <f>INDEX('MX - GDP'!$BH:$BH,MATCH('ALL COUNTRIES'!$C64,'MX - GDP'!$BA:$BA,0))</f>
        <v>-0.98</v>
      </c>
      <c r="E64" s="2">
        <f>INDEX('BZ - Output Gap'!$AU:$AU,MATCH('ALL COUNTRIES'!$C64,'BZ - Output Gap'!$AT:$AT,0))</f>
        <v>0.72</v>
      </c>
      <c r="F64" s="2">
        <f>INDEX('CL - GDP'!$E:$E,MATCH('ALL COUNTRIES'!$C64,'CL - GDP'!$C:$C,0))</f>
        <v>-0.86244058131121903</v>
      </c>
      <c r="G64">
        <f>INDEX('CO - Output Gap'!$E:$E,MATCH('ALL COUNTRIES'!$C64,'CO - Output Gap'!$C:$C,0))</f>
        <v>-2</v>
      </c>
      <c r="H64" s="2">
        <f>INDEX('SA - Output Gap'!$F:$F,MATCH('ALL COUNTRIES'!$C64,'SA - Output Gap'!$C:$C,0))</f>
        <v>-0.8</v>
      </c>
      <c r="I64" s="2">
        <f>INDEX('PD - Output Gap'!$G:$G,MATCH('ALL COUNTRIES'!$C64,'PD - Output Gap'!$C:$C,0))</f>
        <v>-1.1422035360931915</v>
      </c>
      <c r="J64" s="2">
        <f>INDEX('HU - Output Gap'!$Y:$Y,MATCH('ALL COUNTRIES'!$C64,'HU - Output Gap'!$D:$D,0))</f>
        <v>-0.65663074663068355</v>
      </c>
      <c r="K64" s="2">
        <f>INDEX('CZ - Output Gap'!$W:$W,MATCH('ALL COUNTRIES'!$C64,'CZ - Output Gap'!$D:$D,0))</f>
        <v>-6.853833777740595E-2</v>
      </c>
      <c r="O64" s="2">
        <f t="shared" si="5"/>
        <v>-0.82677838971765516</v>
      </c>
      <c r="P64" s="2">
        <f t="shared" si="9"/>
        <v>0.56028871375231803</v>
      </c>
      <c r="Q64" s="2">
        <f t="shared" si="8"/>
        <v>-0.46035843654497083</v>
      </c>
      <c r="R64" s="2">
        <f t="shared" si="10"/>
        <v>-1.6248223098743333</v>
      </c>
      <c r="S64" s="2">
        <f t="shared" si="2"/>
        <v>-0.66098197225072863</v>
      </c>
      <c r="T64" s="2">
        <f t="shared" si="7"/>
        <v>-0.50974077051317657</v>
      </c>
      <c r="U64" s="2">
        <f t="shared" si="3"/>
        <v>-0.48093907264361319</v>
      </c>
      <c r="V64" s="2">
        <f t="shared" si="4"/>
        <v>-0.24380166070718948</v>
      </c>
    </row>
    <row r="65" spans="3:22">
      <c r="C65" s="188">
        <f t="shared" si="6"/>
        <v>40513</v>
      </c>
      <c r="D65" s="2">
        <f>INDEX('MX - GDP'!$BH:$BH,MATCH('ALL COUNTRIES'!$C65,'MX - GDP'!$BA:$BA,0))</f>
        <v>-0.69</v>
      </c>
      <c r="E65" s="2">
        <f>INDEX('BZ - Output Gap'!$AU:$AU,MATCH('ALL COUNTRIES'!$C65,'BZ - Output Gap'!$AT:$AT,0))</f>
        <v>0.98</v>
      </c>
      <c r="F65" s="2">
        <f>INDEX('CL - GDP'!$E:$E,MATCH('ALL COUNTRIES'!$C65,'CL - GDP'!$C:$C,0))</f>
        <v>-0.33458805032964278</v>
      </c>
      <c r="G65">
        <f>INDEX('CO - Output Gap'!$E:$E,MATCH('ALL COUNTRIES'!$C65,'CO - Output Gap'!$C:$C,0))</f>
        <v>-1.4</v>
      </c>
      <c r="H65" s="2">
        <f>INDEX('SA - Output Gap'!$F:$F,MATCH('ALL COUNTRIES'!$C65,'SA - Output Gap'!$C:$C,0))</f>
        <v>-0.5</v>
      </c>
      <c r="I65" s="2">
        <f>INDEX('PD - Output Gap'!$G:$G,MATCH('ALL COUNTRIES'!$C65,'PD - Output Gap'!$C:$C,0))</f>
        <v>-1.0126250228311875</v>
      </c>
      <c r="J65" s="2">
        <f>INDEX('HU - Output Gap'!$Y:$Y,MATCH('ALL COUNTRIES'!$C65,'HU - Output Gap'!$D:$D,0))</f>
        <v>-0.4739330063614457</v>
      </c>
      <c r="K65" s="2">
        <f>INDEX('CZ - Output Gap'!$W:$W,MATCH('ALL COUNTRIES'!$C65,'CZ - Output Gap'!$D:$D,0))</f>
        <v>0.38055404156383849</v>
      </c>
      <c r="O65" s="2">
        <f t="shared" si="5"/>
        <v>-0.69149735880799568</v>
      </c>
      <c r="P65" s="2">
        <f t="shared" si="9"/>
        <v>0.70313486534539116</v>
      </c>
      <c r="Q65" s="2">
        <f t="shared" si="8"/>
        <v>-0.14597757486562116</v>
      </c>
      <c r="R65" s="2">
        <f t="shared" si="10"/>
        <v>-1.1967589204455376</v>
      </c>
      <c r="S65" s="2">
        <f t="shared" si="2"/>
        <v>-0.42266077468931096</v>
      </c>
      <c r="T65" s="2">
        <f t="shared" si="7"/>
        <v>-0.42447021997639628</v>
      </c>
      <c r="U65" s="2">
        <f t="shared" si="3"/>
        <v>-0.37760910306566747</v>
      </c>
      <c r="V65" s="2">
        <f t="shared" si="4"/>
        <v>3.3206361817041227E-3</v>
      </c>
    </row>
    <row r="66" spans="3:22">
      <c r="C66" s="188">
        <f t="shared" si="6"/>
        <v>40603</v>
      </c>
      <c r="D66" s="2">
        <f>INDEX('MX - GDP'!$BH:$BH,MATCH('ALL COUNTRIES'!$C66,'MX - GDP'!$BA:$BA,0))</f>
        <v>-0.45</v>
      </c>
      <c r="E66" s="2">
        <f>INDEX('BZ - Output Gap'!$AU:$AU,MATCH('ALL COUNTRIES'!$C66,'BZ - Output Gap'!$AT:$AT,0))</f>
        <v>1.19</v>
      </c>
      <c r="F66" s="2">
        <f>INDEX('CL - GDP'!$E:$E,MATCH('ALL COUNTRIES'!$C66,'CL - GDP'!$C:$C,0))</f>
        <v>0.76561089109716818</v>
      </c>
      <c r="G66">
        <f>INDEX('CO - Output Gap'!$E:$E,MATCH('ALL COUNTRIES'!$C66,'CO - Output Gap'!$C:$C,0))</f>
        <v>-0.3</v>
      </c>
      <c r="H66" s="2">
        <f>INDEX('SA - Output Gap'!$F:$F,MATCH('ALL COUNTRIES'!$C66,'SA - Output Gap'!$C:$C,0))</f>
        <v>-0.3</v>
      </c>
      <c r="I66" s="2">
        <f>INDEX('PD - Output Gap'!$G:$G,MATCH('ALL COUNTRIES'!$C66,'PD - Output Gap'!$C:$C,0))</f>
        <v>-0.3546335842460735</v>
      </c>
      <c r="J66" s="2">
        <f>INDEX('HU - Output Gap'!$Y:$Y,MATCH('ALL COUNTRIES'!$C66,'HU - Output Gap'!$D:$D,0))</f>
        <v>0.27834657484858422</v>
      </c>
      <c r="K66" s="2">
        <f>INDEX('CZ - Output Gap'!$W:$W,MATCH('ALL COUNTRIES'!$C66,'CZ - Output Gap'!$D:$D,0))</f>
        <v>0.84097682250852701</v>
      </c>
      <c r="O66" s="2">
        <f t="shared" si="5"/>
        <v>-0.57954064357241541</v>
      </c>
      <c r="P66" s="2">
        <f t="shared" si="9"/>
        <v>0.81851060317056568</v>
      </c>
      <c r="Q66" s="2">
        <f t="shared" si="8"/>
        <v>0.50928401984773564</v>
      </c>
      <c r="R66" s="2">
        <f t="shared" si="10"/>
        <v>-0.41197603982607928</v>
      </c>
      <c r="S66" s="2">
        <f t="shared" si="2"/>
        <v>-0.26377997631503253</v>
      </c>
      <c r="T66" s="2">
        <f t="shared" si="7"/>
        <v>8.5282054893554456E-3</v>
      </c>
      <c r="U66" s="2">
        <f t="shared" si="3"/>
        <v>4.7864283337408053E-2</v>
      </c>
      <c r="V66" s="2">
        <f t="shared" si="4"/>
        <v>0.2566777190472021</v>
      </c>
    </row>
    <row r="67" spans="3:22">
      <c r="C67" s="188">
        <f t="shared" si="6"/>
        <v>40695</v>
      </c>
      <c r="D67" s="2">
        <f>INDEX('MX - GDP'!$BH:$BH,MATCH('ALL COUNTRIES'!$C67,'MX - GDP'!$BA:$BA,0))</f>
        <v>-0.6</v>
      </c>
      <c r="E67" s="2">
        <f>INDEX('BZ - Output Gap'!$AU:$AU,MATCH('ALL COUNTRIES'!$C67,'BZ - Output Gap'!$AT:$AT,0))</f>
        <v>1.28</v>
      </c>
      <c r="F67" s="2">
        <f>INDEX('CL - GDP'!$E:$E,MATCH('ALL COUNTRIES'!$C67,'CL - GDP'!$C:$C,0))</f>
        <v>0.7825741110178086</v>
      </c>
      <c r="G67">
        <f>INDEX('CO - Output Gap'!$E:$E,MATCH('ALL COUNTRIES'!$C67,'CO - Output Gap'!$C:$C,0))</f>
        <v>0.9</v>
      </c>
      <c r="H67" s="2">
        <f>INDEX('SA - Output Gap'!$F:$F,MATCH('ALL COUNTRIES'!$C67,'SA - Output Gap'!$C:$C,0))</f>
        <v>-0.35</v>
      </c>
      <c r="I67" s="2">
        <f>INDEX('PD - Output Gap'!$G:$G,MATCH('ALL COUNTRIES'!$C67,'PD - Output Gap'!$C:$C,0))</f>
        <v>0.27726376159773736</v>
      </c>
      <c r="J67" s="2">
        <f>INDEX('HU - Output Gap'!$Y:$Y,MATCH('ALL COUNTRIES'!$C67,'HU - Output Gap'!$D:$D,0))</f>
        <v>0.63238413286343054</v>
      </c>
      <c r="K67" s="2">
        <f>INDEX('CZ - Output Gap'!$W:$W,MATCH('ALL COUNTRIES'!$C67,'CZ - Output Gap'!$D:$D,0))</f>
        <v>1.183351277653216</v>
      </c>
      <c r="O67" s="2">
        <f t="shared" si="5"/>
        <v>-0.64951359059465297</v>
      </c>
      <c r="P67" s="2">
        <f t="shared" si="9"/>
        <v>0.86795734795278334</v>
      </c>
      <c r="Q67" s="2">
        <f t="shared" si="8"/>
        <v>0.51938705314302047</v>
      </c>
      <c r="R67" s="2">
        <f t="shared" si="10"/>
        <v>0.44415073903151175</v>
      </c>
      <c r="S67" s="2">
        <f t="shared" si="2"/>
        <v>-0.30350017590860212</v>
      </c>
      <c r="T67" s="2">
        <f t="shared" si="7"/>
        <v>0.42435512930876768</v>
      </c>
      <c r="U67" s="2">
        <f t="shared" si="3"/>
        <v>0.24810042224757262</v>
      </c>
      <c r="V67" s="2">
        <f t="shared" si="4"/>
        <v>0.445076288347237</v>
      </c>
    </row>
    <row r="68" spans="3:22">
      <c r="C68" s="188">
        <f t="shared" si="6"/>
        <v>40787</v>
      </c>
      <c r="D68" s="2">
        <f>INDEX('MX - GDP'!$BH:$BH,MATCH('ALL COUNTRIES'!$C68,'MX - GDP'!$BA:$BA,0))</f>
        <v>0.7</v>
      </c>
      <c r="E68" s="2">
        <f>INDEX('BZ - Output Gap'!$AU:$AU,MATCH('ALL COUNTRIES'!$C68,'BZ - Output Gap'!$AT:$AT,0))</f>
        <v>0.91</v>
      </c>
      <c r="F68" s="2">
        <f>INDEX('CL - GDP'!$E:$E,MATCH('ALL COUNTRIES'!$C68,'CL - GDP'!$C:$C,0))</f>
        <v>0.62878976865832215</v>
      </c>
      <c r="G68">
        <f>INDEX('CO - Output Gap'!$E:$E,MATCH('ALL COUNTRIES'!$C68,'CO - Output Gap'!$C:$C,0))</f>
        <v>1.4</v>
      </c>
      <c r="H68" s="2">
        <f>INDEX('SA - Output Gap'!$F:$F,MATCH('ALL COUNTRIES'!$C68,'SA - Output Gap'!$C:$C,0))</f>
        <v>-0.4</v>
      </c>
      <c r="I68" s="2">
        <f>INDEX('PD - Output Gap'!$G:$G,MATCH('ALL COUNTRIES'!$C68,'PD - Output Gap'!$C:$C,0))</f>
        <v>0.60170973183512899</v>
      </c>
      <c r="J68" s="2">
        <f>INDEX('HU - Output Gap'!$Y:$Y,MATCH('ALL COUNTRIES'!$C68,'HU - Output Gap'!$D:$D,0))</f>
        <v>1.0353680381335904</v>
      </c>
      <c r="K68" s="2">
        <f>INDEX('CZ - Output Gap'!$W:$W,MATCH('ALL COUNTRIES'!$C68,'CZ - Output Gap'!$D:$D,0))</f>
        <v>1.2281476853832034</v>
      </c>
      <c r="O68" s="2">
        <f t="shared" si="5"/>
        <v>-4.3081383068593354E-2</v>
      </c>
      <c r="P68" s="2">
        <f t="shared" si="9"/>
        <v>0.66467628607033313</v>
      </c>
      <c r="Q68" s="2">
        <f t="shared" si="8"/>
        <v>0.42779546036641042</v>
      </c>
      <c r="R68" s="2">
        <f t="shared" si="10"/>
        <v>0.80087023022217463</v>
      </c>
      <c r="S68" s="2">
        <f t="shared" si="2"/>
        <v>-0.34322037550217177</v>
      </c>
      <c r="T68" s="2">
        <f t="shared" si="7"/>
        <v>0.63786033017214705</v>
      </c>
      <c r="U68" s="2">
        <f t="shared" si="3"/>
        <v>0.47601957773686837</v>
      </c>
      <c r="V68" s="2">
        <f t="shared" si="4"/>
        <v>0.46972643090107924</v>
      </c>
    </row>
    <row r="69" spans="3:22">
      <c r="C69" s="188">
        <f t="shared" si="6"/>
        <v>40878</v>
      </c>
      <c r="D69" s="2">
        <f>INDEX('MX - GDP'!$BH:$BH,MATCH('ALL COUNTRIES'!$C69,'MX - GDP'!$BA:$BA,0))</f>
        <v>0.79</v>
      </c>
      <c r="E69" s="2">
        <f>INDEX('BZ - Output Gap'!$AU:$AU,MATCH('ALL COUNTRIES'!$C69,'BZ - Output Gap'!$AT:$AT,0))</f>
        <v>0.62</v>
      </c>
      <c r="F69" s="2">
        <f>INDEX('CL - GDP'!$E:$E,MATCH('ALL COUNTRIES'!$C69,'CL - GDP'!$C:$C,0))</f>
        <v>0.66248791722536282</v>
      </c>
      <c r="G69">
        <f>INDEX('CO - Output Gap'!$E:$E,MATCH('ALL COUNTRIES'!$C69,'CO - Output Gap'!$C:$C,0))</f>
        <v>1.2</v>
      </c>
      <c r="H69" s="2">
        <f>INDEX('SA - Output Gap'!$F:$F,MATCH('ALL COUNTRIES'!$C69,'SA - Output Gap'!$C:$C,0))</f>
        <v>-0.55000000000000004</v>
      </c>
      <c r="I69" s="2">
        <f>INDEX('PD - Output Gap'!$G:$G,MATCH('ALL COUNTRIES'!$C69,'PD - Output Gap'!$C:$C,0))</f>
        <v>0.46270480569347683</v>
      </c>
      <c r="J69" s="2">
        <f>INDEX('HU - Output Gap'!$Y:$Y,MATCH('ALL COUNTRIES'!$C69,'HU - Output Gap'!$D:$D,0))</f>
        <v>1.6184026337340449</v>
      </c>
      <c r="K69" s="2">
        <f>INDEX('CZ - Output Gap'!$W:$W,MATCH('ALL COUNTRIES'!$C69,'CZ - Output Gap'!$D:$D,0))</f>
        <v>1.2551435873816765</v>
      </c>
      <c r="O69" s="2">
        <f t="shared" si="5"/>
        <v>-1.0976148552507207E-3</v>
      </c>
      <c r="P69" s="2">
        <f t="shared" si="9"/>
        <v>0.5053478862165206</v>
      </c>
      <c r="Q69" s="2">
        <f t="shared" si="8"/>
        <v>0.44786556017971368</v>
      </c>
      <c r="R69" s="2">
        <f t="shared" si="10"/>
        <v>0.65818243374590946</v>
      </c>
      <c r="S69" s="2">
        <f t="shared" si="2"/>
        <v>-0.46238097428288061</v>
      </c>
      <c r="T69" s="2">
        <f t="shared" si="7"/>
        <v>0.54638662607541388</v>
      </c>
      <c r="U69" s="2">
        <f t="shared" si="3"/>
        <v>0.80577158746344268</v>
      </c>
      <c r="V69" s="2">
        <f t="shared" si="4"/>
        <v>0.48458147991846851</v>
      </c>
    </row>
    <row r="70" spans="3:22">
      <c r="C70" s="188">
        <f t="shared" si="6"/>
        <v>40969</v>
      </c>
      <c r="D70" s="2">
        <f>INDEX('MX - GDP'!$BH:$BH,MATCH('ALL COUNTRIES'!$C70,'MX - GDP'!$BA:$BA,0))</f>
        <v>0.72</v>
      </c>
      <c r="E70" s="2">
        <f>INDEX('BZ - Output Gap'!$AU:$AU,MATCH('ALL COUNTRIES'!$C70,'BZ - Output Gap'!$AT:$AT,0))</f>
        <v>0.78</v>
      </c>
      <c r="F70" s="2">
        <f>INDEX('CL - GDP'!$E:$E,MATCH('ALL COUNTRIES'!$C70,'CL - GDP'!$C:$C,0))</f>
        <v>1.3985518171086397</v>
      </c>
      <c r="G70">
        <f>INDEX('CO - Output Gap'!$E:$E,MATCH('ALL COUNTRIES'!$C70,'CO - Output Gap'!$C:$C,0))</f>
        <v>1.2</v>
      </c>
      <c r="H70" s="2">
        <f>INDEX('SA - Output Gap'!$F:$F,MATCH('ALL COUNTRIES'!$C70,'SA - Output Gap'!$C:$C,0))</f>
        <v>-0.55000000000000004</v>
      </c>
      <c r="I70" s="2">
        <f>INDEX('PD - Output Gap'!$G:$G,MATCH('ALL COUNTRIES'!$C70,'PD - Output Gap'!$C:$C,0))</f>
        <v>-8.8495923876877214E-2</v>
      </c>
      <c r="J70" s="2">
        <f>INDEX('HU - Output Gap'!$Y:$Y,MATCH('ALL COUNTRIES'!$C70,'HU - Output Gap'!$D:$D,0))</f>
        <v>0.27023476336423846</v>
      </c>
      <c r="K70" s="2">
        <f>INDEX('CZ - Output Gap'!$W:$W,MATCH('ALL COUNTRIES'!$C70,'CZ - Output Gap'!$D:$D,0))</f>
        <v>0.91778870873386542</v>
      </c>
      <c r="O70" s="2">
        <f t="shared" si="5"/>
        <v>-3.3751656798961659E-2</v>
      </c>
      <c r="P70" s="2">
        <f t="shared" ref="P70:P113" si="11">(E70-P$3)/P$4</f>
        <v>0.59325321027379652</v>
      </c>
      <c r="Q70" s="2">
        <f t="shared" ref="Q70:Q113" si="12">(F70-Q$3)/Q$4</f>
        <v>0.88625391585559832</v>
      </c>
      <c r="R70" s="2">
        <f t="shared" ref="R70:R113" si="13">(G70-R$3)/R$4</f>
        <v>0.65818243374590946</v>
      </c>
      <c r="S70" s="2">
        <f t="shared" ref="S70:S113" si="14">(H70-S$3)/S$4</f>
        <v>-0.46238097428288061</v>
      </c>
      <c r="T70" s="2">
        <f t="shared" ref="T70:T113" si="15">(I70-T$3)/T$4</f>
        <v>0.18366298861783617</v>
      </c>
      <c r="U70" s="2">
        <f t="shared" ref="U70:U113" si="16">(J70-U$3)/U$4</f>
        <v>4.327641469347053E-2</v>
      </c>
      <c r="V70" s="2">
        <f t="shared" ref="V70:V113" si="17">(K70-V$3)/V$4</f>
        <v>0.29894503558509977</v>
      </c>
    </row>
    <row r="71" spans="3:22">
      <c r="C71" s="188">
        <f t="shared" si="6"/>
        <v>41061</v>
      </c>
      <c r="D71" s="2">
        <f>INDEX('MX - GDP'!$BH:$BH,MATCH('ALL COUNTRIES'!$C71,'MX - GDP'!$BA:$BA,0))</f>
        <v>0.95</v>
      </c>
      <c r="E71" s="2">
        <f>INDEX('BZ - Output Gap'!$AU:$AU,MATCH('ALL COUNTRIES'!$C71,'BZ - Output Gap'!$AT:$AT,0))</f>
        <v>0.85</v>
      </c>
      <c r="F71" s="2">
        <f>INDEX('CL - GDP'!$E:$E,MATCH('ALL COUNTRIES'!$C71,'CL - GDP'!$C:$C,0))</f>
        <v>1.680315168296076</v>
      </c>
      <c r="G71">
        <f>INDEX('CO - Output Gap'!$E:$E,MATCH('ALL COUNTRIES'!$C71,'CO - Output Gap'!$C:$C,0))</f>
        <v>1</v>
      </c>
      <c r="H71" s="2">
        <f>INDEX('SA - Output Gap'!$F:$F,MATCH('ALL COUNTRIES'!$C71,'SA - Output Gap'!$C:$C,0))</f>
        <v>-0.55000000000000004</v>
      </c>
      <c r="I71" s="2">
        <f>INDEX('PD - Output Gap'!$G:$G,MATCH('ALL COUNTRIES'!$C71,'PD - Output Gap'!$C:$C,0))</f>
        <v>-0.72037352589656223</v>
      </c>
      <c r="J71" s="2">
        <f>INDEX('HU - Output Gap'!$Y:$Y,MATCH('ALL COUNTRIES'!$C71,'HU - Output Gap'!$D:$D,0))</f>
        <v>-0.71546637365921106</v>
      </c>
      <c r="K71" s="2">
        <f>INDEX('CZ - Output Gap'!$W:$W,MATCH('ALL COUNTRIES'!$C71,'CZ - Output Gap'!$D:$D,0))</f>
        <v>0.22401336120772403</v>
      </c>
      <c r="O71" s="2">
        <f t="shared" ref="O71:O113" si="18">(D71-O$3)/O$4</f>
        <v>7.3540195301802752E-2</v>
      </c>
      <c r="P71" s="2">
        <f t="shared" si="11"/>
        <v>0.63171178954885465</v>
      </c>
      <c r="Q71" s="2">
        <f t="shared" si="12"/>
        <v>1.0540678410275497</v>
      </c>
      <c r="R71" s="2">
        <f t="shared" si="13"/>
        <v>0.51549463726964428</v>
      </c>
      <c r="S71" s="2">
        <f t="shared" si="14"/>
        <v>-0.46238097428288061</v>
      </c>
      <c r="T71" s="2">
        <f t="shared" si="15"/>
        <v>-0.23215094256328653</v>
      </c>
      <c r="U71" s="2">
        <f t="shared" si="16"/>
        <v>-0.5142152562570389</v>
      </c>
      <c r="V71" s="2">
        <f t="shared" si="17"/>
        <v>-8.2819085322584432E-2</v>
      </c>
    </row>
    <row r="72" spans="3:22">
      <c r="C72" s="188">
        <f t="shared" ref="C72:C125" si="19">EDATE(C71,3)</f>
        <v>41153</v>
      </c>
      <c r="D72" s="2">
        <f>INDEX('MX - GDP'!$BH:$BH,MATCH('ALL COUNTRIES'!$C72,'MX - GDP'!$BA:$BA,0))</f>
        <v>0.93</v>
      </c>
      <c r="E72" s="2">
        <f>INDEX('BZ - Output Gap'!$AU:$AU,MATCH('ALL COUNTRIES'!$C72,'BZ - Output Gap'!$AT:$AT,0))</f>
        <v>1.03</v>
      </c>
      <c r="F72" s="2">
        <f>INDEX('CL - GDP'!$E:$E,MATCH('ALL COUNTRIES'!$C72,'CL - GDP'!$C:$C,0))</f>
        <v>1.3838898807907896</v>
      </c>
      <c r="G72">
        <f>INDEX('CO - Output Gap'!$E:$E,MATCH('ALL COUNTRIES'!$C72,'CO - Output Gap'!$C:$C,0))</f>
        <v>-0.5</v>
      </c>
      <c r="H72" s="2">
        <f>INDEX('SA - Output Gap'!$F:$F,MATCH('ALL COUNTRIES'!$C72,'SA - Output Gap'!$C:$C,0))</f>
        <v>-0.45</v>
      </c>
      <c r="I72" s="2">
        <f>INDEX('PD - Output Gap'!$G:$G,MATCH('ALL COUNTRIES'!$C72,'PD - Output Gap'!$C:$C,0))</f>
        <v>-1.3221972380339224</v>
      </c>
      <c r="J72" s="2">
        <f>INDEX('HU - Output Gap'!$Y:$Y,MATCH('ALL COUNTRIES'!$C72,'HU - Output Gap'!$D:$D,0))</f>
        <v>-1.124816693430311</v>
      </c>
      <c r="K72" s="2">
        <f>INDEX('CZ - Output Gap'!$W:$W,MATCH('ALL COUNTRIES'!$C72,'CZ - Output Gap'!$D:$D,0))</f>
        <v>-0.41347259829035898</v>
      </c>
      <c r="O72" s="2">
        <f t="shared" si="18"/>
        <v>6.4210469032171105E-2</v>
      </c>
      <c r="P72" s="2">
        <f t="shared" si="11"/>
        <v>0.73060527911328987</v>
      </c>
      <c r="Q72" s="2">
        <f t="shared" si="12"/>
        <v>0.8775214917353199</v>
      </c>
      <c r="R72" s="2">
        <f t="shared" si="13"/>
        <v>-0.55466383630234439</v>
      </c>
      <c r="S72" s="2">
        <f t="shared" si="14"/>
        <v>-0.38294057509574142</v>
      </c>
      <c r="T72" s="2">
        <f t="shared" si="15"/>
        <v>-0.62818758450467327</v>
      </c>
      <c r="U72" s="2">
        <f t="shared" si="16"/>
        <v>-0.74573512085052651</v>
      </c>
      <c r="V72" s="2">
        <f t="shared" si="17"/>
        <v>-0.43360881543706808</v>
      </c>
    </row>
    <row r="73" spans="3:22">
      <c r="C73" s="188">
        <f t="shared" si="19"/>
        <v>41244</v>
      </c>
      <c r="D73" s="2">
        <f>INDEX('MX - GDP'!$BH:$BH,MATCH('ALL COUNTRIES'!$C73,'MX - GDP'!$BA:$BA,0))</f>
        <v>1.1100000000000001</v>
      </c>
      <c r="E73" s="2">
        <f>INDEX('BZ - Output Gap'!$AU:$AU,MATCH('ALL COUNTRIES'!$C73,'BZ - Output Gap'!$AT:$AT,0))</f>
        <v>1.34</v>
      </c>
      <c r="F73" s="2">
        <f>INDEX('CL - GDP'!$E:$E,MATCH('ALL COUNTRIES'!$C73,'CL - GDP'!$C:$C,0))</f>
        <v>1.0074638175566974</v>
      </c>
      <c r="G73">
        <f>INDEX('CO - Output Gap'!$E:$E,MATCH('ALL COUNTRIES'!$C73,'CO - Output Gap'!$C:$C,0))</f>
        <v>-0.7</v>
      </c>
      <c r="H73" s="2">
        <f>INDEX('SA - Output Gap'!$F:$F,MATCH('ALL COUNTRIES'!$C73,'SA - Output Gap'!$C:$C,0))</f>
        <v>-0.6</v>
      </c>
      <c r="I73" s="2">
        <f>INDEX('PD - Output Gap'!$G:$G,MATCH('ALL COUNTRIES'!$C73,'PD - Output Gap'!$C:$C,0))</f>
        <v>-2.1728321635888932</v>
      </c>
      <c r="J73" s="2">
        <f>INDEX('HU - Output Gap'!$Y:$Y,MATCH('ALL COUNTRIES'!$C73,'HU - Output Gap'!$D:$D,0))</f>
        <v>-1.4967948316078641</v>
      </c>
      <c r="K73" s="2">
        <f>INDEX('CZ - Output Gap'!$W:$W,MATCH('ALL COUNTRIES'!$C73,'CZ - Output Gap'!$D:$D,0))</f>
        <v>-0.84287364020979338</v>
      </c>
      <c r="O73" s="2">
        <f t="shared" si="18"/>
        <v>0.14817800545885632</v>
      </c>
      <c r="P73" s="2">
        <f t="shared" si="11"/>
        <v>0.90092184447426182</v>
      </c>
      <c r="Q73" s="2">
        <f t="shared" si="12"/>
        <v>0.65332790892150605</v>
      </c>
      <c r="R73" s="2">
        <f t="shared" si="13"/>
        <v>-0.69735163277860956</v>
      </c>
      <c r="S73" s="2">
        <f t="shared" si="14"/>
        <v>-0.50210117387645015</v>
      </c>
      <c r="T73" s="2">
        <f t="shared" si="15"/>
        <v>-1.1879571526368808</v>
      </c>
      <c r="U73" s="2">
        <f t="shared" si="16"/>
        <v>-0.95611807164622009</v>
      </c>
      <c r="V73" s="2">
        <f t="shared" si="17"/>
        <v>-0.66989554985298028</v>
      </c>
    </row>
    <row r="74" spans="3:22">
      <c r="C74" s="188">
        <f t="shared" si="19"/>
        <v>41334</v>
      </c>
      <c r="D74" s="2">
        <f>INDEX('MX - GDP'!$BH:$BH,MATCH('ALL COUNTRIES'!$C74,'MX - GDP'!$BA:$BA,0))</f>
        <v>0.8</v>
      </c>
      <c r="E74" s="2">
        <f>INDEX('BZ - Output Gap'!$AU:$AU,MATCH('ALL COUNTRIES'!$C74,'BZ - Output Gap'!$AT:$AT,0))</f>
        <v>1.66</v>
      </c>
      <c r="F74" s="2">
        <f>INDEX('CL - GDP'!$E:$E,MATCH('ALL COUNTRIES'!$C74,'CL - GDP'!$C:$C,0))</f>
        <v>1.0585920028145068</v>
      </c>
      <c r="G74">
        <f>INDEX('CO - Output Gap'!$E:$E,MATCH('ALL COUNTRIES'!$C74,'CO - Output Gap'!$C:$C,0))</f>
        <v>-0.4</v>
      </c>
      <c r="H74" s="2">
        <f>INDEX('SA - Output Gap'!$F:$F,MATCH('ALL COUNTRIES'!$C74,'SA - Output Gap'!$C:$C,0))</f>
        <v>-0.7</v>
      </c>
      <c r="I74" s="2">
        <f>INDEX('PD - Output Gap'!$G:$G,MATCH('ALL COUNTRIES'!$C74,'PD - Output Gap'!$C:$C,0))</f>
        <v>-3.0271155310443731</v>
      </c>
      <c r="J74" s="2">
        <f>INDEX('HU - Output Gap'!$Y:$Y,MATCH('ALL COUNTRIES'!$C74,'HU - Output Gap'!$D:$D,0))</f>
        <v>-1.4730908328092318</v>
      </c>
      <c r="K74" s="2">
        <f>INDEX('CZ - Output Gap'!$W:$W,MATCH('ALL COUNTRIES'!$C74,'CZ - Output Gap'!$D:$D,0))</f>
        <v>-1.3194052354324919</v>
      </c>
      <c r="O74" s="2">
        <f t="shared" si="18"/>
        <v>3.5672482795651274E-3</v>
      </c>
      <c r="P74" s="2">
        <f t="shared" si="11"/>
        <v>1.0767324925888133</v>
      </c>
      <c r="Q74" s="2">
        <f t="shared" si="12"/>
        <v>0.68377907092988255</v>
      </c>
      <c r="R74" s="2">
        <f t="shared" si="13"/>
        <v>-0.48331993806421186</v>
      </c>
      <c r="S74" s="2">
        <f t="shared" si="14"/>
        <v>-0.58154157306358933</v>
      </c>
      <c r="T74" s="2">
        <f t="shared" si="15"/>
        <v>-1.7501276176587515</v>
      </c>
      <c r="U74" s="2">
        <f t="shared" si="16"/>
        <v>-0.94271159233712298</v>
      </c>
      <c r="V74" s="2">
        <f t="shared" si="17"/>
        <v>-0.93211683831995784</v>
      </c>
    </row>
    <row r="75" spans="3:22">
      <c r="C75" s="188">
        <f t="shared" si="19"/>
        <v>41426</v>
      </c>
      <c r="D75" s="2">
        <f>INDEX('MX - GDP'!$BH:$BH,MATCH('ALL COUNTRIES'!$C75,'MX - GDP'!$BA:$BA,0))</f>
        <v>-0.56000000000000005</v>
      </c>
      <c r="E75" s="2">
        <f>INDEX('BZ - Output Gap'!$AU:$AU,MATCH('ALL COUNTRIES'!$C75,'BZ - Output Gap'!$AT:$AT,0))</f>
        <v>1.96</v>
      </c>
      <c r="F75" s="2">
        <f>INDEX('CL - GDP'!$E:$E,MATCH('ALL COUNTRIES'!$C75,'CL - GDP'!$C:$C,0))</f>
        <v>1.8625876996971158</v>
      </c>
      <c r="G75">
        <f>INDEX('CO - Output Gap'!$E:$E,MATCH('ALL COUNTRIES'!$C75,'CO - Output Gap'!$C:$C,0))</f>
        <v>0.9</v>
      </c>
      <c r="H75" s="2">
        <f>INDEX('SA - Output Gap'!$F:$F,MATCH('ALL COUNTRIES'!$C75,'SA - Output Gap'!$C:$C,0))</f>
        <v>-0.7</v>
      </c>
      <c r="I75" s="2">
        <f>INDEX('PD - Output Gap'!$G:$G,MATCH('ALL COUNTRIES'!$C75,'PD - Output Gap'!$C:$C,0))</f>
        <v>-2.589245388608262</v>
      </c>
      <c r="J75" s="2">
        <f>INDEX('HU - Output Gap'!$Y:$Y,MATCH('ALL COUNTRIES'!$C75,'HU - Output Gap'!$D:$D,0))</f>
        <v>-1.0109970656780369</v>
      </c>
      <c r="K75" s="2">
        <f>INDEX('CZ - Output Gap'!$W:$W,MATCH('ALL COUNTRIES'!$C75,'CZ - Output Gap'!$D:$D,0))</f>
        <v>-1.3764165310403655</v>
      </c>
      <c r="O75" s="2">
        <f t="shared" si="18"/>
        <v>-0.6308541380553897</v>
      </c>
      <c r="P75" s="2">
        <f t="shared" si="11"/>
        <v>1.2415549751962056</v>
      </c>
      <c r="Q75" s="2">
        <f t="shared" si="12"/>
        <v>1.1626265617289104</v>
      </c>
      <c r="R75" s="2">
        <f t="shared" si="13"/>
        <v>0.44415073903151175</v>
      </c>
      <c r="S75" s="2">
        <f t="shared" si="14"/>
        <v>-0.58154157306358933</v>
      </c>
      <c r="T75" s="2">
        <f t="shared" si="15"/>
        <v>-1.4619824061633053</v>
      </c>
      <c r="U75" s="2">
        <f t="shared" si="16"/>
        <v>-0.6813611518256022</v>
      </c>
      <c r="V75" s="2">
        <f t="shared" si="17"/>
        <v>-0.96348847357214285</v>
      </c>
    </row>
    <row r="76" spans="3:22">
      <c r="C76" s="188">
        <f t="shared" si="19"/>
        <v>41518</v>
      </c>
      <c r="D76" s="2">
        <f>INDEX('MX - GDP'!$BH:$BH,MATCH('ALL COUNTRIES'!$C76,'MX - GDP'!$BA:$BA,0))</f>
        <v>-0.26</v>
      </c>
      <c r="E76" s="2">
        <f>INDEX('BZ - Output Gap'!$AU:$AU,MATCH('ALL COUNTRIES'!$C76,'BZ - Output Gap'!$AT:$AT,0))</f>
        <v>2.16</v>
      </c>
      <c r="F76" s="2">
        <f>INDEX('CL - GDP'!$E:$E,MATCH('ALL COUNTRIES'!$C76,'CL - GDP'!$C:$C,0))</f>
        <v>1.1848056246453353</v>
      </c>
      <c r="G76">
        <f>INDEX('CO - Output Gap'!$E:$E,MATCH('ALL COUNTRIES'!$C76,'CO - Output Gap'!$C:$C,0))</f>
        <v>0.6</v>
      </c>
      <c r="H76" s="2">
        <f>INDEX('SA - Output Gap'!$F:$F,MATCH('ALL COUNTRIES'!$C76,'SA - Output Gap'!$C:$C,0))</f>
        <v>-0.4</v>
      </c>
      <c r="I76" s="2">
        <f>INDEX('PD - Output Gap'!$G:$G,MATCH('ALL COUNTRIES'!$C76,'PD - Output Gap'!$C:$C,0))</f>
        <v>-2.5054602339549916</v>
      </c>
      <c r="J76" s="2">
        <f>INDEX('HU - Output Gap'!$Y:$Y,MATCH('ALL COUNTRIES'!$C76,'HU - Output Gap'!$D:$D,0))</f>
        <v>-0.37362832344131247</v>
      </c>
      <c r="K76" s="2">
        <f>INDEX('CZ - Output Gap'!$W:$W,MATCH('ALL COUNTRIES'!$C76,'CZ - Output Gap'!$D:$D,0))</f>
        <v>-1.4711645652918266</v>
      </c>
      <c r="O76" s="2">
        <f t="shared" si="18"/>
        <v>-0.49090824401091437</v>
      </c>
      <c r="P76" s="2">
        <f t="shared" si="11"/>
        <v>1.3514366302678005</v>
      </c>
      <c r="Q76" s="2">
        <f t="shared" si="12"/>
        <v>0.75894996593925479</v>
      </c>
      <c r="R76" s="2">
        <f t="shared" si="13"/>
        <v>0.23011904431711397</v>
      </c>
      <c r="S76" s="2">
        <f t="shared" si="14"/>
        <v>-0.34322037550217177</v>
      </c>
      <c r="T76" s="2">
        <f t="shared" si="15"/>
        <v>-1.4068466735156566</v>
      </c>
      <c r="U76" s="2">
        <f t="shared" si="16"/>
        <v>-0.32087890038560724</v>
      </c>
      <c r="V76" s="2">
        <f t="shared" si="17"/>
        <v>-1.0156255236024154</v>
      </c>
    </row>
    <row r="77" spans="3:22">
      <c r="C77" s="188">
        <f t="shared" si="19"/>
        <v>41609</v>
      </c>
      <c r="D77" s="2">
        <f>INDEX('MX - GDP'!$BH:$BH,MATCH('ALL COUNTRIES'!$C77,'MX - GDP'!$BA:$BA,0))</f>
        <v>-0.38</v>
      </c>
      <c r="E77" s="2">
        <f>INDEX('BZ - Output Gap'!$AU:$AU,MATCH('ALL COUNTRIES'!$C77,'BZ - Output Gap'!$AT:$AT,0))</f>
        <v>2.4500000000000002</v>
      </c>
      <c r="F77" s="2">
        <f>INDEX('CL - GDP'!$E:$E,MATCH('ALL COUNTRIES'!$C77,'CL - GDP'!$C:$C,0))</f>
        <v>1.0347864539227203</v>
      </c>
      <c r="G77">
        <f>INDEX('CO - Output Gap'!$E:$E,MATCH('ALL COUNTRIES'!$C77,'CO - Output Gap'!$C:$C,0))</f>
        <v>0.65</v>
      </c>
      <c r="H77" s="2">
        <f>INDEX('SA - Output Gap'!$F:$F,MATCH('ALL COUNTRIES'!$C77,'SA - Output Gap'!$C:$C,0))</f>
        <v>-0.4</v>
      </c>
      <c r="I77" s="2">
        <f>INDEX('PD - Output Gap'!$G:$G,MATCH('ALL COUNTRIES'!$C77,'PD - Output Gap'!$C:$C,0))</f>
        <v>-2.7140811510875267</v>
      </c>
      <c r="J77" s="2">
        <f>INDEX('HU - Output Gap'!$Y:$Y,MATCH('ALL COUNTRIES'!$C77,'HU - Output Gap'!$D:$D,0))</f>
        <v>-0.18254115922352199</v>
      </c>
      <c r="K77" s="2">
        <f>INDEX('CZ - Output Gap'!$W:$W,MATCH('ALL COUNTRIES'!$C77,'CZ - Output Gap'!$D:$D,0))</f>
        <v>-1.267256056517446</v>
      </c>
      <c r="O77" s="2">
        <f t="shared" si="18"/>
        <v>-0.54688660162870451</v>
      </c>
      <c r="P77" s="2">
        <f t="shared" si="11"/>
        <v>1.5107650301216129</v>
      </c>
      <c r="Q77" s="2">
        <f t="shared" si="12"/>
        <v>0.66960085157109173</v>
      </c>
      <c r="R77" s="2">
        <f t="shared" si="13"/>
        <v>0.26579099343618029</v>
      </c>
      <c r="S77" s="2">
        <f t="shared" si="14"/>
        <v>-0.34322037550217177</v>
      </c>
      <c r="T77" s="2">
        <f t="shared" si="15"/>
        <v>-1.5441319379437952</v>
      </c>
      <c r="U77" s="2">
        <f t="shared" si="16"/>
        <v>-0.21280405043802508</v>
      </c>
      <c r="V77" s="2">
        <f t="shared" si="17"/>
        <v>-0.90342068254626207</v>
      </c>
    </row>
    <row r="78" spans="3:22">
      <c r="C78" s="188">
        <f t="shared" si="19"/>
        <v>41699</v>
      </c>
      <c r="D78" s="2">
        <f>INDEX('MX - GDP'!$BH:$BH,MATCH('ALL COUNTRIES'!$C78,'MX - GDP'!$BA:$BA,0))</f>
        <v>-0.4</v>
      </c>
      <c r="E78" s="2">
        <f>INDEX('BZ - Output Gap'!$AU:$AU,MATCH('ALL COUNTRIES'!$C78,'BZ - Output Gap'!$AT:$AT,0))</f>
        <v>2.3199999999999998</v>
      </c>
      <c r="F78" s="2">
        <f>INDEX('CL - GDP'!$E:$E,MATCH('ALL COUNTRIES'!$C78,'CL - GDP'!$C:$C,0))</f>
        <v>0.19215716050133835</v>
      </c>
      <c r="G78">
        <f>INDEX('CO - Output Gap'!$E:$E,MATCH('ALL COUNTRIES'!$C78,'CO - Output Gap'!$C:$C,0))</f>
        <v>1.1000000000000001</v>
      </c>
      <c r="H78" s="2">
        <f>INDEX('SA - Output Gap'!$F:$F,MATCH('ALL COUNTRIES'!$C78,'SA - Output Gap'!$C:$C,0))</f>
        <v>0</v>
      </c>
      <c r="I78" s="2">
        <f>INDEX('PD - Output Gap'!$G:$G,MATCH('ALL COUNTRIES'!$C78,'PD - Output Gap'!$C:$C,0))</f>
        <v>-2.3838861004013694</v>
      </c>
      <c r="J78" s="2">
        <f>INDEX('HU - Output Gap'!$Y:$Y,MATCH('ALL COUNTRIES'!$C78,'HU - Output Gap'!$D:$D,0))</f>
        <v>-5.6105838897463012E-2</v>
      </c>
      <c r="K78" s="2">
        <f>INDEX('CZ - Output Gap'!$W:$W,MATCH('ALL COUNTRIES'!$C78,'CZ - Output Gap'!$D:$D,0))</f>
        <v>-1.954645813550405</v>
      </c>
      <c r="O78" s="2">
        <f t="shared" si="18"/>
        <v>-0.55621632789833619</v>
      </c>
      <c r="P78" s="2">
        <f t="shared" si="11"/>
        <v>1.4393419543250761</v>
      </c>
      <c r="Q78" s="2">
        <f t="shared" si="12"/>
        <v>0.16774378393618877</v>
      </c>
      <c r="R78" s="2">
        <f t="shared" si="13"/>
        <v>0.58683853550777698</v>
      </c>
      <c r="S78" s="2">
        <f t="shared" si="14"/>
        <v>-2.5458778753614859E-2</v>
      </c>
      <c r="T78" s="2">
        <f t="shared" si="15"/>
        <v>-1.3268434921379828</v>
      </c>
      <c r="U78" s="2">
        <f t="shared" si="16"/>
        <v>-0.1412949130857156</v>
      </c>
      <c r="V78" s="2">
        <f t="shared" si="17"/>
        <v>-1.2816710012558732</v>
      </c>
    </row>
    <row r="79" spans="3:22">
      <c r="C79" s="188">
        <f t="shared" si="19"/>
        <v>41791</v>
      </c>
      <c r="D79" s="2">
        <f>INDEX('MX - GDP'!$BH:$BH,MATCH('ALL COUNTRIES'!$C79,'MX - GDP'!$BA:$BA,0))</f>
        <v>0.2</v>
      </c>
      <c r="E79" s="2">
        <f>INDEX('BZ - Output Gap'!$AU:$AU,MATCH('ALL COUNTRIES'!$C79,'BZ - Output Gap'!$AT:$AT,0))</f>
        <v>2.13</v>
      </c>
      <c r="F79" s="2">
        <f>INDEX('CL - GDP'!$E:$E,MATCH('ALL COUNTRIES'!$C79,'CL - GDP'!$C:$C,0))</f>
        <v>2.3835752239165231E-2</v>
      </c>
      <c r="G79">
        <f>INDEX('CO - Output Gap'!$E:$E,MATCH('ALL COUNTRIES'!$C79,'CO - Output Gap'!$C:$C,0))</f>
        <v>0.85</v>
      </c>
      <c r="H79" s="2">
        <f>INDEX('SA - Output Gap'!$F:$F,MATCH('ALL COUNTRIES'!$C79,'SA - Output Gap'!$C:$C,0))</f>
        <v>-0.5</v>
      </c>
      <c r="I79" s="2">
        <f>INDEX('PD - Output Gap'!$G:$G,MATCH('ALL COUNTRIES'!$C79,'PD - Output Gap'!$C:$C,0))</f>
        <v>-1.7943813275384031</v>
      </c>
      <c r="J79" s="2">
        <f>INDEX('HU - Output Gap'!$Y:$Y,MATCH('ALL COUNTRIES'!$C79,'HU - Output Gap'!$D:$D,0))</f>
        <v>0.40851096824205446</v>
      </c>
      <c r="K79" s="2">
        <f>INDEX('CZ - Output Gap'!$W:$W,MATCH('ALL COUNTRIES'!$C79,'CZ - Output Gap'!$D:$D,0))</f>
        <v>-1.8189341814010298</v>
      </c>
      <c r="O79" s="2">
        <f t="shared" si="18"/>
        <v>-0.27632453980938554</v>
      </c>
      <c r="P79" s="2">
        <f t="shared" si="11"/>
        <v>1.3349543820070611</v>
      </c>
      <c r="Q79" s="2">
        <f t="shared" si="12"/>
        <v>6.749413794104514E-2</v>
      </c>
      <c r="R79" s="2">
        <f t="shared" si="13"/>
        <v>0.40847878991244546</v>
      </c>
      <c r="S79" s="2">
        <f t="shared" si="14"/>
        <v>-0.42266077468931096</v>
      </c>
      <c r="T79" s="2">
        <f t="shared" si="15"/>
        <v>-0.93891346222287186</v>
      </c>
      <c r="U79" s="2">
        <f t="shared" si="16"/>
        <v>0.1214825053781308</v>
      </c>
      <c r="V79" s="2">
        <f t="shared" si="17"/>
        <v>-1.2069928909292433</v>
      </c>
    </row>
    <row r="80" spans="3:22">
      <c r="C80" s="188">
        <f t="shared" si="19"/>
        <v>41883</v>
      </c>
      <c r="D80" s="2">
        <f>INDEX('MX - GDP'!$BH:$BH,MATCH('ALL COUNTRIES'!$C80,'MX - GDP'!$BA:$BA,0))</f>
        <v>-0.09</v>
      </c>
      <c r="E80" s="2">
        <f>INDEX('BZ - Output Gap'!$AU:$AU,MATCH('ALL COUNTRIES'!$C80,'BZ - Output Gap'!$AT:$AT,0))</f>
        <v>1.83</v>
      </c>
      <c r="F80" s="2">
        <f>INDEX('CL - GDP'!$E:$E,MATCH('ALL COUNTRIES'!$C80,'CL - GDP'!$C:$C,0))</f>
        <v>-0.42271114015548505</v>
      </c>
      <c r="G80">
        <f>INDEX('CO - Output Gap'!$E:$E,MATCH('ALL COUNTRIES'!$C80,'CO - Output Gap'!$C:$C,0))</f>
        <v>1.3</v>
      </c>
      <c r="H80" s="2">
        <f>INDEX('SA - Output Gap'!$F:$F,MATCH('ALL COUNTRIES'!$C80,'SA - Output Gap'!$C:$C,0))</f>
        <v>-0.6</v>
      </c>
      <c r="I80" s="2">
        <f>INDEX('PD - Output Gap'!$G:$G,MATCH('ALL COUNTRIES'!$C80,'PD - Output Gap'!$C:$C,0))</f>
        <v>-1.7431174781349767</v>
      </c>
      <c r="J80" s="2">
        <f>INDEX('HU - Output Gap'!$Y:$Y,MATCH('ALL COUNTRIES'!$C80,'HU - Output Gap'!$D:$D,0))</f>
        <v>0.69944952830518003</v>
      </c>
      <c r="K80" s="2">
        <f>INDEX('CZ - Output Gap'!$W:$W,MATCH('ALL COUNTRIES'!$C80,'CZ - Output Gap'!$D:$D,0))</f>
        <v>-1.4231453614149738</v>
      </c>
      <c r="O80" s="2">
        <f t="shared" si="18"/>
        <v>-0.41160557071904502</v>
      </c>
      <c r="P80" s="2">
        <f t="shared" si="11"/>
        <v>1.170131899399669</v>
      </c>
      <c r="Q80" s="2">
        <f t="shared" si="12"/>
        <v>-0.19846233393607068</v>
      </c>
      <c r="R80" s="2">
        <f t="shared" si="13"/>
        <v>0.72952633198404215</v>
      </c>
      <c r="S80" s="2">
        <f t="shared" si="14"/>
        <v>-0.50210117387645015</v>
      </c>
      <c r="T80" s="2">
        <f t="shared" si="15"/>
        <v>-0.90517872834437674</v>
      </c>
      <c r="U80" s="2">
        <f t="shared" si="16"/>
        <v>0.28603118844378544</v>
      </c>
      <c r="V80" s="2">
        <f t="shared" si="17"/>
        <v>-0.98920197133855692</v>
      </c>
    </row>
    <row r="81" spans="3:22">
      <c r="C81" s="188">
        <f t="shared" si="19"/>
        <v>41974</v>
      </c>
      <c r="D81" s="2">
        <f>INDEX('MX - GDP'!$BH:$BH,MATCH('ALL COUNTRIES'!$C81,'MX - GDP'!$BA:$BA,0))</f>
        <v>0.37</v>
      </c>
      <c r="E81" s="2">
        <f>INDEX('BZ - Output Gap'!$AU:$AU,MATCH('ALL COUNTRIES'!$C81,'BZ - Output Gap'!$AT:$AT,0))</f>
        <v>1.56</v>
      </c>
      <c r="F81" s="2">
        <f>INDEX('CL - GDP'!$E:$E,MATCH('ALL COUNTRIES'!$C81,'CL - GDP'!$C:$C,0))</f>
        <v>0.26626041232091779</v>
      </c>
      <c r="G81">
        <f>INDEX('CO - Output Gap'!$E:$E,MATCH('ALL COUNTRIES'!$C81,'CO - Output Gap'!$C:$C,0))</f>
        <v>1.2</v>
      </c>
      <c r="H81" s="2">
        <f>INDEX('SA - Output Gap'!$F:$F,MATCH('ALL COUNTRIES'!$C81,'SA - Output Gap'!$C:$C,0))</f>
        <v>-0.2</v>
      </c>
      <c r="I81" s="2">
        <f>INDEX('PD - Output Gap'!$G:$G,MATCH('ALL COUNTRIES'!$C81,'PD - Output Gap'!$C:$C,0))</f>
        <v>-1.8801278522130218</v>
      </c>
      <c r="J81" s="2">
        <f>INDEX('HU - Output Gap'!$Y:$Y,MATCH('ALL COUNTRIES'!$C81,'HU - Output Gap'!$D:$D,0))</f>
        <v>0.67738331456007705</v>
      </c>
      <c r="K81" s="2">
        <f>INDEX('CZ - Output Gap'!$W:$W,MATCH('ALL COUNTRIES'!$C81,'CZ - Output Gap'!$D:$D,0))</f>
        <v>-0.946730744970116</v>
      </c>
      <c r="O81" s="2">
        <f t="shared" si="18"/>
        <v>-0.19702186651751619</v>
      </c>
      <c r="P81" s="2">
        <f t="shared" si="11"/>
        <v>1.0217916650530161</v>
      </c>
      <c r="Q81" s="2">
        <f t="shared" si="12"/>
        <v>0.21187854278059479</v>
      </c>
      <c r="R81" s="2">
        <f t="shared" si="13"/>
        <v>0.65818243374590946</v>
      </c>
      <c r="S81" s="2">
        <f t="shared" si="14"/>
        <v>-0.18433957712789331</v>
      </c>
      <c r="T81" s="2">
        <f t="shared" si="15"/>
        <v>-0.99533989575384174</v>
      </c>
      <c r="U81" s="2">
        <f t="shared" si="16"/>
        <v>0.27355100564775414</v>
      </c>
      <c r="V81" s="2">
        <f t="shared" si="17"/>
        <v>-0.72704505284443366</v>
      </c>
    </row>
    <row r="82" spans="3:22">
      <c r="C82" s="188">
        <f t="shared" si="19"/>
        <v>42064</v>
      </c>
      <c r="D82" s="2">
        <f>INDEX('MX - GDP'!$BH:$BH,MATCH('ALL COUNTRIES'!$C82,'MX - GDP'!$BA:$BA,0))</f>
        <v>0.27</v>
      </c>
      <c r="E82" s="2">
        <f>INDEX('BZ - Output Gap'!$AU:$AU,MATCH('ALL COUNTRIES'!$C82,'BZ - Output Gap'!$AT:$AT,0))</f>
        <v>0.99</v>
      </c>
      <c r="F82" s="2">
        <f>INDEX('CL - GDP'!$E:$E,MATCH('ALL COUNTRIES'!$C82,'CL - GDP'!$C:$C,0))</f>
        <v>-0.42051418622719439</v>
      </c>
      <c r="G82">
        <f>INDEX('CO - Output Gap'!$E:$E,MATCH('ALL COUNTRIES'!$C82,'CO - Output Gap'!$C:$C,0))</f>
        <v>0</v>
      </c>
      <c r="H82" s="2">
        <f>INDEX('SA - Output Gap'!$F:$F,MATCH('ALL COUNTRIES'!$C82,'SA - Output Gap'!$C:$C,0))</f>
        <v>0.1</v>
      </c>
      <c r="I82" s="2">
        <f>INDEX('PD - Output Gap'!$G:$G,MATCH('ALL COUNTRIES'!$C82,'PD - Output Gap'!$C:$C,0))</f>
        <v>-1.3888678808426107</v>
      </c>
      <c r="J82" s="2">
        <f>INDEX('HU - Output Gap'!$Y:$Y,MATCH('ALL COUNTRIES'!$C82,'HU - Output Gap'!$D:$D,0))</f>
        <v>0.98698175392329801</v>
      </c>
      <c r="K82" s="2">
        <f>INDEX('CZ - Output Gap'!$W:$W,MATCH('ALL COUNTRIES'!$C82,'CZ - Output Gap'!$D:$D,0))</f>
        <v>-9.4026606394445517E-2</v>
      </c>
      <c r="O82" s="2">
        <f t="shared" si="18"/>
        <v>-0.24367049786567463</v>
      </c>
      <c r="P82" s="2">
        <f t="shared" si="11"/>
        <v>0.70862894809897092</v>
      </c>
      <c r="Q82" s="2">
        <f t="shared" si="12"/>
        <v>-0.19715386191309583</v>
      </c>
      <c r="R82" s="2">
        <f t="shared" si="13"/>
        <v>-0.19794434511168152</v>
      </c>
      <c r="S82" s="2">
        <f t="shared" si="14"/>
        <v>5.398162043352437E-2</v>
      </c>
      <c r="T82" s="2">
        <f t="shared" si="15"/>
        <v>-0.67206092641779502</v>
      </c>
      <c r="U82" s="2">
        <f t="shared" si="16"/>
        <v>0.4486533209453431</v>
      </c>
      <c r="V82" s="2">
        <f t="shared" si="17"/>
        <v>-0.25782710352054394</v>
      </c>
    </row>
    <row r="83" spans="3:22">
      <c r="C83" s="188">
        <f t="shared" si="19"/>
        <v>42156</v>
      </c>
      <c r="D83" s="2">
        <f>INDEX('MX - GDP'!$BH:$BH,MATCH('ALL COUNTRIES'!$C83,'MX - GDP'!$BA:$BA,0))</f>
        <v>0.66</v>
      </c>
      <c r="E83" s="2">
        <f>INDEX('BZ - Output Gap'!$AU:$AU,MATCH('ALL COUNTRIES'!$C83,'BZ - Output Gap'!$AT:$AT,0))</f>
        <v>0.24</v>
      </c>
      <c r="F83" s="2">
        <f>INDEX('CL - GDP'!$E:$E,MATCH('ALL COUNTRIES'!$C83,'CL - GDP'!$C:$C,0))</f>
        <v>0.17608001200670742</v>
      </c>
      <c r="G83">
        <f>INDEX('CO - Output Gap'!$E:$E,MATCH('ALL COUNTRIES'!$C83,'CO - Output Gap'!$C:$C,0))</f>
        <v>0.2</v>
      </c>
      <c r="H83" s="2">
        <f>INDEX('SA - Output Gap'!$F:$F,MATCH('ALL COUNTRIES'!$C83,'SA - Output Gap'!$C:$C,0))</f>
        <v>-0.3</v>
      </c>
      <c r="I83" s="2">
        <f>INDEX('PD - Output Gap'!$G:$G,MATCH('ALL COUNTRIES'!$C83,'PD - Output Gap'!$C:$C,0))</f>
        <v>-1.4347760798566469</v>
      </c>
      <c r="J83" s="2">
        <f>INDEX('HU - Output Gap'!$Y:$Y,MATCH('ALL COUNTRIES'!$C83,'HU - Output Gap'!$D:$D,0))</f>
        <v>0.37718532247917302</v>
      </c>
      <c r="K83" s="2">
        <f>INDEX('CZ - Output Gap'!$W:$W,MATCH('ALL COUNTRIES'!$C83,'CZ - Output Gap'!$D:$D,0))</f>
        <v>0.39845371627529202</v>
      </c>
      <c r="O83" s="2">
        <f t="shared" si="18"/>
        <v>-6.1740835607856696E-2</v>
      </c>
      <c r="P83" s="2">
        <f t="shared" si="11"/>
        <v>0.29657274158049057</v>
      </c>
      <c r="Q83" s="2">
        <f t="shared" si="12"/>
        <v>0.15816848117560517</v>
      </c>
      <c r="R83" s="2">
        <f t="shared" si="13"/>
        <v>-5.5256548635416333E-2</v>
      </c>
      <c r="S83" s="2">
        <f t="shared" si="14"/>
        <v>-0.26377997631503253</v>
      </c>
      <c r="T83" s="2">
        <f t="shared" si="15"/>
        <v>-0.70227131628516215</v>
      </c>
      <c r="U83" s="2">
        <f t="shared" si="16"/>
        <v>0.10376538408851919</v>
      </c>
      <c r="V83" s="2">
        <f t="shared" si="17"/>
        <v>1.3170299484267756E-2</v>
      </c>
    </row>
    <row r="84" spans="3:22">
      <c r="C84" s="188">
        <f t="shared" si="19"/>
        <v>42248</v>
      </c>
      <c r="D84" s="2">
        <f>INDEX('MX - GDP'!$BH:$BH,MATCH('ALL COUNTRIES'!$C84,'MX - GDP'!$BA:$BA,0))</f>
        <v>1.23</v>
      </c>
      <c r="E84" s="2">
        <f>INDEX('BZ - Output Gap'!$AU:$AU,MATCH('ALL COUNTRIES'!$C84,'BZ - Output Gap'!$AT:$AT,0))</f>
        <v>-1.1499999999999999</v>
      </c>
      <c r="F84" s="2">
        <f>INDEX('CL - GDP'!$E:$E,MATCH('ALL COUNTRIES'!$C84,'CL - GDP'!$C:$C,0))</f>
        <v>0.22687319868097688</v>
      </c>
      <c r="G84">
        <f>INDEX('CO - Output Gap'!$E:$E,MATCH('ALL COUNTRIES'!$C84,'CO - Output Gap'!$C:$C,0))</f>
        <v>1.2</v>
      </c>
      <c r="H84" s="2">
        <f>INDEX('SA - Output Gap'!$F:$F,MATCH('ALL COUNTRIES'!$C84,'SA - Output Gap'!$C:$C,0))</f>
        <v>-0.7</v>
      </c>
      <c r="I84" s="2">
        <f>INDEX('PD - Output Gap'!$G:$G,MATCH('ALL COUNTRIES'!$C84,'PD - Output Gap'!$C:$C,0))</f>
        <v>-1.0063681164504459</v>
      </c>
      <c r="J84" s="2">
        <f>INDEX('HU - Output Gap'!$Y:$Y,MATCH('ALL COUNTRIES'!$C84,'HU - Output Gap'!$D:$D,0))</f>
        <v>7.0232930880248498E-2</v>
      </c>
      <c r="K84" s="2">
        <f>INDEX('CZ - Output Gap'!$W:$W,MATCH('ALL COUNTRIES'!$C84,'CZ - Output Gap'!$D:$D,0))</f>
        <v>0.64581545325418754</v>
      </c>
      <c r="O84" s="2">
        <f t="shared" si="18"/>
        <v>0.20415636307664639</v>
      </c>
      <c r="P84" s="2">
        <f t="shared" si="11"/>
        <v>-0.46710476116709299</v>
      </c>
      <c r="Q84" s="2">
        <f t="shared" si="12"/>
        <v>0.18842012317190782</v>
      </c>
      <c r="R84" s="2">
        <f t="shared" si="13"/>
        <v>0.65818243374590946</v>
      </c>
      <c r="S84" s="2">
        <f t="shared" si="14"/>
        <v>-0.58154157306358933</v>
      </c>
      <c r="T84" s="2">
        <f t="shared" si="15"/>
        <v>-0.42035279465400388</v>
      </c>
      <c r="U84" s="2">
        <f t="shared" si="16"/>
        <v>-6.9840382677141516E-2</v>
      </c>
      <c r="V84" s="2">
        <f t="shared" si="17"/>
        <v>0.14928617099898397</v>
      </c>
    </row>
    <row r="85" spans="3:22">
      <c r="C85" s="188">
        <f t="shared" si="19"/>
        <v>42339</v>
      </c>
      <c r="D85" s="2">
        <f>INDEX('MX - GDP'!$BH:$BH,MATCH('ALL COUNTRIES'!$C85,'MX - GDP'!$BA:$BA,0))</f>
        <v>0.57999999999999996</v>
      </c>
      <c r="E85" s="2">
        <f>INDEX('BZ - Output Gap'!$AU:$AU,MATCH('ALL COUNTRIES'!$C85,'BZ - Output Gap'!$AT:$AT,0))</f>
        <v>-1.9</v>
      </c>
      <c r="F85" s="2">
        <f>INDEX('CL - GDP'!$E:$E,MATCH('ALL COUNTRIES'!$C85,'CL - GDP'!$C:$C,0))</f>
        <v>0.31791202665161222</v>
      </c>
      <c r="G85">
        <f>INDEX('CO - Output Gap'!$E:$E,MATCH('ALL COUNTRIES'!$C85,'CO - Output Gap'!$C:$C,0))</f>
        <v>1</v>
      </c>
      <c r="H85" s="2">
        <f>INDEX('SA - Output Gap'!$F:$F,MATCH('ALL COUNTRIES'!$C85,'SA - Output Gap'!$C:$C,0))</f>
        <v>-0.8</v>
      </c>
      <c r="I85" s="2">
        <f>INDEX('PD - Output Gap'!$G:$G,MATCH('ALL COUNTRIES'!$C85,'PD - Output Gap'!$C:$C,0))</f>
        <v>-1.3412308436106741</v>
      </c>
      <c r="J85" s="2">
        <f>INDEX('HU - Output Gap'!$Y:$Y,MATCH('ALL COUNTRIES'!$C85,'HU - Output Gap'!$D:$D,0))</f>
        <v>-2.0412668820398994E-2</v>
      </c>
      <c r="K85" s="2">
        <f>INDEX('CZ - Output Gap'!$W:$W,MATCH('ALL COUNTRIES'!$C85,'CZ - Output Gap'!$D:$D,0))</f>
        <v>0.38822352610439903</v>
      </c>
      <c r="O85" s="2">
        <f t="shared" si="18"/>
        <v>-9.9059740686383485E-2</v>
      </c>
      <c r="P85" s="2">
        <f t="shared" si="11"/>
        <v>-0.87916096768557339</v>
      </c>
      <c r="Q85" s="2">
        <f t="shared" si="12"/>
        <v>0.24264145110693552</v>
      </c>
      <c r="R85" s="2">
        <f t="shared" si="13"/>
        <v>0.51549463726964428</v>
      </c>
      <c r="S85" s="2">
        <f t="shared" si="14"/>
        <v>-0.66098197225072863</v>
      </c>
      <c r="T85" s="2">
        <f t="shared" si="15"/>
        <v>-0.64071285575043824</v>
      </c>
      <c r="U85" s="2">
        <f t="shared" si="16"/>
        <v>-0.12110761261462993</v>
      </c>
      <c r="V85" s="2">
        <f t="shared" si="17"/>
        <v>7.5409274242260356E-3</v>
      </c>
    </row>
    <row r="86" spans="3:22">
      <c r="C86" s="188">
        <f t="shared" si="19"/>
        <v>42430</v>
      </c>
      <c r="D86" s="2">
        <f>INDEX('MX - GDP'!$BH:$BH,MATCH('ALL COUNTRIES'!$C86,'MX - GDP'!$BA:$BA,0))</f>
        <v>0.56999999999999995</v>
      </c>
      <c r="E86" s="2">
        <f>INDEX('BZ - Output Gap'!$AU:$AU,MATCH('ALL COUNTRIES'!$C86,'BZ - Output Gap'!$AT:$AT,0))</f>
        <v>-2.4900000000000002</v>
      </c>
      <c r="F86" s="2">
        <f>INDEX('CL - GDP'!$E:$E,MATCH('ALL COUNTRIES'!$C86,'CL - GDP'!$C:$C,0))</f>
        <v>0.24808466354286907</v>
      </c>
      <c r="G86">
        <f>INDEX('CO - Output Gap'!$E:$E,MATCH('ALL COUNTRIES'!$C86,'CO - Output Gap'!$C:$C,0))</f>
        <v>0.9</v>
      </c>
      <c r="H86" s="2">
        <f>INDEX('SA - Output Gap'!$F:$F,MATCH('ALL COUNTRIES'!$C86,'SA - Output Gap'!$C:$C,0))</f>
        <v>-1.1984999999999999</v>
      </c>
      <c r="I86" s="2">
        <f>INDEX('PD - Output Gap'!$G:$G,MATCH('ALL COUNTRIES'!$C86,'PD - Output Gap'!$C:$C,0))</f>
        <v>-1.1000000000000001</v>
      </c>
      <c r="J86" s="2">
        <f>INDEX('HU - Output Gap'!$Y:$Y,MATCH('ALL COUNTRIES'!$C86,'HU - Output Gap'!$D:$D,0))</f>
        <v>-0.82294437425042399</v>
      </c>
      <c r="K86" s="2">
        <f>INDEX('CZ - Output Gap'!$W:$W,MATCH('ALL COUNTRIES'!$C86,'CZ - Output Gap'!$D:$D,0))</f>
        <v>-0.24902946208086099</v>
      </c>
      <c r="O86" s="2">
        <f t="shared" si="18"/>
        <v>-0.10372460382119933</v>
      </c>
      <c r="P86" s="2">
        <f t="shared" si="11"/>
        <v>-1.2033118501467781</v>
      </c>
      <c r="Q86" s="2">
        <f t="shared" si="12"/>
        <v>0.20105334591759105</v>
      </c>
      <c r="R86" s="2">
        <f t="shared" si="13"/>
        <v>0.44415073903151175</v>
      </c>
      <c r="S86" s="2">
        <f t="shared" si="14"/>
        <v>-0.97755196301147851</v>
      </c>
      <c r="T86" s="2">
        <f t="shared" si="15"/>
        <v>-0.48196827438961942</v>
      </c>
      <c r="U86" s="2">
        <f t="shared" si="16"/>
        <v>-0.57500253537183388</v>
      </c>
      <c r="V86" s="2">
        <f t="shared" si="17"/>
        <v>-0.34312060544491918</v>
      </c>
    </row>
    <row r="87" spans="3:22">
      <c r="C87" s="188">
        <f t="shared" si="19"/>
        <v>42522</v>
      </c>
      <c r="D87" s="2">
        <f>INDEX('MX - GDP'!$BH:$BH,MATCH('ALL COUNTRIES'!$C87,'MX - GDP'!$BA:$BA,0))</f>
        <v>0.39</v>
      </c>
      <c r="E87" s="2">
        <f>INDEX('BZ - Output Gap'!$AU:$AU,MATCH('ALL COUNTRIES'!$C87,'BZ - Output Gap'!$AT:$AT,0))</f>
        <v>-3.09</v>
      </c>
      <c r="F87" s="2">
        <f>INDEX('CL - GDP'!$E:$E,MATCH('ALL COUNTRIES'!$C87,'CL - GDP'!$C:$C,0))</f>
        <v>-0.49254189497425216</v>
      </c>
      <c r="G87">
        <f>INDEX('CO - Output Gap'!$E:$E,MATCH('ALL COUNTRIES'!$C87,'CO - Output Gap'!$C:$C,0))</f>
        <v>0.7</v>
      </c>
      <c r="H87" s="2">
        <f>INDEX('SA - Output Gap'!$F:$F,MATCH('ALL COUNTRIES'!$C87,'SA - Output Gap'!$C:$C,0))</f>
        <v>-1.01762</v>
      </c>
      <c r="I87" s="2">
        <f>INDEX('PD - Output Gap'!$G:$G,MATCH('ALL COUNTRIES'!$C87,'PD - Output Gap'!$C:$C,0))</f>
        <v>-0.9</v>
      </c>
      <c r="J87" s="2">
        <f>INDEX('HU - Output Gap'!$Y:$Y,MATCH('ALL COUNTRIES'!$C87,'HU - Output Gap'!$D:$D,0))</f>
        <v>-0.76986299018297255</v>
      </c>
      <c r="K87" s="2">
        <f>INDEX('CZ - Output Gap'!$W:$W,MATCH('ALL COUNTRIES'!$C87,'CZ - Output Gap'!$D:$D,0))</f>
        <v>-0.84860373608501649</v>
      </c>
      <c r="O87" s="2">
        <f t="shared" si="18"/>
        <v>-0.1876921402478845</v>
      </c>
      <c r="P87" s="2">
        <f t="shared" si="11"/>
        <v>-1.5329568153615623</v>
      </c>
      <c r="Q87" s="2">
        <f t="shared" si="12"/>
        <v>-0.24005245917582188</v>
      </c>
      <c r="R87" s="2">
        <f t="shared" si="13"/>
        <v>0.30146294255524653</v>
      </c>
      <c r="S87" s="2">
        <f t="shared" si="14"/>
        <v>-0.83386016896178106</v>
      </c>
      <c r="T87" s="2">
        <f t="shared" si="15"/>
        <v>-0.35035609828081382</v>
      </c>
      <c r="U87" s="2">
        <f t="shared" si="16"/>
        <v>-0.5449808296147618</v>
      </c>
      <c r="V87" s="2">
        <f t="shared" si="17"/>
        <v>-0.67304865268709169</v>
      </c>
    </row>
    <row r="88" spans="3:22">
      <c r="C88" s="188">
        <f t="shared" si="19"/>
        <v>42614</v>
      </c>
      <c r="D88" s="2">
        <f>INDEX('MX - GDP'!$BH:$BH,MATCH('ALL COUNTRIES'!$C88,'MX - GDP'!$BA:$BA,0))</f>
        <v>0.89</v>
      </c>
      <c r="E88" s="2">
        <f>INDEX('BZ - Output Gap'!$AU:$AU,MATCH('ALL COUNTRIES'!$C88,'BZ - Output Gap'!$AT:$AT,0))</f>
        <v>-3.19</v>
      </c>
      <c r="F88" s="2">
        <f>INDEX('CL - GDP'!$E:$E,MATCH('ALL COUNTRIES'!$C88,'CL - GDP'!$C:$C,0))</f>
        <v>-0.36440726102391352</v>
      </c>
      <c r="G88">
        <f>INDEX('CO - Output Gap'!$E:$E,MATCH('ALL COUNTRIES'!$C88,'CO - Output Gap'!$C:$C,0))</f>
        <v>0.5</v>
      </c>
      <c r="H88" s="2">
        <f>INDEX('SA - Output Gap'!$F:$F,MATCH('ALL COUNTRIES'!$C88,'SA - Output Gap'!$C:$C,0))</f>
        <v>-1.04884</v>
      </c>
      <c r="I88" s="2">
        <f>INDEX('PD - Output Gap'!$G:$G,MATCH('ALL COUNTRIES'!$C88,'PD - Output Gap'!$C:$C,0))</f>
        <v>-1.3</v>
      </c>
      <c r="J88" s="2">
        <f>INDEX('HU - Output Gap'!$Y:$Y,MATCH('ALL COUNTRIES'!$C88,'HU - Output Gap'!$D:$D,0))</f>
        <v>-1.1666508193125256</v>
      </c>
      <c r="K88" s="2">
        <f>INDEX('CZ - Output Gap'!$W:$W,MATCH('ALL COUNTRIES'!$C88,'CZ - Output Gap'!$D:$D,0))</f>
        <v>-1.04353626516102</v>
      </c>
      <c r="O88" s="2">
        <f t="shared" si="18"/>
        <v>4.5551016492907707E-2</v>
      </c>
      <c r="P88" s="2">
        <f t="shared" si="11"/>
        <v>-1.5878976428973597</v>
      </c>
      <c r="Q88" s="2">
        <f t="shared" si="12"/>
        <v>-0.16373743884738562</v>
      </c>
      <c r="R88" s="2">
        <f t="shared" si="13"/>
        <v>0.15877514607898141</v>
      </c>
      <c r="S88" s="2">
        <f t="shared" si="14"/>
        <v>-0.85866146158800594</v>
      </c>
      <c r="T88" s="2">
        <f t="shared" si="15"/>
        <v>-0.61358045049842491</v>
      </c>
      <c r="U88" s="2">
        <f t="shared" si="16"/>
        <v>-0.7693956157661116</v>
      </c>
      <c r="V88" s="2">
        <f t="shared" si="17"/>
        <v>-0.78031427673149178</v>
      </c>
    </row>
    <row r="89" spans="3:22">
      <c r="C89" s="188">
        <f t="shared" si="19"/>
        <v>42705</v>
      </c>
      <c r="D89" s="2">
        <f>INDEX('MX - GDP'!$BH:$BH,MATCH('ALL COUNTRIES'!$C89,'MX - GDP'!$BA:$BA,0))</f>
        <v>1.43</v>
      </c>
      <c r="E89" s="2">
        <f>INDEX('BZ - Output Gap'!$AU:$AU,MATCH('ALL COUNTRIES'!$C89,'BZ - Output Gap'!$AT:$AT,0))</f>
        <v>-3.45</v>
      </c>
      <c r="F89" s="2">
        <f>INDEX('CL - GDP'!$E:$E,MATCH('ALL COUNTRIES'!$C89,'CL - GDP'!$C:$C,0))</f>
        <v>-0.64686942455516316</v>
      </c>
      <c r="G89">
        <f>INDEX('CO - Output Gap'!$E:$E,MATCH('ALL COUNTRIES'!$C89,'CO - Output Gap'!$C:$C,0))</f>
        <v>0.4</v>
      </c>
      <c r="H89" s="2">
        <f>INDEX('SA - Output Gap'!$F:$F,MATCH('ALL COUNTRIES'!$C89,'SA - Output Gap'!$C:$C,0))</f>
        <v>-1.25061</v>
      </c>
      <c r="I89" s="2">
        <f>INDEX('PD - Output Gap'!$G:$G,MATCH('ALL COUNTRIES'!$C89,'PD - Output Gap'!$C:$C,0))</f>
        <v>-0.8</v>
      </c>
      <c r="J89" s="2">
        <f>INDEX('HU - Output Gap'!$Y:$Y,MATCH('ALL COUNTRIES'!$C89,'HU - Output Gap'!$D:$D,0))</f>
        <v>-1.3522709695896575</v>
      </c>
      <c r="K89" s="2">
        <f>INDEX('CZ - Output Gap'!$W:$W,MATCH('ALL COUNTRIES'!$C89,'CZ - Output Gap'!$D:$D,0))</f>
        <v>-1.0160336248253661</v>
      </c>
      <c r="O89" s="2">
        <f t="shared" si="18"/>
        <v>0.29745362577296325</v>
      </c>
      <c r="P89" s="2">
        <f t="shared" si="11"/>
        <v>-1.7307437944904329</v>
      </c>
      <c r="Q89" s="2">
        <f t="shared" si="12"/>
        <v>-0.33196756592025756</v>
      </c>
      <c r="R89" s="2">
        <f t="shared" si="13"/>
        <v>8.7431247840848839E-2</v>
      </c>
      <c r="S89" s="2">
        <f t="shared" si="14"/>
        <v>-1.0189483550278968</v>
      </c>
      <c r="T89" s="2">
        <f t="shared" si="15"/>
        <v>-0.28455001022641102</v>
      </c>
      <c r="U89" s="2">
        <f t="shared" si="16"/>
        <v>-0.87437843850340669</v>
      </c>
      <c r="V89" s="2">
        <f t="shared" si="17"/>
        <v>-0.76518038454604553</v>
      </c>
    </row>
    <row r="90" spans="3:22">
      <c r="C90" s="188">
        <f t="shared" si="19"/>
        <v>42795</v>
      </c>
      <c r="D90" s="2">
        <f>INDEX('MX - GDP'!$BH:$BH,MATCH('ALL COUNTRIES'!$C90,'MX - GDP'!$BA:$BA,0))</f>
        <v>1.9</v>
      </c>
      <c r="E90" s="2">
        <f>INDEX('BZ - Output Gap'!$AU:$AU,MATCH('ALL COUNTRIES'!$C90,'BZ - Output Gap'!$AT:$AT,0))</f>
        <v>-3.32</v>
      </c>
      <c r="F90" s="2">
        <f>INDEX('CL - GDP'!$E:$E,MATCH('ALL COUNTRIES'!$C90,'CL - GDP'!$C:$C,0))</f>
        <v>-1.3806002331641309</v>
      </c>
      <c r="G90">
        <f>INDEX('CO - Output Gap'!$E:$E,MATCH('ALL COUNTRIES'!$C90,'CO - Output Gap'!$C:$C,0))</f>
        <v>0.2</v>
      </c>
      <c r="H90" s="2">
        <f>INDEX('SA - Output Gap'!$F:$F,MATCH('ALL COUNTRIES'!$C90,'SA - Output Gap'!$C:$C,0))</f>
        <v>-0.45</v>
      </c>
      <c r="I90" s="2">
        <f>INDEX('PD - Output Gap'!$G:$G,MATCH('ALL COUNTRIES'!$C90,'PD - Output Gap'!$C:$C,0))</f>
        <v>-0.3</v>
      </c>
      <c r="J90" s="2">
        <f>INDEX('HU - Output Gap'!$Y:$Y,MATCH('ALL COUNTRIES'!$C90,'HU - Output Gap'!$D:$D,0))</f>
        <v>-1.0810025488556199</v>
      </c>
      <c r="K90" s="2">
        <f>INDEX('CZ - Output Gap'!$W:$W,MATCH('ALL COUNTRIES'!$C90,'CZ - Output Gap'!$D:$D,0))</f>
        <v>-0.22792493503293398</v>
      </c>
      <c r="O90" s="2">
        <f t="shared" si="18"/>
        <v>0.51670219310930787</v>
      </c>
      <c r="P90" s="2">
        <f t="shared" si="11"/>
        <v>-1.6593207186938961</v>
      </c>
      <c r="Q90" s="2">
        <f t="shared" si="12"/>
        <v>-0.76896636826042197</v>
      </c>
      <c r="R90" s="2">
        <f t="shared" si="13"/>
        <v>-5.5256548635416333E-2</v>
      </c>
      <c r="S90" s="2">
        <f t="shared" si="14"/>
        <v>-0.38294057509574142</v>
      </c>
      <c r="T90" s="2">
        <f t="shared" si="15"/>
        <v>4.4480430045602905E-2</v>
      </c>
      <c r="U90" s="2">
        <f t="shared" si="16"/>
        <v>-0.7209547693294035</v>
      </c>
      <c r="V90" s="2">
        <f t="shared" si="17"/>
        <v>-0.33150740638220572</v>
      </c>
    </row>
    <row r="91" spans="3:22">
      <c r="C91" s="188">
        <f t="shared" si="19"/>
        <v>42887</v>
      </c>
      <c r="D91" s="2">
        <f>INDEX('MX - GDP'!$BH:$BH,MATCH('ALL COUNTRIES'!$C91,'MX - GDP'!$BA:$BA,0))</f>
        <v>2</v>
      </c>
      <c r="E91" s="2">
        <f>INDEX('BZ - Output Gap'!$AU:$AU,MATCH('ALL COUNTRIES'!$C91,'BZ - Output Gap'!$AT:$AT,0))</f>
        <v>-3.24</v>
      </c>
      <c r="F91" s="2">
        <f>INDEX('CL - GDP'!$E:$E,MATCH('ALL COUNTRIES'!$C91,'CL - GDP'!$C:$C,0))</f>
        <v>-1.8292702955701401</v>
      </c>
      <c r="G91">
        <f>INDEX('CO - Output Gap'!$E:$E,MATCH('ALL COUNTRIES'!$C91,'CO - Output Gap'!$C:$C,0))</f>
        <v>0</v>
      </c>
      <c r="H91" s="2">
        <f>INDEX('SA - Output Gap'!$F:$F,MATCH('ALL COUNTRIES'!$C91,'SA - Output Gap'!$C:$C,0))</f>
        <v>-0.25</v>
      </c>
      <c r="I91" s="2">
        <f>INDEX('PD - Output Gap'!$G:$G,MATCH('ALL COUNTRIES'!$C91,'PD - Output Gap'!$C:$C,0))</f>
        <v>-0.4</v>
      </c>
      <c r="J91" s="2">
        <f>INDEX('HU - Output Gap'!$Y:$Y,MATCH('ALL COUNTRIES'!$C91,'HU - Output Gap'!$D:$D,0))</f>
        <v>-0.61962687890253876</v>
      </c>
      <c r="K91" s="2">
        <f>INDEX('CZ - Output Gap'!$W:$W,MATCH('ALL COUNTRIES'!$C91,'CZ - Output Gap'!$D:$D,0))</f>
        <v>1.1537585038255149</v>
      </c>
      <c r="O91" s="2">
        <f t="shared" si="18"/>
        <v>0.56335082445746643</v>
      </c>
      <c r="P91" s="2">
        <f t="shared" si="11"/>
        <v>-1.6153680566652584</v>
      </c>
      <c r="Q91" s="2">
        <f t="shared" si="12"/>
        <v>-1.0361873675926236</v>
      </c>
      <c r="R91" s="2">
        <f t="shared" si="13"/>
        <v>-0.19794434511168152</v>
      </c>
      <c r="S91" s="2">
        <f t="shared" si="14"/>
        <v>-0.22405977672146291</v>
      </c>
      <c r="T91" s="2">
        <f t="shared" si="15"/>
        <v>-2.1325658008799899E-2</v>
      </c>
      <c r="U91" s="2">
        <f t="shared" si="16"/>
        <v>-0.46001046936159801</v>
      </c>
      <c r="V91" s="2">
        <f t="shared" si="17"/>
        <v>0.42879225731927295</v>
      </c>
    </row>
    <row r="92" spans="3:22">
      <c r="C92" s="188">
        <f t="shared" si="19"/>
        <v>42979</v>
      </c>
      <c r="D92" s="2">
        <f>INDEX('MX - GDP'!$BH:$BH,MATCH('ALL COUNTRIES'!$C92,'MX - GDP'!$BA:$BA,0))</f>
        <v>1.3</v>
      </c>
      <c r="E92" s="2">
        <f>INDEX('BZ - Output Gap'!$AU:$AU,MATCH('ALL COUNTRIES'!$C92,'BZ - Output Gap'!$AT:$AT,0))</f>
        <v>-2.99</v>
      </c>
      <c r="F92" s="2">
        <f>INDEX('CL - GDP'!$E:$E,MATCH('ALL COUNTRIES'!$C92,'CL - GDP'!$C:$C,0))</f>
        <v>-0.74722311784043427</v>
      </c>
      <c r="G92">
        <f>INDEX('CO - Output Gap'!$E:$E,MATCH('ALL COUNTRIES'!$C92,'CO - Output Gap'!$C:$C,0))</f>
        <v>-0.3</v>
      </c>
      <c r="H92" s="2">
        <f>INDEX('SA - Output Gap'!$F:$F,MATCH('ALL COUNTRIES'!$C92,'SA - Output Gap'!$C:$C,0))</f>
        <v>-0.3</v>
      </c>
      <c r="I92" s="2">
        <f>INDEX('PD - Output Gap'!$G:$G,MATCH('ALL COUNTRIES'!$C92,'PD - Output Gap'!$C:$C,0))</f>
        <v>0.2</v>
      </c>
      <c r="J92" s="2">
        <f>INDEX('HU - Output Gap'!$Y:$Y,MATCH('ALL COUNTRIES'!$C92,'HU - Output Gap'!$D:$D,0))</f>
        <v>-0.16335199700420536</v>
      </c>
      <c r="K92" s="2">
        <f>INDEX('CZ - Output Gap'!$W:$W,MATCH('ALL COUNTRIES'!$C92,'CZ - Output Gap'!$D:$D,0))</f>
        <v>1.6498011435064399</v>
      </c>
      <c r="O92" s="2">
        <f t="shared" si="18"/>
        <v>0.23681040502035733</v>
      </c>
      <c r="P92" s="2">
        <f t="shared" si="11"/>
        <v>-1.478015987825765</v>
      </c>
      <c r="Q92" s="2">
        <f t="shared" si="12"/>
        <v>-0.39173668459637861</v>
      </c>
      <c r="R92" s="2">
        <f t="shared" si="13"/>
        <v>-0.41197603982607928</v>
      </c>
      <c r="S92" s="2">
        <f t="shared" si="14"/>
        <v>-0.26377997631503253</v>
      </c>
      <c r="T92" s="2">
        <f t="shared" si="15"/>
        <v>0.37351087031761676</v>
      </c>
      <c r="U92" s="2">
        <f t="shared" si="16"/>
        <v>-0.20195106700524582</v>
      </c>
      <c r="V92" s="2">
        <f t="shared" si="17"/>
        <v>0.70174989835649648</v>
      </c>
    </row>
    <row r="93" spans="3:22">
      <c r="C93" s="188">
        <f t="shared" si="19"/>
        <v>43070</v>
      </c>
      <c r="D93" s="2">
        <f>INDEX('MX - GDP'!$BH:$BH,MATCH('ALL COUNTRIES'!$C93,'MX - GDP'!$BA:$BA,0))</f>
        <v>2.7</v>
      </c>
      <c r="E93" s="2">
        <f>INDEX('BZ - Output Gap'!$AU:$AU,MATCH('ALL COUNTRIES'!$C93,'BZ - Output Gap'!$AT:$AT,0))</f>
        <v>-2.4500000000000002</v>
      </c>
      <c r="F93" s="2">
        <f>INDEX('CL - GDP'!$E:$E,MATCH('ALL COUNTRIES'!$C93,'CL - GDP'!$C:$C,0))</f>
        <v>-0.72794833444405072</v>
      </c>
      <c r="G93">
        <f>INDEX('CO - Output Gap'!$E:$E,MATCH('ALL COUNTRIES'!$C93,'CO - Output Gap'!$C:$C,0))</f>
        <v>-0.6</v>
      </c>
      <c r="H93" s="2">
        <f>INDEX('SA - Output Gap'!$F:$F,MATCH('ALL COUNTRIES'!$C93,'SA - Output Gap'!$C:$C,0))</f>
        <v>-0.25</v>
      </c>
      <c r="I93" s="2">
        <f>INDEX('PD - Output Gap'!$G:$G,MATCH('ALL COUNTRIES'!$C93,'PD - Output Gap'!$C:$C,0))</f>
        <v>0.5</v>
      </c>
      <c r="J93" s="2">
        <f>INDEX('HU - Output Gap'!$Y:$Y,MATCH('ALL COUNTRIES'!$C93,'HU - Output Gap'!$D:$D,0))</f>
        <v>0.45252329196345098</v>
      </c>
      <c r="K93" s="2">
        <f>INDEX('CZ - Output Gap'!$W:$W,MATCH('ALL COUNTRIES'!$C93,'CZ - Output Gap'!$D:$D,0))</f>
        <v>1.8395992724046299</v>
      </c>
      <c r="O93" s="2">
        <f t="shared" si="18"/>
        <v>0.88989124389457552</v>
      </c>
      <c r="P93" s="2">
        <f t="shared" si="11"/>
        <v>-1.181335519132459</v>
      </c>
      <c r="Q93" s="2">
        <f t="shared" si="12"/>
        <v>-0.38025691959161562</v>
      </c>
      <c r="R93" s="2">
        <f t="shared" si="13"/>
        <v>-0.62600773454047698</v>
      </c>
      <c r="S93" s="2">
        <f t="shared" si="14"/>
        <v>-0.22405977672146291</v>
      </c>
      <c r="T93" s="2">
        <f t="shared" si="15"/>
        <v>0.57092913448082516</v>
      </c>
      <c r="U93" s="2">
        <f t="shared" si="16"/>
        <v>0.14637494282418032</v>
      </c>
      <c r="V93" s="2">
        <f t="shared" si="17"/>
        <v>0.8061902133476696</v>
      </c>
    </row>
    <row r="94" spans="3:22">
      <c r="C94" s="188">
        <f t="shared" si="19"/>
        <v>43160</v>
      </c>
      <c r="D94" s="2">
        <f>INDEX('MX - GDP'!$BH:$BH,MATCH('ALL COUNTRIES'!$C94,'MX - GDP'!$BA:$BA,0))</f>
        <v>3.7</v>
      </c>
      <c r="E94" s="2">
        <f>INDEX('BZ - Output Gap'!$AU:$AU,MATCH('ALL COUNTRIES'!$C94,'BZ - Output Gap'!$AT:$AT,0))</f>
        <v>-2.0499999999999998</v>
      </c>
      <c r="F94" s="2">
        <f>INDEX('CL - GDP'!$E:$E,MATCH('ALL COUNTRIES'!$C94,'CL - GDP'!$C:$C,0))</f>
        <v>-0.11827078040020922</v>
      </c>
      <c r="G94">
        <f>INDEX('CO - Output Gap'!$E:$E,MATCH('ALL COUNTRIES'!$C94,'CO - Output Gap'!$C:$C,0))</f>
        <v>-0.6</v>
      </c>
      <c r="H94" s="2">
        <f>INDEX('SA - Output Gap'!$F:$F,MATCH('ALL COUNTRIES'!$C94,'SA - Output Gap'!$C:$C,0))</f>
        <v>-0.25</v>
      </c>
      <c r="I94" s="2">
        <f>INDEX('PD - Output Gap'!$G:$G,MATCH('ALL COUNTRIES'!$C94,'PD - Output Gap'!$C:$C,0))</f>
        <v>1.3</v>
      </c>
      <c r="J94" s="2">
        <f>INDEX('HU - Output Gap'!$Y:$Y,MATCH('ALL COUNTRIES'!$C94,'HU - Output Gap'!$D:$D,0))</f>
        <v>0.97269802025562591</v>
      </c>
      <c r="K94" s="2">
        <f>INDEX('CZ - Output Gap'!$W:$W,MATCH('ALL COUNTRIES'!$C94,'CZ - Output Gap'!$D:$D,0))</f>
        <v>1.60066170093098</v>
      </c>
      <c r="O94" s="2">
        <f t="shared" si="18"/>
        <v>1.3563775573761601</v>
      </c>
      <c r="P94" s="2">
        <f t="shared" si="11"/>
        <v>-0.96157220898926943</v>
      </c>
      <c r="Q94" s="2">
        <f t="shared" si="12"/>
        <v>-1.7142330692256704E-2</v>
      </c>
      <c r="R94" s="2">
        <f t="shared" si="13"/>
        <v>-0.62600773454047698</v>
      </c>
      <c r="S94" s="2">
        <f t="shared" si="14"/>
        <v>-0.22405977672146291</v>
      </c>
      <c r="T94" s="2">
        <f t="shared" si="15"/>
        <v>1.0973778389160473</v>
      </c>
      <c r="U94" s="2">
        <f t="shared" si="16"/>
        <v>0.44057474392974905</v>
      </c>
      <c r="V94" s="2">
        <f t="shared" si="17"/>
        <v>0.67470991176197825</v>
      </c>
    </row>
    <row r="95" spans="3:22">
      <c r="C95" s="188">
        <f t="shared" si="19"/>
        <v>43252</v>
      </c>
      <c r="D95" s="2">
        <f>INDEX('MX - GDP'!$BH:$BH,MATCH('ALL COUNTRIES'!$C95,'MX - GDP'!$BA:$BA,0))</f>
        <v>3.6</v>
      </c>
      <c r="E95" s="2">
        <f>INDEX('BZ - Output Gap'!$AU:$AU,MATCH('ALL COUNTRIES'!$C95,'BZ - Output Gap'!$AT:$AT,0))</f>
        <v>-2.17</v>
      </c>
      <c r="F95" s="2">
        <f>INDEX('CL - GDP'!$E:$E,MATCH('ALL COUNTRIES'!$C95,'CL - GDP'!$C:$C,0))</f>
        <v>-0.10646432402516837</v>
      </c>
      <c r="G95">
        <f>INDEX('CO - Output Gap'!$E:$E,MATCH('ALL COUNTRIES'!$C95,'CO - Output Gap'!$C:$C,0))</f>
        <v>-0.6</v>
      </c>
      <c r="H95" s="2">
        <f>INDEX('SA - Output Gap'!$F:$F,MATCH('ALL COUNTRIES'!$C95,'SA - Output Gap'!$C:$C,0))</f>
        <v>-0.5</v>
      </c>
      <c r="I95" s="2">
        <f>INDEX('PD - Output Gap'!$G:$G,MATCH('ALL COUNTRIES'!$C95,'PD - Output Gap'!$C:$C,0))</f>
        <v>1.5</v>
      </c>
      <c r="J95" s="2">
        <f>INDEX('HU - Output Gap'!$Y:$Y,MATCH('ALL COUNTRIES'!$C95,'HU - Output Gap'!$D:$D,0))</f>
        <v>0.9635622647333586</v>
      </c>
      <c r="K95" s="2">
        <f>INDEX('CZ - Output Gap'!$W:$W,MATCH('ALL COUNTRIES'!$C95,'CZ - Output Gap'!$D:$D,0))</f>
        <v>1.3490818160103801</v>
      </c>
      <c r="O95" s="2">
        <f t="shared" si="18"/>
        <v>1.3097289260280014</v>
      </c>
      <c r="P95" s="2">
        <f t="shared" si="11"/>
        <v>-1.0275012020322263</v>
      </c>
      <c r="Q95" s="2">
        <f t="shared" si="12"/>
        <v>-1.0110586576787935E-2</v>
      </c>
      <c r="R95" s="2">
        <f t="shared" si="13"/>
        <v>-0.62600773454047698</v>
      </c>
      <c r="S95" s="2">
        <f t="shared" si="14"/>
        <v>-0.42266077468931096</v>
      </c>
      <c r="T95" s="2">
        <f t="shared" si="15"/>
        <v>1.2289900150248529</v>
      </c>
      <c r="U95" s="2">
        <f t="shared" si="16"/>
        <v>0.43540775424067968</v>
      </c>
      <c r="V95" s="2">
        <f t="shared" si="17"/>
        <v>0.53627291778800279</v>
      </c>
    </row>
    <row r="96" spans="3:22">
      <c r="C96" s="188">
        <f t="shared" si="19"/>
        <v>43344</v>
      </c>
      <c r="D96" s="2">
        <f>INDEX('MX - GDP'!$BH:$BH,MATCH('ALL COUNTRIES'!$C96,'MX - GDP'!$BA:$BA,0))</f>
        <v>3.8</v>
      </c>
      <c r="E96" s="2">
        <f>INDEX('BZ - Output Gap'!$AU:$AU,MATCH('ALL COUNTRIES'!$C96,'BZ - Output Gap'!$AT:$AT,0))</f>
        <v>-2.13</v>
      </c>
      <c r="F96" s="2">
        <f>INDEX('CL - GDP'!$E:$E,MATCH('ALL COUNTRIES'!$C96,'CL - GDP'!$C:$C,0))</f>
        <v>-0.82535672480865685</v>
      </c>
      <c r="G96">
        <f>INDEX('CO - Output Gap'!$E:$E,MATCH('ALL COUNTRIES'!$C96,'CO - Output Gap'!$C:$C,0))</f>
        <v>-0.5</v>
      </c>
      <c r="H96" s="2">
        <f>INDEX('SA - Output Gap'!$F:$F,MATCH('ALL COUNTRIES'!$C96,'SA - Output Gap'!$C:$C,0))</f>
        <v>0.3</v>
      </c>
      <c r="I96" s="2">
        <f>INDEX('PD - Output Gap'!$G:$G,MATCH('ALL COUNTRIES'!$C96,'PD - Output Gap'!$C:$C,0))</f>
        <v>2</v>
      </c>
      <c r="J96" s="2">
        <f>INDEX('HU - Output Gap'!$Y:$Y,MATCH('ALL COUNTRIES'!$C96,'HU - Output Gap'!$D:$D,0))</f>
        <v>1.4803444099310781</v>
      </c>
      <c r="K96" s="2">
        <f>INDEX('CZ - Output Gap'!$W:$W,MATCH('ALL COUNTRIES'!$C96,'CZ - Output Gap'!$D:$D,0))</f>
        <v>1.4425010798034446</v>
      </c>
      <c r="O96" s="2">
        <f t="shared" si="18"/>
        <v>1.4030261887243183</v>
      </c>
      <c r="P96" s="2">
        <f t="shared" si="11"/>
        <v>-1.0055248710179074</v>
      </c>
      <c r="Q96" s="2">
        <f t="shared" si="12"/>
        <v>-0.43827186107664978</v>
      </c>
      <c r="R96" s="2">
        <f t="shared" si="13"/>
        <v>-0.55466383630234439</v>
      </c>
      <c r="S96" s="2">
        <f t="shared" si="14"/>
        <v>0.21286241880780279</v>
      </c>
      <c r="T96" s="2">
        <f t="shared" si="15"/>
        <v>1.5580204552968668</v>
      </c>
      <c r="U96" s="2">
        <f t="shared" si="16"/>
        <v>0.72768878225456091</v>
      </c>
      <c r="V96" s="2">
        <f t="shared" si="17"/>
        <v>0.58767878460782152</v>
      </c>
    </row>
    <row r="97" spans="3:22">
      <c r="C97" s="188">
        <f t="shared" si="19"/>
        <v>43435</v>
      </c>
      <c r="D97" s="2">
        <f>INDEX('MX - GDP'!$BH:$BH,MATCH('ALL COUNTRIES'!$C97,'MX - GDP'!$BA:$BA,0))</f>
        <v>3.8</v>
      </c>
      <c r="E97" s="2">
        <f>INDEX('BZ - Output Gap'!$AU:$AU,MATCH('ALL COUNTRIES'!$C97,'BZ - Output Gap'!$AT:$AT,0))</f>
        <v>-2.04</v>
      </c>
      <c r="F97" s="2">
        <f>INDEX('CL - GDP'!$E:$E,MATCH('ALL COUNTRIES'!$C97,'CL - GDP'!$C:$C,0))</f>
        <v>-0.44584350258674021</v>
      </c>
      <c r="G97">
        <f>INDEX('CO - Output Gap'!$E:$E,MATCH('ALL COUNTRIES'!$C97,'CO - Output Gap'!$C:$C,0))</f>
        <v>-0.4</v>
      </c>
      <c r="H97" s="2">
        <f>INDEX('SA - Output Gap'!$F:$F,MATCH('ALL COUNTRIES'!$C97,'SA - Output Gap'!$C:$C,0))</f>
        <v>0.4</v>
      </c>
      <c r="I97" s="2">
        <f>INDEX('PD - Output Gap'!$G:$G,MATCH('ALL COUNTRIES'!$C97,'PD - Output Gap'!$C:$C,0))</f>
        <v>2.2000000000000002</v>
      </c>
      <c r="J97" s="2">
        <f>INDEX('HU - Output Gap'!$Y:$Y,MATCH('ALL COUNTRIES'!$C97,'HU - Output Gap'!$D:$D,0))</f>
        <v>2.1355124597167752</v>
      </c>
      <c r="K97" s="2">
        <f>INDEX('CZ - Output Gap'!$W:$W,MATCH('ALL COUNTRIES'!$C97,'CZ - Output Gap'!$D:$D,0))</f>
        <v>1.9856799424847349</v>
      </c>
      <c r="O97" s="2">
        <f t="shared" si="18"/>
        <v>1.4030261887243183</v>
      </c>
      <c r="P97" s="2">
        <f t="shared" si="11"/>
        <v>-0.95607812623568977</v>
      </c>
      <c r="Q97" s="2">
        <f t="shared" si="12"/>
        <v>-0.21223961377650938</v>
      </c>
      <c r="R97" s="2">
        <f t="shared" si="13"/>
        <v>-0.48331993806421186</v>
      </c>
      <c r="S97" s="2">
        <f t="shared" si="14"/>
        <v>0.29230281799494207</v>
      </c>
      <c r="T97" s="2">
        <f t="shared" si="15"/>
        <v>1.6896326314056724</v>
      </c>
      <c r="U97" s="2">
        <f t="shared" si="16"/>
        <v>1.0982379447840604</v>
      </c>
      <c r="V97" s="2">
        <f t="shared" si="17"/>
        <v>0.88657409956327982</v>
      </c>
    </row>
    <row r="98" spans="3:22">
      <c r="C98" s="188">
        <f t="shared" si="19"/>
        <v>43525</v>
      </c>
      <c r="D98" s="2">
        <f>INDEX('MX - GDP'!$BH:$BH,MATCH('ALL COUNTRIES'!$C98,'MX - GDP'!$BA:$BA,0))</f>
        <v>3.9</v>
      </c>
      <c r="E98" s="2">
        <f>INDEX('BZ - Output Gap'!$AU:$AU,MATCH('ALL COUNTRIES'!$C98,'BZ - Output Gap'!$AT:$AT,0))</f>
        <v>-1.93</v>
      </c>
      <c r="F98" s="2">
        <f>INDEX('CL - GDP'!$E:$E,MATCH('ALL COUNTRIES'!$C98,'CL - GDP'!$C:$C,0))</f>
        <v>-0.42588444132114001</v>
      </c>
      <c r="G98">
        <f>INDEX('CO - Output Gap'!$E:$E,MATCH('ALL COUNTRIES'!$C98,'CO - Output Gap'!$C:$C,0))</f>
        <v>-0.2</v>
      </c>
      <c r="H98" s="2">
        <f>INDEX('SA - Output Gap'!$F:$F,MATCH('ALL COUNTRIES'!$C98,'SA - Output Gap'!$C:$C,0))</f>
        <v>0</v>
      </c>
      <c r="I98" s="2">
        <f>INDEX('PD - Output Gap'!$G:$G,MATCH('ALL COUNTRIES'!$C98,'PD - Output Gap'!$C:$C,0))</f>
        <v>2.4</v>
      </c>
      <c r="J98" s="2">
        <f>INDEX('HU - Output Gap'!$Y:$Y,MATCH('ALL COUNTRIES'!$C98,'HU - Output Gap'!$D:$D,0))</f>
        <v>3.4599363015973701</v>
      </c>
      <c r="K98" s="2">
        <f>INDEX('CZ - Output Gap'!$W:$W,MATCH('ALL COUNTRIES'!$C98,'CZ - Output Gap'!$D:$D,0))</f>
        <v>2.8501778842696051</v>
      </c>
      <c r="O98" s="2">
        <f t="shared" si="18"/>
        <v>1.4496748200724767</v>
      </c>
      <c r="P98" s="2">
        <f t="shared" si="11"/>
        <v>-0.89564321594631258</v>
      </c>
      <c r="Q98" s="2">
        <f t="shared" si="12"/>
        <v>-0.20035230338070237</v>
      </c>
      <c r="R98" s="2">
        <f t="shared" si="13"/>
        <v>-0.34063214158794669</v>
      </c>
      <c r="S98" s="2">
        <f t="shared" si="14"/>
        <v>-2.5458778753614859E-2</v>
      </c>
      <c r="T98" s="2">
        <f t="shared" si="15"/>
        <v>1.821244807514478</v>
      </c>
      <c r="U98" s="2">
        <f t="shared" si="16"/>
        <v>1.8473039983003818</v>
      </c>
      <c r="V98" s="2">
        <f t="shared" si="17"/>
        <v>1.3622818311061156</v>
      </c>
    </row>
    <row r="99" spans="3:22">
      <c r="C99" s="188">
        <f t="shared" si="19"/>
        <v>43617</v>
      </c>
      <c r="D99" s="2">
        <f>INDEX('MX - GDP'!$BH:$BH,MATCH('ALL COUNTRIES'!$C99,'MX - GDP'!$BA:$BA,0))</f>
        <v>3.5</v>
      </c>
      <c r="E99" s="2">
        <f>INDEX('BZ - Output Gap'!$AU:$AU,MATCH('ALL COUNTRIES'!$C99,'BZ - Output Gap'!$AT:$AT,0))</f>
        <v>-2.1</v>
      </c>
      <c r="F99" s="2">
        <f>INDEX('CL - GDP'!$E:$E,MATCH('ALL COUNTRIES'!$C99,'CL - GDP'!$C:$C,0))</f>
        <v>0.10555576309981564</v>
      </c>
      <c r="G99">
        <f>INDEX('CO - Output Gap'!$E:$E,MATCH('ALL COUNTRIES'!$C99,'CO - Output Gap'!$C:$C,0))</f>
        <v>0</v>
      </c>
      <c r="H99" s="2">
        <f>INDEX('SA - Output Gap'!$F:$F,MATCH('ALL COUNTRIES'!$C99,'SA - Output Gap'!$C:$C,0))</f>
        <v>0</v>
      </c>
      <c r="I99" s="2">
        <f>INDEX('PD - Output Gap'!$G:$G,MATCH('ALL COUNTRIES'!$C99,'PD - Output Gap'!$C:$C,0))</f>
        <v>2.4</v>
      </c>
      <c r="J99" s="2">
        <f>INDEX('HU - Output Gap'!$Y:$Y,MATCH('ALL COUNTRIES'!$C99,'HU - Output Gap'!$D:$D,0))</f>
        <v>3.7062448480324401</v>
      </c>
      <c r="K99" s="2">
        <f>INDEX('CZ - Output Gap'!$W:$W,MATCH('ALL COUNTRIES'!$C99,'CZ - Output Gap'!$D:$D,0))</f>
        <v>3.3706725637266848</v>
      </c>
      <c r="O99" s="2">
        <f t="shared" si="18"/>
        <v>1.2630802946798432</v>
      </c>
      <c r="P99" s="2">
        <f t="shared" si="11"/>
        <v>-0.98904262275716825</v>
      </c>
      <c r="Q99" s="2">
        <f t="shared" si="12"/>
        <v>0.11616532150635385</v>
      </c>
      <c r="R99" s="2">
        <f t="shared" si="13"/>
        <v>-0.19794434511168152</v>
      </c>
      <c r="S99" s="2">
        <f t="shared" si="14"/>
        <v>-2.5458778753614859E-2</v>
      </c>
      <c r="T99" s="2">
        <f t="shared" si="15"/>
        <v>1.821244807514478</v>
      </c>
      <c r="U99" s="2">
        <f t="shared" si="16"/>
        <v>1.9866108916008525</v>
      </c>
      <c r="V99" s="2">
        <f t="shared" si="17"/>
        <v>1.6486947087740869</v>
      </c>
    </row>
    <row r="100" spans="3:22">
      <c r="C100" s="188">
        <f t="shared" si="19"/>
        <v>43709</v>
      </c>
      <c r="D100" s="2">
        <f>INDEX('MX - GDP'!$BH:$BH,MATCH('ALL COUNTRIES'!$C100,'MX - GDP'!$BA:$BA,0))</f>
        <v>3.8</v>
      </c>
      <c r="E100" s="2">
        <f>INDEX('BZ - Output Gap'!$AU:$AU,MATCH('ALL COUNTRIES'!$C100,'BZ - Output Gap'!$AT:$AT,0))</f>
        <v>-2.16</v>
      </c>
      <c r="F100" s="2">
        <f>INDEX('CL - GDP'!$E:$E,MATCH('ALL COUNTRIES'!$C100,'CL - GDP'!$C:$C,0))</f>
        <v>-0.88139202335139799</v>
      </c>
      <c r="G100">
        <f>INDEX('CO - Output Gap'!$E:$E,MATCH('ALL COUNTRIES'!$C100,'CO - Output Gap'!$C:$C,0))</f>
        <v>0.2</v>
      </c>
      <c r="H100" s="2">
        <f>INDEX('SA - Output Gap'!$F:$F,MATCH('ALL COUNTRIES'!$C100,'SA - Output Gap'!$C:$C,0))</f>
        <v>0.05</v>
      </c>
      <c r="I100" s="2">
        <f>INDEX('PD - Output Gap'!$G:$G,MATCH('ALL COUNTRIES'!$C100,'PD - Output Gap'!$C:$C,0))</f>
        <v>1.8</v>
      </c>
      <c r="J100" s="2">
        <f>INDEX('HU - Output Gap'!$Y:$Y,MATCH('ALL COUNTRIES'!$C100,'HU - Output Gap'!$D:$D,0))</f>
        <v>3.7339273934369448</v>
      </c>
      <c r="K100" s="2">
        <f>INDEX('CZ - Output Gap'!$W:$W,MATCH('ALL COUNTRIES'!$C100,'CZ - Output Gap'!$D:$D,0))</f>
        <v>3.2468323170501199</v>
      </c>
      <c r="O100" s="2">
        <f t="shared" si="18"/>
        <v>1.4030261887243183</v>
      </c>
      <c r="P100" s="2">
        <f t="shared" si="11"/>
        <v>-1.0220071192786466</v>
      </c>
      <c r="Q100" s="2">
        <f t="shared" si="12"/>
        <v>-0.47164562440325103</v>
      </c>
      <c r="R100" s="2">
        <f t="shared" si="13"/>
        <v>-5.5256548635416333E-2</v>
      </c>
      <c r="S100" s="2">
        <f t="shared" si="14"/>
        <v>1.4261420839954754E-2</v>
      </c>
      <c r="T100" s="2">
        <f t="shared" si="15"/>
        <v>1.4264082791880615</v>
      </c>
      <c r="U100" s="2">
        <f t="shared" si="16"/>
        <v>2.0022675525440707</v>
      </c>
      <c r="V100" s="2">
        <f t="shared" si="17"/>
        <v>1.5805490718989048</v>
      </c>
    </row>
    <row r="101" spans="3:22">
      <c r="C101" s="188">
        <f t="shared" si="19"/>
        <v>43800</v>
      </c>
      <c r="D101" s="2">
        <f>INDEX('MX - GDP'!$BH:$BH,MATCH('ALL COUNTRIES'!$C101,'MX - GDP'!$BA:$BA,0))</f>
        <v>3.3</v>
      </c>
      <c r="E101" s="2">
        <f>INDEX('BZ - Output Gap'!$AU:$AU,MATCH('ALL COUNTRIES'!$C101,'BZ - Output Gap'!$AT:$AT,0))</f>
        <v>-2.12</v>
      </c>
      <c r="F101" s="2">
        <f>INDEX('CL - GDP'!$E:$E,MATCH('ALL COUNTRIES'!$C101,'CL - GDP'!$C:$C,0))</f>
        <v>-5.3081192844743885</v>
      </c>
      <c r="G101">
        <f>INDEX('CO - Output Gap'!$E:$E,MATCH('ALL COUNTRIES'!$C101,'CO - Output Gap'!$C:$C,0))</f>
        <v>0.3</v>
      </c>
      <c r="H101" s="2">
        <f>INDEX('SA - Output Gap'!$F:$F,MATCH('ALL COUNTRIES'!$C101,'SA - Output Gap'!$C:$C,0))</f>
        <v>-0.05</v>
      </c>
      <c r="I101" s="2">
        <f>INDEX('PD - Output Gap'!$G:$G,MATCH('ALL COUNTRIES'!$C101,'PD - Output Gap'!$C:$C,0))</f>
        <v>1.4</v>
      </c>
      <c r="J101" s="2">
        <f>INDEX('HU - Output Gap'!$Y:$Y,MATCH('ALL COUNTRIES'!$C101,'HU - Output Gap'!$D:$D,0))</f>
        <v>2.4868436159974601</v>
      </c>
      <c r="K101" s="2">
        <f>INDEX('CZ - Output Gap'!$W:$W,MATCH('ALL COUNTRIES'!$C101,'CZ - Output Gap'!$D:$D,0))</f>
        <v>2.3196486741888784</v>
      </c>
      <c r="O101" s="2">
        <f t="shared" si="18"/>
        <v>1.1697830319835261</v>
      </c>
      <c r="P101" s="2">
        <f t="shared" si="11"/>
        <v>-1.0000307882643278</v>
      </c>
      <c r="Q101" s="2">
        <f t="shared" si="12"/>
        <v>-3.1081364037188237</v>
      </c>
      <c r="R101" s="2">
        <f t="shared" si="13"/>
        <v>1.6087349602716232E-2</v>
      </c>
      <c r="S101" s="2">
        <f t="shared" si="14"/>
        <v>-6.5178978347184474E-2</v>
      </c>
      <c r="T101" s="2">
        <f t="shared" si="15"/>
        <v>1.16318392697045</v>
      </c>
      <c r="U101" s="2">
        <f t="shared" si="16"/>
        <v>1.2969434002361566</v>
      </c>
      <c r="V101" s="2">
        <f t="shared" si="17"/>
        <v>1.0703472470588133</v>
      </c>
    </row>
    <row r="102" spans="3:22">
      <c r="C102" s="188">
        <f t="shared" si="19"/>
        <v>43891</v>
      </c>
      <c r="D102" s="2">
        <f>INDEX('MX - GDP'!$BH:$BH,MATCH('ALL COUNTRIES'!$C102,'MX - GDP'!$BA:$BA,0))</f>
        <v>2.2000000000000002</v>
      </c>
      <c r="E102" s="2">
        <f>INDEX('BZ - Output Gap'!$AU:$AU,MATCH('ALL COUNTRIES'!$C102,'BZ - Output Gap'!$AT:$AT,0))</f>
        <v>-3.12</v>
      </c>
      <c r="F102" s="2">
        <f>INDEX('CL - GDP'!$E:$E,MATCH('ALL COUNTRIES'!$C102,'CL - GDP'!$C:$C,0))</f>
        <v>-3.113393516890989</v>
      </c>
      <c r="G102">
        <f>INDEX('CO - Output Gap'!$E:$E,MATCH('ALL COUNTRIES'!$C102,'CO - Output Gap'!$C:$C,0))</f>
        <v>-0.4</v>
      </c>
      <c r="H102" s="2">
        <f>INDEX('SA - Output Gap'!$F:$F,MATCH('ALL COUNTRIES'!$C102,'SA - Output Gap'!$C:$C,0))</f>
        <v>-0.2</v>
      </c>
      <c r="I102" s="2">
        <f>INDEX('PD - Output Gap'!$G:$G,MATCH('ALL COUNTRIES'!$C102,'PD - Output Gap'!$C:$C,0))</f>
        <v>1.3</v>
      </c>
      <c r="J102" s="2">
        <f>INDEX('HU - Output Gap'!$Y:$Y,MATCH('ALL COUNTRIES'!$C102,'HU - Output Gap'!$D:$D,0))</f>
        <v>0.21165058731507991</v>
      </c>
      <c r="K102" s="2">
        <f>INDEX('CZ - Output Gap'!$W:$W,MATCH('ALL COUNTRIES'!$C102,'CZ - Output Gap'!$D:$D,0))</f>
        <v>-0.83648577928990353</v>
      </c>
      <c r="O102" s="2">
        <f t="shared" si="18"/>
        <v>0.65664808715378331</v>
      </c>
      <c r="P102" s="2">
        <f t="shared" si="11"/>
        <v>-1.5494390636223017</v>
      </c>
      <c r="Q102" s="2">
        <f t="shared" si="12"/>
        <v>-1.8009914390453023</v>
      </c>
      <c r="R102" s="2">
        <f t="shared" si="13"/>
        <v>-0.48331993806421186</v>
      </c>
      <c r="S102" s="2">
        <f t="shared" si="14"/>
        <v>-0.18433957712789331</v>
      </c>
      <c r="T102" s="2">
        <f t="shared" si="15"/>
        <v>1.0973778389160473</v>
      </c>
      <c r="U102" s="2">
        <f t="shared" si="16"/>
        <v>1.0142446424417756E-2</v>
      </c>
      <c r="V102" s="2">
        <f t="shared" si="17"/>
        <v>-0.66638049830602342</v>
      </c>
    </row>
    <row r="103" spans="3:22">
      <c r="C103" s="188">
        <f t="shared" si="19"/>
        <v>43983</v>
      </c>
      <c r="D103" s="2">
        <f>INDEX('MX - GDP'!$BH:$BH,MATCH('ALL COUNTRIES'!$C103,'MX - GDP'!$BA:$BA,0))</f>
        <v>-16</v>
      </c>
      <c r="E103" s="2">
        <f>INDEX('BZ - Output Gap'!$AU:$AU,MATCH('ALL COUNTRIES'!$C103,'BZ - Output Gap'!$AT:$AT,0))</f>
        <v>-5.19</v>
      </c>
      <c r="F103" s="2">
        <f>INDEX('CL - GDP'!$E:$E,MATCH('ALL COUNTRIES'!$C103,'CL - GDP'!$C:$C,0))</f>
        <v>-16.046514663569017</v>
      </c>
      <c r="G103">
        <f>INDEX('CO - Output Gap'!$E:$E,MATCH('ALL COUNTRIES'!$C103,'CO - Output Gap'!$C:$C,0))</f>
        <v>-3.9</v>
      </c>
      <c r="H103" s="2">
        <f>INDEX('SA - Output Gap'!$F:$F,MATCH('ALL COUNTRIES'!$C103,'SA - Output Gap'!$C:$C,0))</f>
        <v>-8</v>
      </c>
      <c r="I103" s="2">
        <f>INDEX('PD - Output Gap'!$G:$G,MATCH('ALL COUNTRIES'!$C103,'PD - Output Gap'!$C:$C,0))</f>
        <v>-6.3</v>
      </c>
      <c r="J103" s="2">
        <f>INDEX('HU - Output Gap'!$Y:$Y,MATCH('ALL COUNTRIES'!$C103,'HU - Output Gap'!$D:$D,0))</f>
        <v>-9.2835967499443708</v>
      </c>
      <c r="K103" s="2">
        <f>INDEX('CZ - Output Gap'!$W:$W,MATCH('ALL COUNTRIES'!$C103,'CZ - Output Gap'!$D:$D,0))</f>
        <v>-6.7205290105534754</v>
      </c>
      <c r="O103" s="2">
        <f t="shared" si="18"/>
        <v>-7.8334028182110531</v>
      </c>
      <c r="P103" s="2">
        <f t="shared" si="11"/>
        <v>-2.6867141936133074</v>
      </c>
      <c r="Q103" s="2">
        <f t="shared" si="12"/>
        <v>-9.5037597912879317</v>
      </c>
      <c r="R103" s="2">
        <f t="shared" si="13"/>
        <v>-2.9803563763988525</v>
      </c>
      <c r="S103" s="2">
        <f t="shared" si="14"/>
        <v>-6.3806907137247526</v>
      </c>
      <c r="T103" s="2">
        <f t="shared" si="15"/>
        <v>-3.9038848532185639</v>
      </c>
      <c r="U103" s="2">
        <f t="shared" si="16"/>
        <v>-5.3601681936973407</v>
      </c>
      <c r="V103" s="2">
        <f t="shared" si="17"/>
        <v>-3.9041960240032756</v>
      </c>
    </row>
    <row r="104" spans="3:22">
      <c r="C104" s="188">
        <f t="shared" si="19"/>
        <v>44075</v>
      </c>
      <c r="D104" s="2">
        <f>INDEX('MX - GDP'!$BH:$BH,MATCH('ALL COUNTRIES'!$C104,'MX - GDP'!$BA:$BA,0))</f>
        <v>-5.2</v>
      </c>
      <c r="E104" s="2">
        <f>INDEX('BZ - Output Gap'!$AU:$AU,MATCH('ALL COUNTRIES'!$C104,'BZ - Output Gap'!$AT:$AT,0))</f>
        <v>-4.5199999999999996</v>
      </c>
      <c r="F104" s="2">
        <f>INDEX('CL - GDP'!$E:$E,MATCH('ALL COUNTRIES'!$C104,'CL - GDP'!$C:$C,0))</f>
        <v>-11.241435391899342</v>
      </c>
      <c r="G104">
        <f>INDEX('CO - Output Gap'!$E:$E,MATCH('ALL COUNTRIES'!$C104,'CO - Output Gap'!$C:$C,0))</f>
        <v>-6.2</v>
      </c>
      <c r="H104" s="2">
        <f>INDEX('SA - Output Gap'!$F:$F,MATCH('ALL COUNTRIES'!$C104,'SA - Output Gap'!$C:$C,0))</f>
        <v>-3.7</v>
      </c>
      <c r="I104" s="2">
        <f>INDEX('PD - Output Gap'!$G:$G,MATCH('ALL COUNTRIES'!$C104,'PD - Output Gap'!$C:$C,0))</f>
        <v>-1</v>
      </c>
      <c r="J104" s="2">
        <f>INDEX('HU - Output Gap'!$Y:$Y,MATCH('ALL COUNTRIES'!$C104,'HU - Output Gap'!$D:$D,0))</f>
        <v>-4.5261965236603254</v>
      </c>
      <c r="K104" s="2">
        <f>INDEX('CZ - Output Gap'!$W:$W,MATCH('ALL COUNTRIES'!$C104,'CZ - Output Gap'!$D:$D,0))</f>
        <v>-3.8924549822068002</v>
      </c>
      <c r="O104" s="2">
        <f t="shared" si="18"/>
        <v>-2.7953506326099413</v>
      </c>
      <c r="P104" s="2">
        <f t="shared" si="11"/>
        <v>-2.3186106491234648</v>
      </c>
      <c r="Q104" s="2">
        <f t="shared" si="12"/>
        <v>-6.6419283645142668</v>
      </c>
      <c r="R104" s="2">
        <f t="shared" si="13"/>
        <v>-4.6212660358759017</v>
      </c>
      <c r="S104" s="2">
        <f t="shared" si="14"/>
        <v>-2.9647535486777663</v>
      </c>
      <c r="T104" s="2">
        <f t="shared" si="15"/>
        <v>-0.41616218633521657</v>
      </c>
      <c r="U104" s="2">
        <f t="shared" si="16"/>
        <v>-2.6694834598434438</v>
      </c>
      <c r="V104" s="2">
        <f t="shared" si="17"/>
        <v>-2.3479902592071427</v>
      </c>
    </row>
    <row r="105" spans="3:22">
      <c r="C105" s="188">
        <f t="shared" si="19"/>
        <v>44166</v>
      </c>
      <c r="D105" s="2">
        <f>INDEX('MX - GDP'!$BH:$BH,MATCH('ALL COUNTRIES'!$C105,'MX - GDP'!$BA:$BA,0))</f>
        <v>-1.4</v>
      </c>
      <c r="E105" s="2">
        <f>INDEX('BZ - Output Gap'!$AU:$AU,MATCH('ALL COUNTRIES'!$C105,'BZ - Output Gap'!$AT:$AT,0))</f>
        <v>-3.51</v>
      </c>
      <c r="F105" s="2">
        <f>INDEX('CL - GDP'!$E:$E,MATCH('ALL COUNTRIES'!$C105,'CL - GDP'!$C:$C,0))</f>
        <v>-3.997664795787486</v>
      </c>
      <c r="G105">
        <f>INDEX('CO - Output Gap'!$E:$E,MATCH('ALL COUNTRIES'!$C105,'CO - Output Gap'!$C:$C,0))</f>
        <v>-7.3</v>
      </c>
      <c r="H105" s="2">
        <f>INDEX('SA - Output Gap'!$F:$F,MATCH('ALL COUNTRIES'!$C105,'SA - Output Gap'!$C:$C,0))</f>
        <v>-2.2999999999999998</v>
      </c>
      <c r="I105" s="2">
        <f>INDEX('PD - Output Gap'!$G:$G,MATCH('ALL COUNTRIES'!$C105,'PD - Output Gap'!$C:$C,0))</f>
        <v>-1.8</v>
      </c>
      <c r="J105" s="2">
        <f>INDEX('HU - Output Gap'!$Y:$Y,MATCH('ALL COUNTRIES'!$C105,'HU - Output Gap'!$D:$D,0))</f>
        <v>-3.5956874025044652</v>
      </c>
      <c r="K105" s="2">
        <f>INDEX('CZ - Output Gap'!$W:$W,MATCH('ALL COUNTRIES'!$C105,'CZ - Output Gap'!$D:$D,0))</f>
        <v>-3.069021656571115</v>
      </c>
      <c r="O105" s="2">
        <f t="shared" si="18"/>
        <v>-1.0227026413799207</v>
      </c>
      <c r="P105" s="2">
        <f t="shared" si="11"/>
        <v>-1.7637082910119111</v>
      </c>
      <c r="Q105" s="2">
        <f t="shared" si="12"/>
        <v>-2.3276498337693474</v>
      </c>
      <c r="R105" s="2">
        <f t="shared" si="13"/>
        <v>-5.4060489164953598</v>
      </c>
      <c r="S105" s="2">
        <f t="shared" si="14"/>
        <v>-1.8525879600578168</v>
      </c>
      <c r="T105" s="2">
        <f t="shared" si="15"/>
        <v>-0.94261089077043891</v>
      </c>
      <c r="U105" s="2">
        <f t="shared" si="16"/>
        <v>-2.1432072232608643</v>
      </c>
      <c r="V105" s="2">
        <f t="shared" si="17"/>
        <v>-1.8948791753262713</v>
      </c>
    </row>
    <row r="106" spans="3:22">
      <c r="C106" s="188">
        <f t="shared" si="19"/>
        <v>44256</v>
      </c>
      <c r="D106" s="2">
        <f>INDEX('MX - GDP'!$BH:$BH,MATCH('ALL COUNTRIES'!$C106,'MX - GDP'!$BA:$BA,0))</f>
        <v>-1.4</v>
      </c>
      <c r="E106" s="2">
        <f>INDEX('BZ - Output Gap'!$AU:$AU,MATCH('ALL COUNTRIES'!$C106,'BZ - Output Gap'!$AT:$AT,0))</f>
        <v>-2.61</v>
      </c>
      <c r="F106" s="2">
        <f>INDEX('CL - GDP'!$E:$E,MATCH('ALL COUNTRIES'!$C106,'CL - GDP'!$C:$C,0))</f>
        <v>-5.8582422614246454E-2</v>
      </c>
      <c r="G106">
        <f>INDEX('CO - Output Gap'!$E:$E,MATCH('ALL COUNTRIES'!$C106,'CO - Output Gap'!$C:$C,0))</f>
        <v>-7.1</v>
      </c>
      <c r="H106" s="2">
        <f>INDEX('SA - Output Gap'!$F:$F,MATCH('ALL COUNTRIES'!$C106,'SA - Output Gap'!$C:$C,0))</f>
        <v>-2.2000000000000002</v>
      </c>
      <c r="I106" s="2">
        <f>INDEX('PD - Output Gap'!$G:$G,MATCH('ALL COUNTRIES'!$C106,'PD - Output Gap'!$C:$C,0))</f>
        <v>-0.2</v>
      </c>
      <c r="J106" s="2">
        <f>INDEX('HU - Output Gap'!$Y:$Y,MATCH('ALL COUNTRIES'!$C106,'HU - Output Gap'!$D:$D,0))</f>
        <v>-2.30155796667658</v>
      </c>
      <c r="K106" s="2">
        <f>INDEX('CZ - Output Gap'!$W:$W,MATCH('ALL COUNTRIES'!$C106,'CZ - Output Gap'!$D:$D,0))</f>
        <v>-2.5857849609379997</v>
      </c>
      <c r="O106" s="2">
        <f t="shared" si="18"/>
        <v>-1.0227026413799207</v>
      </c>
      <c r="P106" s="2">
        <f t="shared" si="11"/>
        <v>-1.2692408431897348</v>
      </c>
      <c r="Q106" s="2">
        <f t="shared" si="12"/>
        <v>1.8407138622746448E-2</v>
      </c>
      <c r="R106" s="2">
        <f t="shared" si="13"/>
        <v>-5.2633611200190948</v>
      </c>
      <c r="S106" s="2">
        <f t="shared" si="14"/>
        <v>-1.7731475608706779</v>
      </c>
      <c r="T106" s="2">
        <f t="shared" si="15"/>
        <v>0.11028651810000567</v>
      </c>
      <c r="U106" s="2">
        <f t="shared" si="16"/>
        <v>-1.4112750437114312</v>
      </c>
      <c r="V106" s="2">
        <f t="shared" si="17"/>
        <v>-1.6289682677730748</v>
      </c>
    </row>
    <row r="107" spans="3:22">
      <c r="C107" s="188">
        <f t="shared" si="19"/>
        <v>44348</v>
      </c>
      <c r="D107" s="2">
        <f>INDEX('MX - GDP'!$BH:$BH,MATCH('ALL COUNTRIES'!$C107,'MX - GDP'!$BA:$BA,0))</f>
        <v>-1.2</v>
      </c>
      <c r="E107" s="2">
        <f>INDEX('BZ - Output Gap'!$AU:$AU,MATCH('ALL COUNTRIES'!$C107,'BZ - Output Gap'!$AT:$AT,0))</f>
        <v>-1.78</v>
      </c>
      <c r="F107" s="2">
        <f>INDEX('CL - GDP'!$E:$E,MATCH('ALL COUNTRIES'!$C107,'CL - GDP'!$C:$C,0))</f>
        <v>-0.1605226073778363</v>
      </c>
      <c r="G107">
        <f>INDEX('CO - Output Gap'!$E:$E,MATCH('ALL COUNTRIES'!$C107,'CO - Output Gap'!$C:$C,0))</f>
        <v>-4.5</v>
      </c>
      <c r="H107" s="2">
        <f>INDEX('SA - Output Gap'!$F:$F,MATCH('ALL COUNTRIES'!$C107,'SA - Output Gap'!$C:$C,0))</f>
        <v>-1.5</v>
      </c>
      <c r="I107" s="2">
        <f>INDEX('PD - Output Gap'!$G:$G,MATCH('ALL COUNTRIES'!$C107,'PD - Output Gap'!$C:$C,0))</f>
        <v>0.3</v>
      </c>
      <c r="J107" s="2">
        <f>INDEX('HU - Output Gap'!$Y:$Y,MATCH('ALL COUNTRIES'!$C107,'HU - Output Gap'!$D:$D,0))</f>
        <v>-0.35189540296803096</v>
      </c>
      <c r="K107" s="2">
        <f>INDEX('CZ - Output Gap'!$W:$W,MATCH('ALL COUNTRIES'!$C107,'CZ - Output Gap'!$D:$D,0))</f>
        <v>-1.1466801405136779</v>
      </c>
      <c r="O107" s="2">
        <f t="shared" si="18"/>
        <v>-0.92940537868360373</v>
      </c>
      <c r="P107" s="2">
        <f t="shared" si="11"/>
        <v>-0.81323197464261654</v>
      </c>
      <c r="Q107" s="2">
        <f t="shared" si="12"/>
        <v>-4.2306870015488295E-2</v>
      </c>
      <c r="R107" s="2">
        <f t="shared" si="13"/>
        <v>-3.4084197658276478</v>
      </c>
      <c r="S107" s="2">
        <f t="shared" si="14"/>
        <v>-1.2170647665607033</v>
      </c>
      <c r="T107" s="2">
        <f t="shared" si="15"/>
        <v>0.43931695837201962</v>
      </c>
      <c r="U107" s="2">
        <f t="shared" si="16"/>
        <v>-0.30858722119989479</v>
      </c>
      <c r="V107" s="2">
        <f t="shared" si="17"/>
        <v>-0.83707131060625839</v>
      </c>
    </row>
    <row r="108" spans="3:22">
      <c r="C108" s="188">
        <f t="shared" si="19"/>
        <v>44440</v>
      </c>
      <c r="D108" s="2">
        <f>INDEX('MX - GDP'!$BH:$BH,MATCH('ALL COUNTRIES'!$C108,'MX - GDP'!$BA:$BA,0))</f>
        <v>-2.8</v>
      </c>
      <c r="E108" s="2">
        <f>INDEX('BZ - Output Gap'!$AU:$AU,MATCH('ALL COUNTRIES'!$C108,'BZ - Output Gap'!$AT:$AT,0))</f>
        <v>-1.26</v>
      </c>
      <c r="F108" s="2">
        <f>INDEX('CL - GDP'!$E:$E,MATCH('ALL COUNTRIES'!$C108,'CL - GDP'!$C:$C,0))</f>
        <v>3.5152626629372441</v>
      </c>
      <c r="G108">
        <f>INDEX('CO - Output Gap'!$E:$E,MATCH('ALL COUNTRIES'!$C108,'CO - Output Gap'!$C:$C,0))</f>
        <v>-2.7</v>
      </c>
      <c r="H108" s="2">
        <f>INDEX('SA - Output Gap'!$F:$F,MATCH('ALL COUNTRIES'!$C108,'SA - Output Gap'!$C:$C,0))</f>
        <v>-2.2999999999999998</v>
      </c>
      <c r="I108" s="2">
        <f>INDEX('PD - Output Gap'!$G:$G,MATCH('ALL COUNTRIES'!$C108,'PD - Output Gap'!$C:$C,0))</f>
        <v>1.6</v>
      </c>
      <c r="J108" s="2">
        <f>INDEX('HU - Output Gap'!$Y:$Y,MATCH('ALL COUNTRIES'!$C108,'HU - Output Gap'!$D:$D,0))</f>
        <v>0.84068093657762333</v>
      </c>
      <c r="K108" s="2">
        <f>INDEX('CZ - Output Gap'!$W:$W,MATCH('ALL COUNTRIES'!$C108,'CZ - Output Gap'!$D:$D,0))</f>
        <v>0.14320616305158551</v>
      </c>
      <c r="O108" s="2">
        <f t="shared" si="18"/>
        <v>-1.6757834802541385</v>
      </c>
      <c r="P108" s="2">
        <f t="shared" si="11"/>
        <v>-0.52753967145647018</v>
      </c>
      <c r="Q108" s="2">
        <f t="shared" si="12"/>
        <v>2.1469343911394199</v>
      </c>
      <c r="R108" s="2">
        <f t="shared" si="13"/>
        <v>-2.1242295975412615</v>
      </c>
      <c r="S108" s="2">
        <f t="shared" si="14"/>
        <v>-1.8525879600578168</v>
      </c>
      <c r="T108" s="2">
        <f t="shared" si="15"/>
        <v>1.2947961030792559</v>
      </c>
      <c r="U108" s="2">
        <f t="shared" si="16"/>
        <v>0.3659086795322683</v>
      </c>
      <c r="V108" s="2">
        <f t="shared" si="17"/>
        <v>-0.12728490423225514</v>
      </c>
    </row>
    <row r="109" spans="3:22">
      <c r="C109" s="188">
        <f t="shared" si="19"/>
        <v>44531</v>
      </c>
      <c r="D109" s="2">
        <f>INDEX('MX - GDP'!$BH:$BH,MATCH('ALL COUNTRIES'!$C109,'MX - GDP'!$BA:$BA,0))</f>
        <v>-2.2999999999999998</v>
      </c>
      <c r="E109" s="2">
        <f>INDEX('BZ - Output Gap'!$AU:$AU,MATCH('ALL COUNTRIES'!$C109,'BZ - Output Gap'!$AT:$AT,0))</f>
        <v>-0.93</v>
      </c>
      <c r="F109" s="2">
        <f>INDEX('CL - GDP'!$E:$E,MATCH('ALL COUNTRIES'!$C109,'CL - GDP'!$C:$C,0))</f>
        <v>5.5004639923559946</v>
      </c>
      <c r="G109">
        <f>INDEX('CO - Output Gap'!$E:$E,MATCH('ALL COUNTRIES'!$C109,'CO - Output Gap'!$C:$C,0))</f>
        <v>-0.9</v>
      </c>
      <c r="H109" s="2">
        <f>INDEX('SA - Output Gap'!$F:$F,MATCH('ALL COUNTRIES'!$C109,'SA - Output Gap'!$C:$C,0))</f>
        <v>-1.9</v>
      </c>
      <c r="I109" s="2">
        <f>INDEX('PD - Output Gap'!$G:$G,MATCH('ALL COUNTRIES'!$C109,'PD - Output Gap'!$C:$C,0))</f>
        <v>2.1</v>
      </c>
      <c r="J109" s="2">
        <f>INDEX('HU - Output Gap'!$Y:$Y,MATCH('ALL COUNTRIES'!$C109,'HU - Output Gap'!$D:$D,0))</f>
        <v>1.9889734814610049</v>
      </c>
      <c r="K109" s="2">
        <f>INDEX('CZ - Output Gap'!$W:$W,MATCH('ALL COUNTRIES'!$C109,'CZ - Output Gap'!$D:$D,0))</f>
        <v>0.66226288508053655</v>
      </c>
      <c r="O109" s="2">
        <f t="shared" si="18"/>
        <v>-1.4425403235133463</v>
      </c>
      <c r="P109" s="2">
        <f t="shared" si="11"/>
        <v>-0.34623494058833881</v>
      </c>
      <c r="Q109" s="2">
        <f t="shared" si="12"/>
        <v>3.3292898179270596</v>
      </c>
      <c r="R109" s="2">
        <f t="shared" si="13"/>
        <v>-0.84003942925487474</v>
      </c>
      <c r="S109" s="2">
        <f t="shared" si="14"/>
        <v>-1.53482636330926</v>
      </c>
      <c r="T109" s="2">
        <f t="shared" si="15"/>
        <v>1.62382654335127</v>
      </c>
      <c r="U109" s="2">
        <f t="shared" si="16"/>
        <v>1.015358604608108</v>
      </c>
      <c r="V109" s="2">
        <f t="shared" si="17"/>
        <v>0.15833670785470383</v>
      </c>
    </row>
    <row r="110" spans="3:22">
      <c r="C110" s="188">
        <f t="shared" si="19"/>
        <v>44621</v>
      </c>
      <c r="D110" s="2">
        <f>INDEX('MX - GDP'!$BH:$BH,MATCH('ALL COUNTRIES'!$C110,'MX - GDP'!$BA:$BA,0))</f>
        <v>-1.7</v>
      </c>
      <c r="E110" s="2">
        <f>INDEX('BZ - Output Gap'!$AU:$AU,MATCH('ALL COUNTRIES'!$C110,'BZ - Output Gap'!$AT:$AT,0))</f>
        <v>-0.67</v>
      </c>
      <c r="F110" s="2">
        <f>INDEX('CL - GDP'!$E:$E,MATCH('ALL COUNTRIES'!$C110,'CL - GDP'!$C:$C,0))</f>
        <v>5.492120557697362</v>
      </c>
      <c r="G110">
        <f>INDEX('CO - Output Gap'!$E:$E,MATCH('ALL COUNTRIES'!$C110,'CO - Output Gap'!$C:$C,0))</f>
        <v>0</v>
      </c>
      <c r="H110" s="2">
        <f>INDEX('SA - Output Gap'!$F:$F,MATCH('ALL COUNTRIES'!$C110,'SA - Output Gap'!$C:$C,0))</f>
        <v>-0.9</v>
      </c>
      <c r="I110" s="2">
        <f>INDEX('PD - Output Gap'!$G:$G,MATCH('ALL COUNTRIES'!$C110,'PD - Output Gap'!$C:$C,0))</f>
        <v>4.2</v>
      </c>
      <c r="J110" s="2">
        <f>INDEX('HU - Output Gap'!$Y:$Y,MATCH('ALL COUNTRIES'!$C110,'HU - Output Gap'!$D:$D,0))</f>
        <v>2.2643788847288602</v>
      </c>
      <c r="K110" s="2">
        <f>INDEX('CZ - Output Gap'!$W:$W,MATCH('ALL COUNTRIES'!$C110,'CZ - Output Gap'!$D:$D,0))</f>
        <v>0.86677099834217497</v>
      </c>
      <c r="O110" s="2">
        <f t="shared" si="18"/>
        <v>-1.1626485354243958</v>
      </c>
      <c r="P110" s="2">
        <f t="shared" si="11"/>
        <v>-0.20338878899526563</v>
      </c>
      <c r="Q110" s="2">
        <f t="shared" si="12"/>
        <v>3.3243205963672642</v>
      </c>
      <c r="R110" s="2">
        <f t="shared" si="13"/>
        <v>-0.19794434511168152</v>
      </c>
      <c r="S110" s="2">
        <f t="shared" si="14"/>
        <v>-0.74042237143786793</v>
      </c>
      <c r="T110" s="2">
        <f t="shared" si="15"/>
        <v>3.0057543924937282</v>
      </c>
      <c r="U110" s="2">
        <f t="shared" si="16"/>
        <v>1.1711220634189938</v>
      </c>
      <c r="V110" s="2">
        <f t="shared" si="17"/>
        <v>0.27087149358356211</v>
      </c>
    </row>
    <row r="111" spans="3:22">
      <c r="C111" s="188">
        <f t="shared" si="19"/>
        <v>44713</v>
      </c>
      <c r="D111" s="2">
        <f>INDEX('MX - GDP'!$BH:$BH,MATCH('ALL COUNTRIES'!$C111,'MX - GDP'!$BA:$BA,0))</f>
        <v>-1.2</v>
      </c>
      <c r="E111" s="2">
        <f>INDEX('BZ - Output Gap'!$AU:$AU,MATCH('ALL COUNTRIES'!$C111,'BZ - Output Gap'!$AT:$AT,0))</f>
        <v>-0.66</v>
      </c>
      <c r="F111" s="2">
        <f>INDEX('CL - GDP'!$E:$E,MATCH('ALL COUNTRIES'!$C111,'CL - GDP'!$C:$C,0))</f>
        <v>4.2012361451717695</v>
      </c>
      <c r="G111">
        <f>INDEX('CO - Output Gap'!$E:$E,MATCH('ALL COUNTRIES'!$C111,'CO - Output Gap'!$C:$C,0))</f>
        <v>1.5</v>
      </c>
      <c r="H111" s="2">
        <f>INDEX('SA - Output Gap'!$F:$F,MATCH('ALL COUNTRIES'!$C111,'SA - Output Gap'!$C:$C,0))</f>
        <v>-1.05</v>
      </c>
      <c r="I111" s="2">
        <f>INDEX('PD - Output Gap'!$G:$G,MATCH('ALL COUNTRIES'!$C111,'PD - Output Gap'!$C:$C,0))</f>
        <v>2.4</v>
      </c>
      <c r="J111" s="2">
        <f>INDEX('HU - Output Gap'!$Y:$Y,MATCH('ALL COUNTRIES'!$C111,'HU - Output Gap'!$D:$D,0))</f>
        <v>2.0735438463683051</v>
      </c>
      <c r="K111" s="2">
        <f>INDEX('CZ - Output Gap'!$W:$W,MATCH('ALL COUNTRIES'!$C111,'CZ - Output Gap'!$D:$D,0))</f>
        <v>0.82765581430149848</v>
      </c>
      <c r="O111" s="2">
        <f t="shared" si="18"/>
        <v>-0.92940537868360373</v>
      </c>
      <c r="P111" s="2">
        <f t="shared" si="11"/>
        <v>-0.1978947062416859</v>
      </c>
      <c r="Q111" s="2">
        <f t="shared" si="12"/>
        <v>2.5554896632587862</v>
      </c>
      <c r="R111" s="2">
        <f t="shared" si="13"/>
        <v>0.87221412846030721</v>
      </c>
      <c r="S111" s="2">
        <f t="shared" si="14"/>
        <v>-0.85958297021857688</v>
      </c>
      <c r="T111" s="2">
        <f t="shared" si="15"/>
        <v>1.821244807514478</v>
      </c>
      <c r="U111" s="2">
        <f t="shared" si="16"/>
        <v>1.0631898105124018</v>
      </c>
      <c r="V111" s="2">
        <f t="shared" si="17"/>
        <v>0.24934756094069968</v>
      </c>
    </row>
    <row r="112" spans="3:22">
      <c r="C112" s="188">
        <f t="shared" si="19"/>
        <v>44805</v>
      </c>
      <c r="D112" s="2">
        <f>INDEX('MX - GDP'!$BH:$BH,MATCH('ALL COUNTRIES'!$C112,'MX - GDP'!$BA:$BA,0))</f>
        <v>-0.9</v>
      </c>
      <c r="E112" s="2">
        <f>INDEX('BZ - Output Gap'!$AU:$AU,MATCH('ALL COUNTRIES'!$C112,'BZ - Output Gap'!$AT:$AT,0))</f>
        <v>-0.8</v>
      </c>
      <c r="F112" s="2">
        <f>INDEX('CL - GDP'!$E:$E,MATCH('ALL COUNTRIES'!$C112,'CL - GDP'!$C:$C,0))</f>
        <v>2.7818812854142849</v>
      </c>
      <c r="G112">
        <f>INDEX('CO - Output Gap'!$E:$E,MATCH('ALL COUNTRIES'!$C112,'CO - Output Gap'!$C:$C,0))</f>
        <v>2.6</v>
      </c>
      <c r="H112" s="2">
        <f>INDEX('SA - Output Gap'!$F:$F,MATCH('ALL COUNTRIES'!$C112,'SA - Output Gap'!$C:$C,0))</f>
        <v>0.1</v>
      </c>
      <c r="I112" s="2">
        <f>INDEX('PD - Output Gap'!$G:$G,MATCH('ALL COUNTRIES'!$C112,'PD - Output Gap'!$C:$C,0))</f>
        <v>1.3</v>
      </c>
      <c r="J112" s="2">
        <f>INDEX('HU - Output Gap'!$Y:$Y,MATCH('ALL COUNTRIES'!$C112,'HU - Output Gap'!$D:$D,0))</f>
        <v>1.1511484633969751</v>
      </c>
      <c r="K112" s="2">
        <f>INDEX('CZ - Output Gap'!$W:$W,MATCH('ALL COUNTRIES'!$C112,'CZ - Output Gap'!$D:$D,0))</f>
        <v>0.52263580651470498</v>
      </c>
      <c r="O112" s="2">
        <f t="shared" si="18"/>
        <v>-0.78945948463912841</v>
      </c>
      <c r="P112" s="2">
        <f t="shared" si="11"/>
        <v>-0.27481186479180225</v>
      </c>
      <c r="Q112" s="2">
        <f t="shared" si="12"/>
        <v>1.7101437045881724</v>
      </c>
      <c r="R112" s="2">
        <f t="shared" si="13"/>
        <v>1.6569970090797657</v>
      </c>
      <c r="S112" s="2">
        <f t="shared" si="14"/>
        <v>5.398162043352437E-2</v>
      </c>
      <c r="T112" s="2">
        <f t="shared" si="15"/>
        <v>1.0973778389160473</v>
      </c>
      <c r="U112" s="2">
        <f t="shared" si="16"/>
        <v>0.54150253227454725</v>
      </c>
      <c r="V112" s="2">
        <f t="shared" si="17"/>
        <v>8.1504042794369819E-2</v>
      </c>
    </row>
    <row r="113" spans="3:22">
      <c r="C113" s="188">
        <f t="shared" si="19"/>
        <v>44896</v>
      </c>
      <c r="D113" s="2">
        <f>INDEX('MX - GDP'!$BH:$BH,MATCH('ALL COUNTRIES'!$C113,'MX - GDP'!$BA:$BA,0))</f>
        <v>-1.1000000000000001</v>
      </c>
      <c r="E113" s="2">
        <f>INDEX('BZ - Output Gap'!$AU:$AU,MATCH('ALL COUNTRIES'!$C113,'BZ - Output Gap'!$AT:$AT,0))</f>
        <v>-1.03</v>
      </c>
      <c r="F113" s="2">
        <f>INDEX('CL - GDP'!$E:$E,MATCH('ALL COUNTRIES'!$C113,'CL - GDP'!$C:$C,0))</f>
        <v>2.1558476007730123</v>
      </c>
      <c r="G113">
        <f>INDEX('CO - Output Gap'!$E:$E,MATCH('ALL COUNTRIES'!$C113,'CO - Output Gap'!$C:$C,0))</f>
        <v>2.4</v>
      </c>
      <c r="H113" s="2">
        <f>INDEX('SA - Output Gap'!$F:$F,MATCH('ALL COUNTRIES'!$C113,'SA - Output Gap'!$C:$C,0))</f>
        <v>-0.3</v>
      </c>
      <c r="I113" s="2">
        <f>INDEX('PD - Output Gap'!$G:$G,MATCH('ALL COUNTRIES'!$C113,'PD - Output Gap'!$C:$C,0))</f>
        <v>0.1</v>
      </c>
      <c r="J113" s="2">
        <f>INDEX('HU - Output Gap'!$Y:$Y,MATCH('ALL COUNTRIES'!$C113,'HU - Output Gap'!$D:$D,0))</f>
        <v>0.34940215979737155</v>
      </c>
      <c r="K113" s="2">
        <f>INDEX('CZ - Output Gap'!$W:$W,MATCH('ALL COUNTRIES'!$C113,'CZ - Output Gap'!$D:$D,0))</f>
        <v>0.15339740473469302</v>
      </c>
      <c r="O113" s="2">
        <f t="shared" si="18"/>
        <v>-0.88275674733544529</v>
      </c>
      <c r="P113" s="2">
        <f t="shared" si="11"/>
        <v>-0.40117576812413619</v>
      </c>
      <c r="Q113" s="2">
        <f t="shared" si="12"/>
        <v>1.3372876554718882</v>
      </c>
      <c r="R113" s="2">
        <f t="shared" si="13"/>
        <v>1.5143092126035005</v>
      </c>
      <c r="S113" s="2">
        <f t="shared" si="14"/>
        <v>-0.26377997631503253</v>
      </c>
      <c r="T113" s="2">
        <f t="shared" si="15"/>
        <v>0.30770478226321402</v>
      </c>
      <c r="U113" s="2">
        <f t="shared" si="16"/>
        <v>8.8051816145867157E-2</v>
      </c>
      <c r="V113" s="2">
        <f t="shared" si="17"/>
        <v>-0.12167696437682134</v>
      </c>
    </row>
    <row r="114" spans="3:22">
      <c r="C114" s="188">
        <f t="shared" si="19"/>
        <v>44986</v>
      </c>
      <c r="D114" s="2">
        <f>INDEX('MX - GDP'!$BH:$BH,MATCH('ALL COUNTRIES'!$C114,'MX - GDP'!$BA:$BA,0))</f>
        <v>-0.9</v>
      </c>
      <c r="E114" s="2">
        <f>INDEX('BZ - Output Gap'!$AU:$AU,MATCH('ALL COUNTRIES'!$C114,'BZ - Output Gap'!$AT:$AT,0))</f>
        <v>-1.3</v>
      </c>
      <c r="F114" s="2">
        <f>INDEX('CL - GDP'!$E:$E,MATCH('ALL COUNTRIES'!$C114,'CL - GDP'!$C:$C,0))</f>
        <v>2.9642120134930501</v>
      </c>
      <c r="G114">
        <f>INDEX('CO - Output Gap'!$E:$E,MATCH('ALL COUNTRIES'!$C114,'CO - Output Gap'!$C:$C,0))</f>
        <v>2.2999999999999998</v>
      </c>
      <c r="H114" s="2">
        <f>INDEX('SA - Output Gap'!$F:$F,MATCH('ALL COUNTRIES'!$C114,'SA - Output Gap'!$C:$C,0))</f>
        <v>-0.2</v>
      </c>
      <c r="I114" s="2">
        <f>INDEX('PD - Output Gap'!$G:$G,MATCH('ALL COUNTRIES'!$C114,'PD - Output Gap'!$C:$C,0))</f>
        <v>0</v>
      </c>
      <c r="J114" s="2"/>
      <c r="O114" s="2"/>
      <c r="P114" s="2"/>
      <c r="Q114" s="2"/>
      <c r="R114" s="2"/>
      <c r="S114" s="2"/>
      <c r="T114" s="2"/>
      <c r="U114" s="2"/>
      <c r="V114" s="2"/>
    </row>
    <row r="115" spans="3:22">
      <c r="C115" s="188">
        <f t="shared" si="19"/>
        <v>45078</v>
      </c>
      <c r="D115" s="2">
        <f>INDEX('MX - GDP'!$BH:$BH,MATCH('ALL COUNTRIES'!$C115,'MX - GDP'!$BA:$BA,0))</f>
        <v>-1</v>
      </c>
      <c r="F115" s="2">
        <f>INDEX('CL - GDP'!$E:$E,MATCH('ALL COUNTRIES'!$C115,'CL - GDP'!$C:$C,0))</f>
        <v>1.832010165374955</v>
      </c>
      <c r="G115">
        <f>INDEX('CO - Output Gap'!$E:$E,MATCH('ALL COUNTRIES'!$C115,'CO - Output Gap'!$C:$C,0))</f>
        <v>1.9</v>
      </c>
      <c r="H115" s="2">
        <f>INDEX('SA - Output Gap'!$F:$F,MATCH('ALL COUNTRIES'!$C115,'SA - Output Gap'!$C:$C,0))</f>
        <v>-0.15</v>
      </c>
      <c r="I115" s="2">
        <f>INDEX('PD - Output Gap'!$G:$G,MATCH('ALL COUNTRIES'!$C115,'PD - Output Gap'!$C:$C,0))</f>
        <v>-0.3</v>
      </c>
      <c r="J115" s="2"/>
      <c r="O115" s="2"/>
      <c r="P115" s="2"/>
      <c r="Q115" s="2"/>
      <c r="R115" s="2"/>
      <c r="S115" s="2"/>
      <c r="T115" s="2"/>
      <c r="U115" s="2"/>
      <c r="V115" s="2"/>
    </row>
    <row r="116" spans="3:22">
      <c r="C116" s="188">
        <f t="shared" si="19"/>
        <v>45170</v>
      </c>
      <c r="D116" s="2">
        <f>INDEX('MX - GDP'!$BH:$BH,MATCH('ALL COUNTRIES'!$C116,'MX - GDP'!$BA:$BA,0))</f>
        <v>-1.1000000000000001</v>
      </c>
      <c r="F116" s="2">
        <f>INDEX('CL - GDP'!$E:$E,MATCH('ALL COUNTRIES'!$C116,'CL - GDP'!$C:$C,0))</f>
        <v>0.42481303635387418</v>
      </c>
      <c r="G116">
        <f>INDEX('CO - Output Gap'!$E:$E,MATCH('ALL COUNTRIES'!$C116,'CO - Output Gap'!$C:$C,0))</f>
        <v>1.2</v>
      </c>
      <c r="H116" s="2">
        <f>INDEX('SA - Output Gap'!$F:$F,MATCH('ALL COUNTRIES'!$C116,'SA - Output Gap'!$C:$C,0))</f>
        <v>-0.15</v>
      </c>
      <c r="I116" s="2">
        <f>INDEX('PD - Output Gap'!$G:$G,MATCH('ALL COUNTRIES'!$C116,'PD - Output Gap'!$C:$C,0))</f>
        <v>-0.5</v>
      </c>
      <c r="J116" s="2"/>
      <c r="O116" s="2"/>
      <c r="P116" s="2"/>
      <c r="Q116" s="2"/>
      <c r="R116" s="2"/>
      <c r="S116" s="2"/>
      <c r="T116" s="2"/>
      <c r="U116" s="2"/>
      <c r="V116" s="2"/>
    </row>
    <row r="117" spans="3:22">
      <c r="C117" s="188">
        <f t="shared" si="19"/>
        <v>45261</v>
      </c>
      <c r="D117" s="2">
        <f>INDEX('MX - GDP'!$BH:$BH,MATCH('ALL COUNTRIES'!$C117,'MX - GDP'!$BA:$BA,0))</f>
        <v>-1.1000000000000001</v>
      </c>
      <c r="F117" s="2">
        <f>INDEX('CL - GDP'!$E:$E,MATCH('ALL COUNTRIES'!$C117,'CL - GDP'!$C:$C,0))</f>
        <v>-0.43559000557886995</v>
      </c>
      <c r="G117">
        <f>INDEX('CO - Output Gap'!$E:$E,MATCH('ALL COUNTRIES'!$C117,'CO - Output Gap'!$C:$C,0))</f>
        <v>0.3</v>
      </c>
      <c r="H117" s="2">
        <f>INDEX('SA - Output Gap'!$F:$F,MATCH('ALL COUNTRIES'!$C117,'SA - Output Gap'!$C:$C,0))</f>
        <v>-0.15</v>
      </c>
      <c r="I117" s="2">
        <f>INDEX('PD - Output Gap'!$G:$G,MATCH('ALL COUNTRIES'!$C117,'PD - Output Gap'!$C:$C,0))</f>
        <v>-0.9</v>
      </c>
      <c r="J117" s="2"/>
      <c r="O117" s="2"/>
      <c r="P117" s="2"/>
      <c r="Q117" s="2"/>
      <c r="R117" s="2"/>
      <c r="S117" s="2"/>
      <c r="T117" s="2"/>
      <c r="U117" s="2"/>
      <c r="V117" s="2"/>
    </row>
    <row r="118" spans="3:22">
      <c r="C118" s="188">
        <f t="shared" si="19"/>
        <v>45352</v>
      </c>
      <c r="D118" s="2">
        <f>INDEX('MX - GDP'!$BH:$BH,MATCH('ALL COUNTRIES'!$C118,'MX - GDP'!$BA:$BA,0))</f>
        <v>-0.9</v>
      </c>
      <c r="F118" s="2">
        <f>INDEX('CL - GDP'!$E:$E,MATCH('ALL COUNTRIES'!$C118,'CL - GDP'!$C:$C,0))</f>
        <v>-0.83429345915693398</v>
      </c>
      <c r="G118">
        <f>INDEX('CO - Output Gap'!$E:$E,MATCH('ALL COUNTRIES'!$C118,'CO - Output Gap'!$C:$C,0))</f>
        <v>-0.5</v>
      </c>
      <c r="H118" s="2">
        <f>INDEX('SA - Output Gap'!$F:$F,MATCH('ALL COUNTRIES'!$C118,'SA - Output Gap'!$C:$C,0))</f>
        <v>-0.15</v>
      </c>
      <c r="I118" s="2">
        <f>INDEX('PD - Output Gap'!$G:$G,MATCH('ALL COUNTRIES'!$C118,'PD - Output Gap'!$C:$C,0))</f>
        <v>-0.6</v>
      </c>
      <c r="J118" s="2"/>
      <c r="O118" s="2"/>
      <c r="P118" s="2"/>
      <c r="Q118" s="2"/>
      <c r="R118" s="2"/>
      <c r="S118" s="2"/>
      <c r="T118" s="2"/>
      <c r="U118" s="2"/>
      <c r="V118" s="2"/>
    </row>
    <row r="119" spans="3:22">
      <c r="C119" s="188">
        <f t="shared" si="19"/>
        <v>45444</v>
      </c>
      <c r="D119" s="2">
        <f>INDEX('MX - GDP'!$BH:$BH,MATCH('ALL COUNTRIES'!$C119,'MX - GDP'!$BA:$BA,0))</f>
        <v>-0.8</v>
      </c>
      <c r="F119" s="2">
        <f>INDEX('CL - GDP'!$E:$E,MATCH('ALL COUNTRIES'!$C119,'CL - GDP'!$C:$C,0))</f>
        <v>-0.9832491185006188</v>
      </c>
      <c r="G119">
        <f>INDEX('CO - Output Gap'!$E:$E,MATCH('ALL COUNTRIES'!$C119,'CO - Output Gap'!$C:$C,0))</f>
        <v>-1.1000000000000001</v>
      </c>
      <c r="H119" s="2">
        <f>INDEX('SA - Output Gap'!$F:$F,MATCH('ALL COUNTRIES'!$C119,'SA - Output Gap'!$C:$C,0))</f>
        <v>0</v>
      </c>
      <c r="I119" s="2">
        <f>INDEX('PD - Output Gap'!$G:$G,MATCH('ALL COUNTRIES'!$C119,'PD - Output Gap'!$C:$C,0))</f>
        <v>-0.7</v>
      </c>
      <c r="J119" s="2"/>
      <c r="O119" s="2"/>
      <c r="P119" s="2"/>
      <c r="Q119" s="2"/>
      <c r="R119" s="2"/>
      <c r="S119" s="2"/>
      <c r="T119" s="2"/>
      <c r="U119" s="2"/>
      <c r="V119" s="2"/>
    </row>
    <row r="120" spans="3:22">
      <c r="C120" s="188">
        <f t="shared" si="19"/>
        <v>45536</v>
      </c>
      <c r="D120" s="2">
        <f>INDEX('MX - GDP'!$BH:$BH,MATCH('ALL COUNTRIES'!$C120,'MX - GDP'!$BA:$BA,0))</f>
        <v>-0.7</v>
      </c>
      <c r="F120" s="2">
        <f>INDEX('CL - GDP'!$E:$E,MATCH('ALL COUNTRIES'!$C120,'CL - GDP'!$C:$C,0))</f>
        <v>-1.0357958222019925</v>
      </c>
      <c r="G120">
        <f>INDEX('CO - Output Gap'!$E:$E,MATCH('ALL COUNTRIES'!$C120,'CO - Output Gap'!$C:$C,0))</f>
        <v>-1.3</v>
      </c>
      <c r="H120" s="2">
        <f>INDEX('SA - Output Gap'!$F:$F,MATCH('ALL COUNTRIES'!$C120,'SA - Output Gap'!$C:$C,0))</f>
        <v>0</v>
      </c>
      <c r="I120" s="2">
        <f>INDEX('PD - Output Gap'!$G:$G,MATCH('ALL COUNTRIES'!$C120,'PD - Output Gap'!$C:$C,0))</f>
        <v>-1.1000000000000001</v>
      </c>
      <c r="J120" s="2"/>
      <c r="O120" s="2"/>
      <c r="P120" s="2"/>
      <c r="Q120" s="2"/>
      <c r="R120" s="2"/>
      <c r="S120" s="2"/>
      <c r="T120" s="2"/>
      <c r="U120" s="2"/>
      <c r="V120" s="2"/>
    </row>
    <row r="121" spans="3:22">
      <c r="C121" s="188">
        <f t="shared" si="19"/>
        <v>45627</v>
      </c>
      <c r="D121" s="2">
        <f>INDEX('MX - GDP'!$BH:$BH,MATCH('ALL COUNTRIES'!$C121,'MX - GDP'!$BA:$BA,0))</f>
        <v>-0.7</v>
      </c>
      <c r="F121" s="2">
        <f>INDEX('CL - GDP'!$E:$E,MATCH('ALL COUNTRIES'!$C121,'CL - GDP'!$C:$C,0))</f>
        <v>-1.0453167151603886</v>
      </c>
      <c r="G121">
        <f>INDEX('CO - Output Gap'!$E:$E,MATCH('ALL COUNTRIES'!$C121,'CO - Output Gap'!$C:$C,0))</f>
        <v>-1.3</v>
      </c>
      <c r="H121" s="2">
        <f>INDEX('SA - Output Gap'!$F:$F,MATCH('ALL COUNTRIES'!$C121,'SA - Output Gap'!$C:$C,0))</f>
        <v>0.1</v>
      </c>
      <c r="I121" s="2">
        <f>INDEX('PD - Output Gap'!$G:$G,MATCH('ALL COUNTRIES'!$C121,'PD - Output Gap'!$C:$C,0))</f>
        <v>-1.2</v>
      </c>
      <c r="J121" s="2"/>
      <c r="O121" s="2"/>
      <c r="P121" s="2"/>
      <c r="Q121" s="2"/>
      <c r="R121" s="2"/>
      <c r="S121" s="2"/>
      <c r="T121" s="2"/>
      <c r="U121" s="2"/>
      <c r="V121" s="2"/>
    </row>
    <row r="122" spans="3:22">
      <c r="C122" s="188">
        <f t="shared" si="19"/>
        <v>45717</v>
      </c>
      <c r="D122" s="2"/>
      <c r="F122" s="2">
        <f>INDEX('CL - GDP'!$E:$E,MATCH('ALL COUNTRIES'!$C122,'CL - GDP'!$C:$C,0))</f>
        <v>-1.0053979243354494</v>
      </c>
      <c r="G122">
        <f>INDEX('CO - Output Gap'!$E:$E,MATCH('ALL COUNTRIES'!$C122,'CO - Output Gap'!$C:$C,0))</f>
        <v>-1.2</v>
      </c>
      <c r="H122" s="2">
        <f>INDEX('SA - Output Gap'!$F:$F,MATCH('ALL COUNTRIES'!$C122,'SA - Output Gap'!$C:$C,0))</f>
        <v>0.05</v>
      </c>
      <c r="I122" s="2">
        <f>INDEX('PD - Output Gap'!$G:$G,MATCH('ALL COUNTRIES'!$C122,'PD - Output Gap'!$C:$C,0))</f>
        <v>-0.9</v>
      </c>
      <c r="J122" s="2"/>
      <c r="O122" s="2"/>
      <c r="P122" s="2"/>
      <c r="Q122" s="2"/>
      <c r="R122" s="2"/>
      <c r="S122" s="2"/>
      <c r="T122" s="2"/>
      <c r="U122" s="2"/>
      <c r="V122" s="2"/>
    </row>
    <row r="123" spans="3:22">
      <c r="C123" s="188">
        <f t="shared" si="19"/>
        <v>45809</v>
      </c>
      <c r="D123" s="2"/>
      <c r="H123" s="2">
        <f>INDEX('SA - Output Gap'!$F:$F,MATCH('ALL COUNTRIES'!$C123,'SA - Output Gap'!$C:$C,0))</f>
        <v>0.05</v>
      </c>
      <c r="I123" s="2">
        <f>INDEX('PD - Output Gap'!$G:$G,MATCH('ALL COUNTRIES'!$C123,'PD - Output Gap'!$C:$C,0))</f>
        <v>-0.5</v>
      </c>
      <c r="J123" s="2"/>
      <c r="O123" s="2"/>
      <c r="P123" s="2"/>
      <c r="Q123" s="2"/>
      <c r="R123" s="2"/>
      <c r="S123" s="2"/>
      <c r="T123" s="2"/>
      <c r="U123" s="2"/>
      <c r="V123" s="2"/>
    </row>
    <row r="124" spans="3:22">
      <c r="C124" s="188">
        <f t="shared" si="19"/>
        <v>45901</v>
      </c>
      <c r="D124" s="2"/>
      <c r="H124" s="2">
        <f>INDEX('SA - Output Gap'!$F:$F,MATCH('ALL COUNTRIES'!$C124,'SA - Output Gap'!$C:$C,0))</f>
        <v>0</v>
      </c>
      <c r="I124" s="2">
        <f>INDEX('PD - Output Gap'!$G:$G,MATCH('ALL COUNTRIES'!$C124,'PD - Output Gap'!$C:$C,0))</f>
        <v>-0.5</v>
      </c>
      <c r="J124" s="2"/>
      <c r="O124" s="2"/>
      <c r="P124" s="2"/>
      <c r="Q124" s="2"/>
      <c r="R124" s="2"/>
      <c r="S124" s="2"/>
      <c r="T124" s="2"/>
      <c r="U124" s="2"/>
      <c r="V124" s="2"/>
    </row>
    <row r="125" spans="3:22">
      <c r="C125" s="188">
        <f t="shared" si="19"/>
        <v>45992</v>
      </c>
      <c r="D125" s="2"/>
      <c r="H125" s="2">
        <f>INDEX('SA - Output Gap'!$F:$F,MATCH('ALL COUNTRIES'!$C125,'SA - Output Gap'!$C:$C,0))</f>
        <v>-0.05</v>
      </c>
      <c r="I125" s="2">
        <f>INDEX('PD - Output Gap'!$G:$G,MATCH('ALL COUNTRIES'!$C125,'PD - Output Gap'!$C:$C,0))</f>
        <v>-0.4</v>
      </c>
      <c r="J125" s="2"/>
      <c r="O125" s="2"/>
      <c r="P125" s="2"/>
      <c r="Q125" s="2"/>
      <c r="R125" s="2"/>
      <c r="S125" s="2"/>
      <c r="T125" s="2"/>
      <c r="U125" s="2"/>
      <c r="V125" s="2"/>
    </row>
    <row r="126" spans="3:22">
      <c r="C126" s="188"/>
      <c r="O126" s="2"/>
      <c r="P126" s="2"/>
      <c r="Q126" s="2"/>
      <c r="R126" s="2"/>
      <c r="S126" s="2"/>
      <c r="T126" s="2"/>
      <c r="U126" s="2"/>
      <c r="V126" s="2"/>
    </row>
    <row r="127" spans="3:22">
      <c r="C127" s="188"/>
      <c r="O127" s="2"/>
      <c r="P127" s="2"/>
      <c r="Q127" s="2"/>
      <c r="R127" s="2"/>
      <c r="S127" s="2"/>
      <c r="T127" s="2"/>
      <c r="U127" s="2"/>
      <c r="V127" s="2"/>
    </row>
    <row r="128" spans="3:22">
      <c r="C128" s="188"/>
      <c r="O128" s="2"/>
      <c r="P128" s="2"/>
      <c r="Q128" s="2"/>
      <c r="R128" s="2"/>
      <c r="S128" s="2"/>
      <c r="T128" s="2"/>
      <c r="U128" s="2"/>
      <c r="V128" s="2"/>
    </row>
    <row r="129" spans="3:22">
      <c r="C129" s="188"/>
      <c r="O129" s="2"/>
      <c r="P129" s="2"/>
      <c r="Q129" s="2"/>
      <c r="R129" s="2"/>
      <c r="S129" s="2"/>
      <c r="T129" s="2"/>
      <c r="U129" s="2"/>
      <c r="V129" s="2"/>
    </row>
    <row r="130" spans="3:22">
      <c r="C130" s="188"/>
      <c r="O130" s="2"/>
      <c r="P130" s="2"/>
      <c r="Q130" s="2"/>
      <c r="R130" s="2"/>
      <c r="S130" s="2"/>
      <c r="T130" s="2"/>
      <c r="U130" s="2"/>
      <c r="V130" s="2"/>
    </row>
    <row r="131" spans="3:22">
      <c r="C131" s="188"/>
      <c r="O131" s="2"/>
      <c r="P131" s="2"/>
      <c r="Q131" s="2"/>
      <c r="R131" s="2"/>
      <c r="S131" s="2"/>
      <c r="T131" s="2"/>
      <c r="U131" s="2"/>
      <c r="V131" s="2"/>
    </row>
    <row r="132" spans="3:22">
      <c r="C132" s="188"/>
      <c r="O132" s="2"/>
      <c r="P132" s="2"/>
      <c r="Q132" s="2"/>
      <c r="R132" s="2"/>
      <c r="S132" s="2"/>
      <c r="T132" s="2"/>
      <c r="U132" s="2"/>
      <c r="V132" s="2"/>
    </row>
    <row r="133" spans="3:22">
      <c r="C133" s="188"/>
    </row>
    <row r="134" spans="3:22">
      <c r="C134" s="188"/>
    </row>
    <row r="135" spans="3:22">
      <c r="C135" s="188"/>
    </row>
    <row r="136" spans="3:22">
      <c r="C136" s="188"/>
    </row>
    <row r="137" spans="3:22">
      <c r="C137" s="188"/>
    </row>
    <row r="138" spans="3:22">
      <c r="C138" s="188"/>
    </row>
    <row r="139" spans="3:22">
      <c r="C139" s="188"/>
    </row>
    <row r="140" spans="3:22">
      <c r="C140" s="188"/>
    </row>
    <row r="141" spans="3:22">
      <c r="C141" s="188"/>
    </row>
    <row r="142" spans="3:22">
      <c r="C142" s="188"/>
    </row>
    <row r="143" spans="3:22">
      <c r="C143" s="188"/>
    </row>
    <row r="144" spans="3:22">
      <c r="C144" s="188"/>
    </row>
    <row r="145" spans="3:3">
      <c r="C145" s="188"/>
    </row>
    <row r="146" spans="3:3">
      <c r="C146" s="188"/>
    </row>
    <row r="147" spans="3:3">
      <c r="C147" s="188"/>
    </row>
    <row r="148" spans="3:3">
      <c r="C148" s="188"/>
    </row>
    <row r="149" spans="3:3">
      <c r="C149" s="188"/>
    </row>
    <row r="150" spans="3:3">
      <c r="C150" s="188"/>
    </row>
    <row r="151" spans="3:3">
      <c r="C151" s="188"/>
    </row>
    <row r="152" spans="3:3">
      <c r="C152" s="188"/>
    </row>
    <row r="153" spans="3:3">
      <c r="C153" s="188"/>
    </row>
    <row r="154" spans="3:3">
      <c r="C154" s="188"/>
    </row>
    <row r="155" spans="3:3">
      <c r="C155" s="188"/>
    </row>
    <row r="156" spans="3:3">
      <c r="C156" s="188"/>
    </row>
    <row r="157" spans="3:3">
      <c r="C157" s="188"/>
    </row>
    <row r="158" spans="3:3">
      <c r="C158" s="188"/>
    </row>
    <row r="159" spans="3:3">
      <c r="C159" s="188"/>
    </row>
    <row r="160" spans="3:3">
      <c r="C160" s="188"/>
    </row>
    <row r="161" spans="3:3">
      <c r="C161" s="188"/>
    </row>
    <row r="162" spans="3:3">
      <c r="C162" s="188"/>
    </row>
    <row r="163" spans="3:3">
      <c r="C163" s="188"/>
    </row>
    <row r="164" spans="3:3">
      <c r="C164" s="188"/>
    </row>
    <row r="165" spans="3:3">
      <c r="C165" s="188"/>
    </row>
    <row r="166" spans="3:3">
      <c r="C166" s="188"/>
    </row>
    <row r="167" spans="3:3">
      <c r="C167" s="188"/>
    </row>
    <row r="168" spans="3:3">
      <c r="C168" s="188"/>
    </row>
    <row r="169" spans="3:3">
      <c r="C169" s="18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0772-FDDA-4B9A-BE06-AE787F4FA91F}">
  <sheetPr>
    <tabColor rgb="FF66FFCC"/>
  </sheetPr>
  <dimension ref="C3:R209"/>
  <sheetViews>
    <sheetView showGridLines="0" workbookViewId="0">
      <pane ySplit="5" topLeftCell="A161" activePane="bottomLeft" state="frozen"/>
      <selection activeCell="F39" sqref="F39"/>
      <selection pane="bottomLeft" activeCell="E209" sqref="E209"/>
    </sheetView>
  </sheetViews>
  <sheetFormatPr defaultRowHeight="12"/>
  <cols>
    <col min="1" max="4" width="3.85546875" customWidth="1"/>
    <col min="5" max="20" width="12" customWidth="1"/>
    <col min="46" max="46" width="10.7109375" bestFit="1" customWidth="1"/>
    <col min="50" max="50" width="17" bestFit="1" customWidth="1"/>
  </cols>
  <sheetData>
    <row r="3" spans="3:17">
      <c r="F3" t="s">
        <v>79</v>
      </c>
    </row>
    <row r="4" spans="3:17">
      <c r="C4" t="s">
        <v>73</v>
      </c>
      <c r="F4" t="s">
        <v>31</v>
      </c>
      <c r="M4" t="s">
        <v>181</v>
      </c>
    </row>
    <row r="5" spans="3:17">
      <c r="E5" t="s">
        <v>9</v>
      </c>
      <c r="F5" t="s">
        <v>10</v>
      </c>
      <c r="G5" t="s">
        <v>75</v>
      </c>
      <c r="H5" t="s">
        <v>74</v>
      </c>
      <c r="J5" s="9" t="s">
        <v>76</v>
      </c>
      <c r="K5" t="s">
        <v>130</v>
      </c>
      <c r="M5" t="s">
        <v>80</v>
      </c>
      <c r="N5" t="s">
        <v>77</v>
      </c>
      <c r="O5" t="s">
        <v>81</v>
      </c>
      <c r="Q5" t="s">
        <v>78</v>
      </c>
    </row>
    <row r="6" spans="3:17">
      <c r="E6" s="5">
        <v>38718</v>
      </c>
      <c r="F6" s="8">
        <v>-0.44</v>
      </c>
      <c r="K6" s="2"/>
      <c r="M6" s="2">
        <v>3.4778687549757694</v>
      </c>
    </row>
    <row r="7" spans="3:17">
      <c r="E7" s="5">
        <f>EDATE(E6,1)</f>
        <v>38749</v>
      </c>
      <c r="F7" s="8">
        <v>-0.22</v>
      </c>
      <c r="K7" s="2"/>
      <c r="M7" s="2">
        <v>3.7452283638891313</v>
      </c>
    </row>
    <row r="8" spans="3:17">
      <c r="E8" s="5">
        <f t="shared" ref="E8:E71" si="0">EDATE(E7,1)</f>
        <v>38777</v>
      </c>
      <c r="F8" s="8">
        <v>-0.38</v>
      </c>
      <c r="G8" s="2">
        <f>AVERAGE(F6:F8)</f>
        <v>-0.34666666666666668</v>
      </c>
      <c r="H8" s="2"/>
      <c r="I8" s="2"/>
      <c r="J8" s="2"/>
      <c r="K8" s="2"/>
      <c r="M8" s="2">
        <v>3.3118202801356453</v>
      </c>
    </row>
    <row r="9" spans="3:17">
      <c r="E9" s="5">
        <f t="shared" si="0"/>
        <v>38808</v>
      </c>
      <c r="F9" s="8">
        <v>-0.37</v>
      </c>
      <c r="G9" s="2">
        <f t="shared" ref="G9:G72" si="1">AVERAGE(F7:F9)</f>
        <v>-0.32333333333333331</v>
      </c>
      <c r="H9" s="2"/>
      <c r="I9" s="2"/>
      <c r="J9" s="2"/>
      <c r="K9" s="2"/>
      <c r="M9" s="2">
        <v>3.195017931135983</v>
      </c>
    </row>
    <row r="10" spans="3:17">
      <c r="E10" s="5">
        <f t="shared" si="0"/>
        <v>38838</v>
      </c>
      <c r="F10" s="8">
        <v>-0.62</v>
      </c>
      <c r="G10" s="2">
        <f t="shared" si="1"/>
        <v>-0.45666666666666672</v>
      </c>
      <c r="H10" s="2"/>
      <c r="I10" s="2"/>
      <c r="J10" s="2"/>
      <c r="K10" s="2"/>
      <c r="M10" s="2">
        <v>2.8392612123458791</v>
      </c>
    </row>
    <row r="11" spans="3:17">
      <c r="E11" s="5">
        <f t="shared" si="0"/>
        <v>38869</v>
      </c>
      <c r="F11" s="8">
        <v>-0.28000000000000003</v>
      </c>
      <c r="G11" s="2">
        <f t="shared" si="1"/>
        <v>-0.42333333333333334</v>
      </c>
      <c r="H11" s="2"/>
      <c r="I11" s="2"/>
      <c r="J11" s="2"/>
      <c r="K11" s="2"/>
      <c r="M11" s="2">
        <v>3.2588333828737541</v>
      </c>
    </row>
    <row r="12" spans="3:17">
      <c r="E12" s="5">
        <f t="shared" si="0"/>
        <v>38899</v>
      </c>
      <c r="F12" s="8">
        <v>-0.09</v>
      </c>
      <c r="G12" s="2">
        <f t="shared" si="1"/>
        <v>-0.33</v>
      </c>
      <c r="H12" s="2"/>
      <c r="I12" s="2"/>
      <c r="J12" s="2"/>
      <c r="K12" s="2"/>
      <c r="M12" s="2">
        <v>4.007418446246529</v>
      </c>
    </row>
    <row r="13" spans="3:17">
      <c r="E13" s="5">
        <f t="shared" si="0"/>
        <v>38930</v>
      </c>
      <c r="F13" s="8">
        <v>-0.26</v>
      </c>
      <c r="G13" s="2">
        <f t="shared" si="1"/>
        <v>-0.21</v>
      </c>
      <c r="H13" s="2"/>
      <c r="I13" s="2"/>
      <c r="J13" s="2"/>
      <c r="K13" s="2"/>
      <c r="M13" s="2">
        <v>3.8720604292681196</v>
      </c>
    </row>
    <row r="14" spans="3:17">
      <c r="E14" s="5">
        <f t="shared" si="0"/>
        <v>38961</v>
      </c>
      <c r="F14" s="8">
        <v>-0.13</v>
      </c>
      <c r="G14" s="2">
        <f t="shared" si="1"/>
        <v>-0.16</v>
      </c>
      <c r="H14" s="2"/>
      <c r="I14" s="2"/>
      <c r="J14" s="2"/>
      <c r="K14" s="2"/>
      <c r="M14" s="2">
        <v>3.9957956680238</v>
      </c>
    </row>
    <row r="15" spans="3:17">
      <c r="E15" s="5">
        <f t="shared" si="0"/>
        <v>38991</v>
      </c>
      <c r="F15" s="8">
        <v>-0.12</v>
      </c>
      <c r="G15" s="2">
        <f t="shared" si="1"/>
        <v>-0.17</v>
      </c>
      <c r="H15" s="2"/>
      <c r="I15" s="2"/>
      <c r="J15" s="2"/>
      <c r="K15" s="2"/>
      <c r="M15" s="2">
        <v>3.8179835523224228</v>
      </c>
    </row>
    <row r="16" spans="3:17">
      <c r="E16" s="5">
        <f t="shared" si="0"/>
        <v>39022</v>
      </c>
      <c r="F16" s="8">
        <v>-0.1</v>
      </c>
      <c r="G16" s="2">
        <f t="shared" si="1"/>
        <v>-0.11666666666666665</v>
      </c>
      <c r="H16" s="2"/>
      <c r="I16" s="2"/>
      <c r="J16" s="2"/>
      <c r="K16" s="2"/>
      <c r="M16" s="2">
        <v>3.5028952085616378</v>
      </c>
    </row>
    <row r="17" spans="5:15">
      <c r="E17" s="5">
        <f t="shared" si="0"/>
        <v>39052</v>
      </c>
      <c r="F17" s="8">
        <v>0</v>
      </c>
      <c r="G17" s="2">
        <f t="shared" si="1"/>
        <v>-7.3333333333333334E-2</v>
      </c>
      <c r="H17" s="2">
        <f>AVERAGE(F6:F17)</f>
        <v>-0.25083333333333335</v>
      </c>
      <c r="I17" s="2"/>
      <c r="J17" s="2">
        <f t="shared" ref="J17:J48" si="2">N17-H17</f>
        <v>3.7792366852553436</v>
      </c>
      <c r="K17" s="2">
        <f t="shared" ref="K17:K48" si="3">J17+F17</f>
        <v>3.7792366852553436</v>
      </c>
      <c r="L17" s="2"/>
      <c r="M17" s="2">
        <v>3.3166569932854459</v>
      </c>
      <c r="N17" s="2">
        <f t="shared" ref="N17:N48" si="4">AVERAGE(M6:M17)</f>
        <v>3.5284033519220102</v>
      </c>
      <c r="O17" s="2">
        <f t="shared" ref="O17:O80" si="5">K17/M17</f>
        <v>1.1394716706932275</v>
      </c>
    </row>
    <row r="18" spans="5:15">
      <c r="E18" s="5">
        <f t="shared" si="0"/>
        <v>39083</v>
      </c>
      <c r="F18" s="8">
        <v>-0.02</v>
      </c>
      <c r="G18" s="2">
        <f t="shared" si="1"/>
        <v>-0.04</v>
      </c>
      <c r="H18" s="2">
        <f t="shared" ref="H18:H81" si="6">AVERAGE(F7:F18)</f>
        <v>-0.21583333333333332</v>
      </c>
      <c r="I18" s="2"/>
      <c r="J18" s="2">
        <f t="shared" si="2"/>
        <v>3.7916434445403806</v>
      </c>
      <c r="K18" s="2">
        <f t="shared" si="3"/>
        <v>3.7716434445403806</v>
      </c>
      <c r="L18" s="2"/>
      <c r="M18" s="2">
        <v>4.0467498663962118</v>
      </c>
      <c r="N18" s="2">
        <f t="shared" si="4"/>
        <v>3.5758101112070473</v>
      </c>
      <c r="O18" s="2">
        <f t="shared" si="5"/>
        <v>0.93201793267721189</v>
      </c>
    </row>
    <row r="19" spans="5:15">
      <c r="E19" s="5">
        <f t="shared" si="0"/>
        <v>39114</v>
      </c>
      <c r="F19" s="8">
        <v>-0.01</v>
      </c>
      <c r="G19" s="2">
        <f t="shared" si="1"/>
        <v>-0.01</v>
      </c>
      <c r="H19" s="2">
        <f t="shared" si="6"/>
        <v>-0.19833333333333333</v>
      </c>
      <c r="I19" s="2"/>
      <c r="J19" s="2">
        <f t="shared" si="2"/>
        <v>3.799680310878911</v>
      </c>
      <c r="K19" s="2">
        <f t="shared" si="3"/>
        <v>3.7896803108789112</v>
      </c>
      <c r="L19" s="2"/>
      <c r="M19" s="2">
        <v>4.0516707599514969</v>
      </c>
      <c r="N19" s="2">
        <f t="shared" si="4"/>
        <v>3.6013469775455778</v>
      </c>
      <c r="O19" s="2">
        <f t="shared" si="5"/>
        <v>0.93533767559244574</v>
      </c>
    </row>
    <row r="20" spans="5:15">
      <c r="E20" s="5">
        <f t="shared" si="0"/>
        <v>39142</v>
      </c>
      <c r="F20" s="8">
        <v>-0.03</v>
      </c>
      <c r="G20" s="2">
        <f t="shared" si="1"/>
        <v>-0.02</v>
      </c>
      <c r="H20" s="2">
        <f t="shared" si="6"/>
        <v>-0.16916666666666666</v>
      </c>
      <c r="I20" s="2"/>
      <c r="J20" s="2">
        <f t="shared" si="2"/>
        <v>3.80509197185255</v>
      </c>
      <c r="K20" s="2">
        <f t="shared" si="3"/>
        <v>3.7750919718525502</v>
      </c>
      <c r="L20" s="2"/>
      <c r="M20" s="2">
        <v>3.7267602118193173</v>
      </c>
      <c r="N20" s="2">
        <f t="shared" si="4"/>
        <v>3.6359253051858835</v>
      </c>
      <c r="O20" s="2">
        <f t="shared" si="5"/>
        <v>1.0129688408392765</v>
      </c>
    </row>
    <row r="21" spans="5:15">
      <c r="E21" s="5">
        <f t="shared" si="0"/>
        <v>39173</v>
      </c>
      <c r="F21" s="8">
        <v>-0.2</v>
      </c>
      <c r="G21" s="2">
        <f t="shared" si="1"/>
        <v>-0.08</v>
      </c>
      <c r="H21" s="2">
        <f t="shared" si="6"/>
        <v>-0.155</v>
      </c>
      <c r="I21" s="2"/>
      <c r="J21" s="2">
        <f t="shared" si="2"/>
        <v>3.8174244932790966</v>
      </c>
      <c r="K21" s="2">
        <f t="shared" si="3"/>
        <v>3.6174244932790964</v>
      </c>
      <c r="L21" s="2"/>
      <c r="M21" s="2">
        <v>3.5130081882545365</v>
      </c>
      <c r="N21" s="2">
        <f t="shared" si="4"/>
        <v>3.6624244932790968</v>
      </c>
      <c r="O21" s="2">
        <f t="shared" si="5"/>
        <v>1.0297227616416231</v>
      </c>
    </row>
    <row r="22" spans="5:15">
      <c r="E22" s="5">
        <f t="shared" si="0"/>
        <v>39203</v>
      </c>
      <c r="F22" s="8">
        <v>-0.43</v>
      </c>
      <c r="G22" s="2">
        <f t="shared" si="1"/>
        <v>-0.22</v>
      </c>
      <c r="H22" s="2">
        <f t="shared" si="6"/>
        <v>-0.13916666666666666</v>
      </c>
      <c r="I22" s="2"/>
      <c r="J22" s="2">
        <f t="shared" si="2"/>
        <v>3.8275574541399817</v>
      </c>
      <c r="K22" s="2">
        <f t="shared" si="3"/>
        <v>3.3975574541399816</v>
      </c>
      <c r="L22" s="2"/>
      <c r="M22" s="2">
        <v>3.1508567426765124</v>
      </c>
      <c r="N22" s="2">
        <f t="shared" si="4"/>
        <v>3.6883907874733151</v>
      </c>
      <c r="O22" s="2">
        <f t="shared" si="5"/>
        <v>1.0782963909853636</v>
      </c>
    </row>
    <row r="23" spans="5:15">
      <c r="E23" s="5">
        <f t="shared" si="0"/>
        <v>39234</v>
      </c>
      <c r="F23" s="8">
        <v>-0.37</v>
      </c>
      <c r="G23" s="2">
        <f t="shared" si="1"/>
        <v>-0.33333333333333331</v>
      </c>
      <c r="H23" s="2">
        <f t="shared" si="6"/>
        <v>-0.14666666666666664</v>
      </c>
      <c r="I23" s="2"/>
      <c r="J23" s="2">
        <f t="shared" si="2"/>
        <v>3.8369874500671948</v>
      </c>
      <c r="K23" s="2">
        <f t="shared" si="3"/>
        <v>3.4669874500671947</v>
      </c>
      <c r="L23" s="2"/>
      <c r="M23" s="2">
        <v>3.2819933340003105</v>
      </c>
      <c r="N23" s="2">
        <f t="shared" si="4"/>
        <v>3.6903207834005283</v>
      </c>
      <c r="O23" s="2">
        <f t="shared" si="5"/>
        <v>1.0563663899467466</v>
      </c>
    </row>
    <row r="24" spans="5:15">
      <c r="E24" s="5">
        <f t="shared" si="0"/>
        <v>39264</v>
      </c>
      <c r="F24" s="8">
        <v>-0.42</v>
      </c>
      <c r="G24" s="2">
        <f t="shared" si="1"/>
        <v>-0.40666666666666668</v>
      </c>
      <c r="H24" s="2">
        <f t="shared" si="6"/>
        <v>-0.17416666666666666</v>
      </c>
      <c r="I24" s="2"/>
      <c r="J24" s="2">
        <f t="shared" si="2"/>
        <v>3.8463749593807486</v>
      </c>
      <c r="K24" s="2">
        <f t="shared" si="3"/>
        <v>3.4263749593807487</v>
      </c>
      <c r="L24" s="2"/>
      <c r="M24" s="2">
        <v>3.7900685580091666</v>
      </c>
      <c r="N24" s="2">
        <f t="shared" si="4"/>
        <v>3.6722082927140818</v>
      </c>
      <c r="O24" s="2">
        <f t="shared" si="5"/>
        <v>0.90404036416178768</v>
      </c>
    </row>
    <row r="25" spans="5:15">
      <c r="E25" s="5">
        <f t="shared" si="0"/>
        <v>39295</v>
      </c>
      <c r="F25" s="8">
        <v>-0.41</v>
      </c>
      <c r="G25" s="2">
        <f t="shared" si="1"/>
        <v>-0.39999999999999997</v>
      </c>
      <c r="H25" s="2">
        <f t="shared" si="6"/>
        <v>-0.18666666666666668</v>
      </c>
      <c r="I25" s="2"/>
      <c r="J25" s="2">
        <f t="shared" si="2"/>
        <v>3.8554561906197109</v>
      </c>
      <c r="K25" s="2">
        <f t="shared" si="3"/>
        <v>3.4454561906197108</v>
      </c>
      <c r="L25" s="2"/>
      <c r="M25" s="2">
        <v>3.8310352041356697</v>
      </c>
      <c r="N25" s="2">
        <f t="shared" si="4"/>
        <v>3.6687895239530444</v>
      </c>
      <c r="O25" s="2">
        <f t="shared" si="5"/>
        <v>0.89935383180511641</v>
      </c>
    </row>
    <row r="26" spans="5:15">
      <c r="E26" s="5">
        <f t="shared" si="0"/>
        <v>39326</v>
      </c>
      <c r="F26" s="8">
        <v>-0.5</v>
      </c>
      <c r="G26" s="2">
        <f t="shared" si="1"/>
        <v>-0.44333333333333336</v>
      </c>
      <c r="H26" s="2">
        <f t="shared" si="6"/>
        <v>-0.2175</v>
      </c>
      <c r="I26" s="2"/>
      <c r="J26" s="2">
        <f t="shared" si="2"/>
        <v>3.866781174209728</v>
      </c>
      <c r="K26" s="2">
        <f t="shared" si="3"/>
        <v>3.366781174209728</v>
      </c>
      <c r="L26" s="2"/>
      <c r="M26" s="2">
        <v>3.7616954711040096</v>
      </c>
      <c r="N26" s="2">
        <f t="shared" si="4"/>
        <v>3.6492811742097282</v>
      </c>
      <c r="O26" s="2">
        <f t="shared" si="5"/>
        <v>0.89501694118307262</v>
      </c>
    </row>
    <row r="27" spans="5:15">
      <c r="E27" s="5">
        <f t="shared" si="0"/>
        <v>39356</v>
      </c>
      <c r="F27" s="8">
        <v>-0.31</v>
      </c>
      <c r="G27" s="2">
        <f t="shared" si="1"/>
        <v>-0.40666666666666668</v>
      </c>
      <c r="H27" s="2">
        <f t="shared" si="6"/>
        <v>-0.23333333333333336</v>
      </c>
      <c r="I27" s="2"/>
      <c r="J27" s="2">
        <f t="shared" si="2"/>
        <v>3.8787096022627865</v>
      </c>
      <c r="K27" s="2">
        <f t="shared" si="3"/>
        <v>3.5687096022627864</v>
      </c>
      <c r="L27" s="2"/>
      <c r="M27" s="2">
        <v>3.771124688959119</v>
      </c>
      <c r="N27" s="2">
        <f t="shared" si="4"/>
        <v>3.6453762689294531</v>
      </c>
      <c r="O27" s="2">
        <f t="shared" si="5"/>
        <v>0.94632500821599674</v>
      </c>
    </row>
    <row r="28" spans="5:15">
      <c r="E28" s="5">
        <f t="shared" si="0"/>
        <v>39387</v>
      </c>
      <c r="F28" s="8">
        <v>-0.37</v>
      </c>
      <c r="G28" s="2">
        <f t="shared" si="1"/>
        <v>-0.39333333333333337</v>
      </c>
      <c r="H28" s="2">
        <f t="shared" si="6"/>
        <v>-0.2558333333333333</v>
      </c>
      <c r="I28" s="2"/>
      <c r="J28" s="2">
        <f t="shared" si="2"/>
        <v>3.8888037786481067</v>
      </c>
      <c r="K28" s="2">
        <f t="shared" si="3"/>
        <v>3.5188037786481066</v>
      </c>
      <c r="L28" s="2"/>
      <c r="M28" s="2">
        <v>3.3540253251854777</v>
      </c>
      <c r="N28" s="2">
        <f t="shared" si="4"/>
        <v>3.6329704453147733</v>
      </c>
      <c r="O28" s="2">
        <f t="shared" si="5"/>
        <v>1.0491285656745948</v>
      </c>
    </row>
    <row r="29" spans="5:15">
      <c r="E29" s="5">
        <f t="shared" si="0"/>
        <v>39417</v>
      </c>
      <c r="F29" s="8">
        <v>-0.34</v>
      </c>
      <c r="G29" s="2">
        <f t="shared" si="1"/>
        <v>-0.34</v>
      </c>
      <c r="H29" s="2">
        <f t="shared" si="6"/>
        <v>-0.28416666666666662</v>
      </c>
      <c r="I29" s="2"/>
      <c r="J29" s="2">
        <f t="shared" si="2"/>
        <v>3.899593768259551</v>
      </c>
      <c r="K29" s="2">
        <f t="shared" si="3"/>
        <v>3.5595937682595511</v>
      </c>
      <c r="L29" s="2"/>
      <c r="M29" s="2">
        <v>3.1061368686227833</v>
      </c>
      <c r="N29" s="2">
        <f t="shared" si="4"/>
        <v>3.6154271015928843</v>
      </c>
      <c r="O29" s="2">
        <f t="shared" si="5"/>
        <v>1.1459874174307794</v>
      </c>
    </row>
    <row r="30" spans="5:15">
      <c r="E30" s="5">
        <f t="shared" si="0"/>
        <v>39448</v>
      </c>
      <c r="F30" s="8">
        <v>-0.13</v>
      </c>
      <c r="G30" s="2">
        <f t="shared" si="1"/>
        <v>-0.27999999999999997</v>
      </c>
      <c r="H30" s="2">
        <f t="shared" si="6"/>
        <v>-0.29333333333333333</v>
      </c>
      <c r="I30" s="2"/>
      <c r="J30" s="2">
        <f t="shared" si="2"/>
        <v>3.9146197673092265</v>
      </c>
      <c r="K30" s="2">
        <f t="shared" si="3"/>
        <v>3.7846197673092266</v>
      </c>
      <c r="L30" s="2"/>
      <c r="M30" s="2">
        <v>4.1170618549923148</v>
      </c>
      <c r="N30" s="2">
        <f t="shared" si="4"/>
        <v>3.621286433975893</v>
      </c>
      <c r="O30" s="2">
        <f t="shared" si="5"/>
        <v>0.91925258852257186</v>
      </c>
    </row>
    <row r="31" spans="5:15">
      <c r="E31" s="5">
        <f t="shared" si="0"/>
        <v>39479</v>
      </c>
      <c r="F31" s="8">
        <v>-0.32</v>
      </c>
      <c r="G31" s="2">
        <f t="shared" si="1"/>
        <v>-0.26333333333333336</v>
      </c>
      <c r="H31" s="2">
        <f t="shared" si="6"/>
        <v>-0.31916666666666665</v>
      </c>
      <c r="I31" s="2"/>
      <c r="J31" s="2">
        <f t="shared" si="2"/>
        <v>3.9268633107627702</v>
      </c>
      <c r="K31" s="2">
        <f t="shared" si="3"/>
        <v>3.6068633107627703</v>
      </c>
      <c r="L31" s="2"/>
      <c r="M31" s="2">
        <v>3.8885932813940247</v>
      </c>
      <c r="N31" s="2">
        <f t="shared" si="4"/>
        <v>3.6076966440961034</v>
      </c>
      <c r="O31" s="2">
        <f t="shared" si="5"/>
        <v>0.92754964321435618</v>
      </c>
    </row>
    <row r="32" spans="5:15">
      <c r="E32" s="5">
        <f t="shared" si="0"/>
        <v>39508</v>
      </c>
      <c r="F32" s="8">
        <v>-0.24</v>
      </c>
      <c r="G32" s="2">
        <f t="shared" si="1"/>
        <v>-0.22999999999999998</v>
      </c>
      <c r="H32" s="2">
        <f t="shared" si="6"/>
        <v>-0.33666666666666667</v>
      </c>
      <c r="I32" s="2"/>
      <c r="J32" s="2">
        <f t="shared" si="2"/>
        <v>3.9350138408378692</v>
      </c>
      <c r="K32" s="2">
        <f t="shared" si="3"/>
        <v>3.695013840837869</v>
      </c>
      <c r="L32" s="2"/>
      <c r="M32" s="2">
        <v>3.6145665727205132</v>
      </c>
      <c r="N32" s="2">
        <f t="shared" si="4"/>
        <v>3.5983471741712028</v>
      </c>
      <c r="O32" s="2">
        <f t="shared" si="5"/>
        <v>1.0222564079257799</v>
      </c>
    </row>
    <row r="33" spans="5:15">
      <c r="E33" s="5">
        <f t="shared" si="0"/>
        <v>39539</v>
      </c>
      <c r="F33" s="8">
        <v>-0.41</v>
      </c>
      <c r="G33" s="2">
        <f t="shared" si="1"/>
        <v>-0.32333333333333331</v>
      </c>
      <c r="H33" s="2">
        <f t="shared" si="6"/>
        <v>-0.35416666666666669</v>
      </c>
      <c r="I33" s="2"/>
      <c r="J33" s="2">
        <f t="shared" si="2"/>
        <v>3.9497260839146948</v>
      </c>
      <c r="K33" s="2">
        <f t="shared" si="3"/>
        <v>3.5397260839146947</v>
      </c>
      <c r="L33" s="2"/>
      <c r="M33" s="2">
        <v>3.479555105176436</v>
      </c>
      <c r="N33" s="2">
        <f t="shared" si="4"/>
        <v>3.5955594172480283</v>
      </c>
      <c r="O33" s="2">
        <f t="shared" si="5"/>
        <v>1.0172927218910095</v>
      </c>
    </row>
    <row r="34" spans="5:15">
      <c r="E34" s="5">
        <f t="shared" si="0"/>
        <v>39569</v>
      </c>
      <c r="F34" s="8">
        <v>-0.47</v>
      </c>
      <c r="G34" s="2">
        <f t="shared" si="1"/>
        <v>-0.37333333333333329</v>
      </c>
      <c r="H34" s="2">
        <f t="shared" si="6"/>
        <v>-0.35749999999999993</v>
      </c>
      <c r="I34" s="2"/>
      <c r="J34" s="2">
        <f t="shared" si="2"/>
        <v>3.9650642449824645</v>
      </c>
      <c r="K34" s="2">
        <f t="shared" si="3"/>
        <v>3.4950642449824647</v>
      </c>
      <c r="L34" s="2"/>
      <c r="M34" s="2">
        <v>3.2949146754897454</v>
      </c>
      <c r="N34" s="2">
        <f t="shared" si="4"/>
        <v>3.6075642449824645</v>
      </c>
      <c r="O34" s="2">
        <f t="shared" si="5"/>
        <v>1.0607449931804287</v>
      </c>
    </row>
    <row r="35" spans="5:15">
      <c r="E35" s="5">
        <f t="shared" si="0"/>
        <v>39600</v>
      </c>
      <c r="F35" s="8">
        <v>-0.44</v>
      </c>
      <c r="G35" s="2">
        <f t="shared" si="1"/>
        <v>-0.43999999999999995</v>
      </c>
      <c r="H35" s="2">
        <f t="shared" si="6"/>
        <v>-0.36333333333333334</v>
      </c>
      <c r="I35" s="2"/>
      <c r="J35" s="2">
        <f t="shared" si="2"/>
        <v>3.9780610175739217</v>
      </c>
      <c r="K35" s="2">
        <f t="shared" si="3"/>
        <v>3.5380610175739218</v>
      </c>
      <c r="L35" s="2"/>
      <c r="M35" s="2">
        <v>3.3679546050978004</v>
      </c>
      <c r="N35" s="2">
        <f t="shared" si="4"/>
        <v>3.6147276842405884</v>
      </c>
      <c r="O35" s="2">
        <f t="shared" si="5"/>
        <v>1.0505073352884997</v>
      </c>
    </row>
    <row r="36" spans="5:15">
      <c r="E36" s="5">
        <f t="shared" si="0"/>
        <v>39630</v>
      </c>
      <c r="F36" s="8">
        <v>-0.23</v>
      </c>
      <c r="G36" s="2">
        <f t="shared" si="1"/>
        <v>-0.37999999999999995</v>
      </c>
      <c r="H36" s="2">
        <f t="shared" si="6"/>
        <v>-0.34749999999999998</v>
      </c>
      <c r="I36" s="2"/>
      <c r="J36" s="2">
        <f t="shared" si="2"/>
        <v>3.9908374093885404</v>
      </c>
      <c r="K36" s="2">
        <f t="shared" si="3"/>
        <v>3.7608374093885404</v>
      </c>
      <c r="L36" s="2"/>
      <c r="M36" s="2">
        <v>4.1333852597845917</v>
      </c>
      <c r="N36" s="2">
        <f t="shared" si="4"/>
        <v>3.6433374093885402</v>
      </c>
      <c r="O36" s="2">
        <f t="shared" si="5"/>
        <v>0.90986858785685354</v>
      </c>
    </row>
    <row r="37" spans="5:15">
      <c r="E37" s="5">
        <f t="shared" si="0"/>
        <v>39661</v>
      </c>
      <c r="F37" s="8">
        <v>-0.35</v>
      </c>
      <c r="G37" s="2">
        <f t="shared" si="1"/>
        <v>-0.34</v>
      </c>
      <c r="H37" s="2">
        <f t="shared" si="6"/>
        <v>-0.34250000000000003</v>
      </c>
      <c r="I37" s="2"/>
      <c r="J37" s="2">
        <f t="shared" si="2"/>
        <v>4.0046437789539491</v>
      </c>
      <c r="K37" s="2">
        <f t="shared" si="3"/>
        <v>3.654643778953949</v>
      </c>
      <c r="L37" s="2"/>
      <c r="M37" s="2">
        <v>4.0567116389205804</v>
      </c>
      <c r="N37" s="2">
        <f t="shared" si="4"/>
        <v>3.6621437789539493</v>
      </c>
      <c r="O37" s="2">
        <f t="shared" si="5"/>
        <v>0.90088823269834017</v>
      </c>
    </row>
    <row r="38" spans="5:15">
      <c r="E38" s="5">
        <f t="shared" si="0"/>
        <v>39692</v>
      </c>
      <c r="F38" s="8">
        <v>-0.28000000000000003</v>
      </c>
      <c r="G38" s="2">
        <f t="shared" si="1"/>
        <v>-0.28666666666666668</v>
      </c>
      <c r="H38" s="2">
        <f t="shared" si="6"/>
        <v>-0.32416666666666666</v>
      </c>
      <c r="I38" s="2"/>
      <c r="J38" s="2">
        <f t="shared" si="2"/>
        <v>4.0179105903842522</v>
      </c>
      <c r="K38" s="2">
        <f t="shared" si="3"/>
        <v>3.737910590384252</v>
      </c>
      <c r="L38" s="2"/>
      <c r="M38" s="2">
        <v>4.1408972082676483</v>
      </c>
      <c r="N38" s="2">
        <f t="shared" si="4"/>
        <v>3.693743923717586</v>
      </c>
      <c r="O38" s="2">
        <f t="shared" si="5"/>
        <v>0.90268132783426747</v>
      </c>
    </row>
    <row r="39" spans="5:15">
      <c r="E39" s="5">
        <f t="shared" si="0"/>
        <v>39722</v>
      </c>
      <c r="F39" s="8">
        <v>-0.05</v>
      </c>
      <c r="G39" s="2">
        <f t="shared" si="1"/>
        <v>-0.22666666666666668</v>
      </c>
      <c r="H39" s="2">
        <f t="shared" si="6"/>
        <v>-0.30249999999999999</v>
      </c>
      <c r="I39" s="2"/>
      <c r="J39" s="2">
        <f t="shared" si="2"/>
        <v>4.0296323787383805</v>
      </c>
      <c r="K39" s="2">
        <f t="shared" si="3"/>
        <v>3.9796323787383807</v>
      </c>
      <c r="L39" s="2"/>
      <c r="M39" s="2">
        <v>4.1717861492086481</v>
      </c>
      <c r="N39" s="2">
        <f t="shared" si="4"/>
        <v>3.7271323787383803</v>
      </c>
      <c r="O39" s="2">
        <f t="shared" si="5"/>
        <v>0.95393968827795328</v>
      </c>
    </row>
    <row r="40" spans="5:15">
      <c r="E40" s="5">
        <f t="shared" si="0"/>
        <v>39753</v>
      </c>
      <c r="F40" s="8">
        <v>0.45</v>
      </c>
      <c r="G40" s="2">
        <f t="shared" si="1"/>
        <v>0.04</v>
      </c>
      <c r="H40" s="2">
        <f t="shared" si="6"/>
        <v>-0.23416666666666663</v>
      </c>
      <c r="I40" s="2"/>
      <c r="J40" s="2">
        <f t="shared" si="2"/>
        <v>4.0420415130738006</v>
      </c>
      <c r="K40" s="2">
        <f t="shared" si="3"/>
        <v>4.4920415130738007</v>
      </c>
      <c r="L40" s="2"/>
      <c r="M40" s="2">
        <v>4.3229349372105164</v>
      </c>
      <c r="N40" s="2">
        <f t="shared" si="4"/>
        <v>3.8078748464071341</v>
      </c>
      <c r="O40" s="2">
        <f t="shared" si="5"/>
        <v>1.0391184642654845</v>
      </c>
    </row>
    <row r="41" spans="5:15">
      <c r="E41" s="5">
        <f t="shared" si="0"/>
        <v>39783</v>
      </c>
      <c r="F41" s="8">
        <v>0.47</v>
      </c>
      <c r="G41" s="2">
        <f t="shared" si="1"/>
        <v>0.28999999999999998</v>
      </c>
      <c r="H41" s="2">
        <f t="shared" si="6"/>
        <v>-0.16666666666666666</v>
      </c>
      <c r="I41" s="2"/>
      <c r="J41" s="2">
        <f t="shared" si="2"/>
        <v>4.0510971231357109</v>
      </c>
      <c r="K41" s="2">
        <f t="shared" si="3"/>
        <v>4.5210971231357107</v>
      </c>
      <c r="L41" s="2"/>
      <c r="M41" s="2">
        <v>4.0248041893657067</v>
      </c>
      <c r="N41" s="2">
        <f t="shared" si="4"/>
        <v>3.8844304564690439</v>
      </c>
      <c r="O41" s="2">
        <f t="shared" si="5"/>
        <v>1.1233085910319076</v>
      </c>
    </row>
    <row r="42" spans="5:15">
      <c r="E42" s="5">
        <f t="shared" si="0"/>
        <v>39814</v>
      </c>
      <c r="F42" s="8">
        <v>0.67</v>
      </c>
      <c r="G42" s="2">
        <f t="shared" si="1"/>
        <v>0.52999999999999992</v>
      </c>
      <c r="H42" s="2">
        <f t="shared" si="6"/>
        <v>-9.9999999999999978E-2</v>
      </c>
      <c r="I42" s="2"/>
      <c r="J42" s="2">
        <f t="shared" si="2"/>
        <v>4.0587620725407065</v>
      </c>
      <c r="K42" s="2">
        <f t="shared" si="3"/>
        <v>4.7287620725407065</v>
      </c>
      <c r="L42" s="2"/>
      <c r="M42" s="2">
        <v>5.009041247852263</v>
      </c>
      <c r="N42" s="2">
        <f t="shared" si="4"/>
        <v>3.9587620725407064</v>
      </c>
      <c r="O42" s="2">
        <f t="shared" si="5"/>
        <v>0.94404534491870429</v>
      </c>
    </row>
    <row r="43" spans="5:15">
      <c r="E43" s="5">
        <f t="shared" si="0"/>
        <v>39845</v>
      </c>
      <c r="F43" s="8">
        <v>0.96</v>
      </c>
      <c r="G43" s="2">
        <f t="shared" si="1"/>
        <v>0.70000000000000007</v>
      </c>
      <c r="H43" s="2">
        <f t="shared" si="6"/>
        <v>6.6666666666667001E-3</v>
      </c>
      <c r="I43" s="2"/>
      <c r="J43" s="2">
        <f t="shared" si="2"/>
        <v>4.0645603957832375</v>
      </c>
      <c r="K43" s="2">
        <f t="shared" si="3"/>
        <v>5.0245603957832374</v>
      </c>
      <c r="L43" s="2"/>
      <c r="M43" s="2">
        <v>5.2381731603044006</v>
      </c>
      <c r="N43" s="2">
        <f t="shared" si="4"/>
        <v>4.0712270624499043</v>
      </c>
      <c r="O43" s="2">
        <f t="shared" si="5"/>
        <v>0.95921998796451591</v>
      </c>
    </row>
    <row r="44" spans="5:15">
      <c r="E44" s="5">
        <f t="shared" si="0"/>
        <v>39873</v>
      </c>
      <c r="F44" s="8">
        <v>0.8</v>
      </c>
      <c r="G44" s="2">
        <f t="shared" si="1"/>
        <v>0.80999999999999994</v>
      </c>
      <c r="H44" s="2">
        <f t="shared" si="6"/>
        <v>9.3333333333333379E-2</v>
      </c>
      <c r="I44" s="2"/>
      <c r="J44" s="2">
        <f t="shared" si="2"/>
        <v>4.0654197373784262</v>
      </c>
      <c r="K44" s="2">
        <f t="shared" si="3"/>
        <v>4.865419737378426</v>
      </c>
      <c r="L44" s="2"/>
      <c r="M44" s="2">
        <v>4.6648786718627866</v>
      </c>
      <c r="N44" s="2">
        <f t="shared" si="4"/>
        <v>4.1587530707117599</v>
      </c>
      <c r="O44" s="2">
        <f t="shared" si="5"/>
        <v>1.0429895565612983</v>
      </c>
    </row>
    <row r="45" spans="5:15">
      <c r="E45" s="5">
        <f t="shared" si="0"/>
        <v>39904</v>
      </c>
      <c r="F45" s="8">
        <v>1.05</v>
      </c>
      <c r="G45" s="2">
        <f t="shared" si="1"/>
        <v>0.93666666666666665</v>
      </c>
      <c r="H45" s="2">
        <f t="shared" si="6"/>
        <v>0.215</v>
      </c>
      <c r="I45" s="2"/>
      <c r="J45" s="2">
        <f t="shared" si="2"/>
        <v>4.0750698004252586</v>
      </c>
      <c r="K45" s="2">
        <f t="shared" si="3"/>
        <v>5.1250698004252584</v>
      </c>
      <c r="L45" s="2"/>
      <c r="M45" s="2">
        <v>5.0553558617384065</v>
      </c>
      <c r="N45" s="2">
        <f t="shared" si="4"/>
        <v>4.2900698004252584</v>
      </c>
      <c r="O45" s="2">
        <f t="shared" si="5"/>
        <v>1.0137901149975383</v>
      </c>
    </row>
    <row r="46" spans="5:15">
      <c r="E46" s="5">
        <f t="shared" si="0"/>
        <v>39934</v>
      </c>
      <c r="F46" s="8">
        <v>0.83</v>
      </c>
      <c r="G46" s="2">
        <f t="shared" si="1"/>
        <v>0.89333333333333342</v>
      </c>
      <c r="H46" s="2">
        <f t="shared" si="6"/>
        <v>0.32333333333333331</v>
      </c>
      <c r="I46" s="2"/>
      <c r="J46" s="2">
        <f t="shared" si="2"/>
        <v>4.1281363997558627</v>
      </c>
      <c r="K46" s="2">
        <f t="shared" si="3"/>
        <v>4.9581363997558627</v>
      </c>
      <c r="L46" s="2"/>
      <c r="M46" s="2">
        <v>5.2317138674570058</v>
      </c>
      <c r="N46" s="2">
        <f t="shared" si="4"/>
        <v>4.4514697330891959</v>
      </c>
      <c r="O46" s="2">
        <f t="shared" si="5"/>
        <v>0.94770786884908109</v>
      </c>
    </row>
    <row r="47" spans="5:15">
      <c r="E47" s="5">
        <f t="shared" si="0"/>
        <v>39965</v>
      </c>
      <c r="F47" s="8">
        <v>0.8</v>
      </c>
      <c r="G47" s="2">
        <f t="shared" si="1"/>
        <v>0.8933333333333332</v>
      </c>
      <c r="H47" s="2">
        <f t="shared" si="6"/>
        <v>0.42666666666666669</v>
      </c>
      <c r="I47" s="2"/>
      <c r="J47" s="2">
        <f t="shared" si="2"/>
        <v>4.1587765585840684</v>
      </c>
      <c r="K47" s="2">
        <f t="shared" si="3"/>
        <v>4.9587765585840682</v>
      </c>
      <c r="L47" s="2"/>
      <c r="M47" s="2">
        <v>4.9756365110362699</v>
      </c>
      <c r="N47" s="2">
        <f t="shared" si="4"/>
        <v>4.5854432252507351</v>
      </c>
      <c r="O47" s="2">
        <f t="shared" si="5"/>
        <v>0.99661149836512264</v>
      </c>
    </row>
    <row r="48" spans="5:15">
      <c r="E48" s="5">
        <f t="shared" si="0"/>
        <v>39995</v>
      </c>
      <c r="F48" s="8">
        <v>1.1599999999999999</v>
      </c>
      <c r="G48" s="2">
        <f t="shared" si="1"/>
        <v>0.93</v>
      </c>
      <c r="H48" s="2">
        <f t="shared" si="6"/>
        <v>0.54249999999999998</v>
      </c>
      <c r="I48" s="2"/>
      <c r="J48" s="2">
        <f t="shared" si="2"/>
        <v>4.1836226166076464</v>
      </c>
      <c r="K48" s="2">
        <f t="shared" si="3"/>
        <v>5.3436226166076466</v>
      </c>
      <c r="L48" s="2"/>
      <c r="M48" s="2">
        <v>5.8215379560675276</v>
      </c>
      <c r="N48" s="2">
        <f t="shared" si="4"/>
        <v>4.7261226166076469</v>
      </c>
      <c r="O48" s="2">
        <f t="shared" si="5"/>
        <v>0.91790565601968266</v>
      </c>
    </row>
    <row r="49" spans="5:15">
      <c r="E49" s="5">
        <f t="shared" si="0"/>
        <v>40026</v>
      </c>
      <c r="F49" s="8">
        <v>1.5</v>
      </c>
      <c r="G49" s="2">
        <f t="shared" si="1"/>
        <v>1.1533333333333333</v>
      </c>
      <c r="H49" s="2">
        <f t="shared" si="6"/>
        <v>0.69666666666666666</v>
      </c>
      <c r="I49" s="2"/>
      <c r="J49" s="2">
        <f t="shared" ref="J49:J80" si="7">N49-H49</f>
        <v>4.2035386926174487</v>
      </c>
      <c r="K49" s="2">
        <f t="shared" ref="K49:K80" si="8">J49+F49</f>
        <v>5.7035386926174487</v>
      </c>
      <c r="L49" s="2"/>
      <c r="M49" s="2">
        <v>6.145704551038202</v>
      </c>
      <c r="N49" s="2">
        <f t="shared" ref="N49:N80" si="9">AVERAGE(M38:M49)</f>
        <v>4.900205359284115</v>
      </c>
      <c r="O49" s="2">
        <f t="shared" si="5"/>
        <v>0.92805286118968122</v>
      </c>
    </row>
    <row r="50" spans="5:15">
      <c r="E50" s="5">
        <f t="shared" si="0"/>
        <v>40057</v>
      </c>
      <c r="F50" s="8">
        <v>1.73</v>
      </c>
      <c r="G50" s="2">
        <f t="shared" si="1"/>
        <v>1.4633333333333336</v>
      </c>
      <c r="H50" s="2">
        <f t="shared" si="6"/>
        <v>0.86416666666666675</v>
      </c>
      <c r="I50" s="2"/>
      <c r="J50" s="2">
        <f t="shared" si="7"/>
        <v>4.2259482203739216</v>
      </c>
      <c r="K50" s="2">
        <f t="shared" si="8"/>
        <v>5.9559482203739211</v>
      </c>
      <c r="L50" s="2"/>
      <c r="M50" s="2">
        <v>6.4198115413453216</v>
      </c>
      <c r="N50" s="2">
        <f t="shared" si="9"/>
        <v>5.0901148870405883</v>
      </c>
      <c r="O50" s="2">
        <f t="shared" si="5"/>
        <v>0.92774502522636448</v>
      </c>
    </row>
    <row r="51" spans="5:15">
      <c r="E51" s="5">
        <f t="shared" si="0"/>
        <v>40087</v>
      </c>
      <c r="F51" s="8">
        <v>1.2</v>
      </c>
      <c r="G51" s="2">
        <f t="shared" si="1"/>
        <v>1.4766666666666666</v>
      </c>
      <c r="H51" s="2">
        <f t="shared" si="6"/>
        <v>0.96833333333333327</v>
      </c>
      <c r="I51" s="2"/>
      <c r="J51" s="2">
        <f t="shared" si="7"/>
        <v>4.2466340981933275</v>
      </c>
      <c r="K51" s="2">
        <f t="shared" si="8"/>
        <v>5.4466340981933277</v>
      </c>
      <c r="L51" s="2"/>
      <c r="M51" s="2">
        <v>5.6700166830415268</v>
      </c>
      <c r="N51" s="2">
        <f t="shared" si="9"/>
        <v>5.2149674315266603</v>
      </c>
      <c r="O51" s="2">
        <f t="shared" si="5"/>
        <v>0.960602834641331</v>
      </c>
    </row>
    <row r="52" spans="5:15">
      <c r="E52" s="5">
        <f t="shared" si="0"/>
        <v>40118</v>
      </c>
      <c r="F52" s="8">
        <v>1.03</v>
      </c>
      <c r="G52" s="2">
        <f t="shared" si="1"/>
        <v>1.32</v>
      </c>
      <c r="H52" s="2">
        <f t="shared" si="6"/>
        <v>1.0166666666666666</v>
      </c>
      <c r="I52" s="2"/>
      <c r="J52" s="2">
        <f t="shared" si="7"/>
        <v>4.2638071575698691</v>
      </c>
      <c r="K52" s="2">
        <f t="shared" si="8"/>
        <v>5.2938071575698693</v>
      </c>
      <c r="L52" s="2"/>
      <c r="M52" s="2">
        <v>5.109011649729017</v>
      </c>
      <c r="N52" s="2">
        <f t="shared" si="9"/>
        <v>5.2804738242365357</v>
      </c>
      <c r="O52" s="2">
        <f t="shared" si="5"/>
        <v>1.0361705003844832</v>
      </c>
    </row>
    <row r="53" spans="5:15">
      <c r="E53" s="5">
        <f t="shared" si="0"/>
        <v>40148</v>
      </c>
      <c r="F53" s="8">
        <v>0.95</v>
      </c>
      <c r="G53" s="2">
        <f t="shared" si="1"/>
        <v>1.0599999999999998</v>
      </c>
      <c r="H53" s="2">
        <f t="shared" si="6"/>
        <v>1.0566666666666664</v>
      </c>
      <c r="I53" s="2"/>
      <c r="J53" s="2">
        <f t="shared" si="7"/>
        <v>4.2825066897809068</v>
      </c>
      <c r="K53" s="2">
        <f t="shared" si="8"/>
        <v>5.2325066897809069</v>
      </c>
      <c r="L53" s="2"/>
      <c r="M53" s="2">
        <v>4.729198575898141</v>
      </c>
      <c r="N53" s="2">
        <f t="shared" si="9"/>
        <v>5.3391733564475734</v>
      </c>
      <c r="O53" s="2">
        <f t="shared" si="5"/>
        <v>1.1064256672256949</v>
      </c>
    </row>
    <row r="54" spans="5:15">
      <c r="E54" s="5">
        <f t="shared" si="0"/>
        <v>40179</v>
      </c>
      <c r="F54" s="8">
        <v>1.23</v>
      </c>
      <c r="G54" s="2">
        <f t="shared" si="1"/>
        <v>1.07</v>
      </c>
      <c r="H54" s="2">
        <f t="shared" si="6"/>
        <v>1.1033333333333333</v>
      </c>
      <c r="I54" s="2"/>
      <c r="J54" s="2">
        <f t="shared" si="7"/>
        <v>4.2985067544170859</v>
      </c>
      <c r="K54" s="2">
        <f t="shared" si="8"/>
        <v>5.5285067544170854</v>
      </c>
      <c r="L54" s="2"/>
      <c r="M54" s="2">
        <v>5.761042023486425</v>
      </c>
      <c r="N54" s="2">
        <f t="shared" si="9"/>
        <v>5.4018400877504194</v>
      </c>
      <c r="O54" s="2">
        <f t="shared" si="5"/>
        <v>0.95963659558091274</v>
      </c>
    </row>
    <row r="55" spans="5:15">
      <c r="E55" s="5">
        <f t="shared" si="0"/>
        <v>40210</v>
      </c>
      <c r="F55" s="8">
        <v>0.85</v>
      </c>
      <c r="G55" s="2">
        <f t="shared" si="1"/>
        <v>1.01</v>
      </c>
      <c r="H55" s="2">
        <f t="shared" si="6"/>
        <v>1.0941666666666665</v>
      </c>
      <c r="I55" s="2"/>
      <c r="J55" s="2">
        <f t="shared" si="7"/>
        <v>4.3112334834266077</v>
      </c>
      <c r="K55" s="2">
        <f t="shared" si="8"/>
        <v>5.1612334834266074</v>
      </c>
      <c r="L55" s="2"/>
      <c r="M55" s="2">
        <v>5.2808939084186477</v>
      </c>
      <c r="N55" s="2">
        <f t="shared" si="9"/>
        <v>5.405400150093274</v>
      </c>
      <c r="O55" s="2">
        <f t="shared" si="5"/>
        <v>0.97734087692970295</v>
      </c>
    </row>
    <row r="56" spans="5:15">
      <c r="E56" s="5">
        <f t="shared" si="0"/>
        <v>40238</v>
      </c>
      <c r="F56" s="8">
        <v>0.76</v>
      </c>
      <c r="G56" s="2">
        <f t="shared" si="1"/>
        <v>0.94666666666666666</v>
      </c>
      <c r="H56" s="2">
        <f t="shared" si="6"/>
        <v>1.0908333333333331</v>
      </c>
      <c r="I56" s="2"/>
      <c r="J56" s="2">
        <f t="shared" si="7"/>
        <v>4.3211595897418231</v>
      </c>
      <c r="K56" s="2">
        <f t="shared" si="8"/>
        <v>5.0811595897418229</v>
      </c>
      <c r="L56" s="2"/>
      <c r="M56" s="2">
        <v>4.7439919476453927</v>
      </c>
      <c r="N56" s="2">
        <f t="shared" si="9"/>
        <v>5.4119929230751564</v>
      </c>
      <c r="O56" s="2">
        <f t="shared" si="5"/>
        <v>1.0710725578410347</v>
      </c>
    </row>
    <row r="57" spans="5:15">
      <c r="E57" s="5">
        <f t="shared" si="0"/>
        <v>40269</v>
      </c>
      <c r="F57" s="8">
        <v>1.1200000000000001</v>
      </c>
      <c r="G57" s="2">
        <f t="shared" si="1"/>
        <v>0.91</v>
      </c>
      <c r="H57" s="2">
        <f t="shared" si="6"/>
        <v>1.0966666666666667</v>
      </c>
      <c r="I57" s="2"/>
      <c r="J57" s="2">
        <f t="shared" si="7"/>
        <v>4.3396588409524863</v>
      </c>
      <c r="K57" s="2">
        <f t="shared" si="8"/>
        <v>5.4596588409524864</v>
      </c>
      <c r="L57" s="2"/>
      <c r="M57" s="2">
        <v>5.347346876266359</v>
      </c>
      <c r="N57" s="2">
        <f t="shared" si="9"/>
        <v>5.436325507619153</v>
      </c>
      <c r="O57" s="2">
        <f t="shared" si="5"/>
        <v>1.0210033063657442</v>
      </c>
    </row>
    <row r="58" spans="5:15">
      <c r="E58" s="5">
        <f t="shared" si="0"/>
        <v>40299</v>
      </c>
      <c r="F58" s="8">
        <v>0.84</v>
      </c>
      <c r="G58" s="2">
        <f t="shared" si="1"/>
        <v>0.90666666666666673</v>
      </c>
      <c r="H58" s="2">
        <f t="shared" si="6"/>
        <v>1.0974999999999999</v>
      </c>
      <c r="I58" s="2"/>
      <c r="J58" s="2">
        <f t="shared" si="7"/>
        <v>4.3191386652962684</v>
      </c>
      <c r="K58" s="2">
        <f t="shared" si="8"/>
        <v>5.1591386652962683</v>
      </c>
      <c r="L58" s="2"/>
      <c r="M58" s="2">
        <v>4.9954717595823963</v>
      </c>
      <c r="N58" s="2">
        <f t="shared" si="9"/>
        <v>5.4166386652962686</v>
      </c>
      <c r="O58" s="2">
        <f t="shared" si="5"/>
        <v>1.0327630529388787</v>
      </c>
    </row>
    <row r="59" spans="5:15">
      <c r="E59" s="5">
        <f t="shared" si="0"/>
        <v>40330</v>
      </c>
      <c r="F59" s="8">
        <v>0.75</v>
      </c>
      <c r="G59" s="2">
        <f t="shared" si="1"/>
        <v>0.90333333333333332</v>
      </c>
      <c r="H59" s="2">
        <f t="shared" si="6"/>
        <v>1.0933333333333335</v>
      </c>
      <c r="I59" s="2"/>
      <c r="J59" s="2">
        <f t="shared" si="7"/>
        <v>4.3188058773977476</v>
      </c>
      <c r="K59" s="2">
        <f t="shared" si="8"/>
        <v>5.0688058773977476</v>
      </c>
      <c r="L59" s="2"/>
      <c r="M59" s="2">
        <v>4.9216430562540197</v>
      </c>
      <c r="N59" s="2">
        <f t="shared" si="9"/>
        <v>5.4121392107310813</v>
      </c>
      <c r="O59" s="2">
        <f t="shared" si="5"/>
        <v>1.0299011568822989</v>
      </c>
    </row>
    <row r="60" spans="5:15">
      <c r="E60" s="5">
        <f t="shared" si="0"/>
        <v>40360</v>
      </c>
      <c r="F60" s="8">
        <v>0.92</v>
      </c>
      <c r="G60" s="2">
        <f t="shared" si="1"/>
        <v>0.83666666666666656</v>
      </c>
      <c r="H60" s="2">
        <f t="shared" si="6"/>
        <v>1.0733333333333335</v>
      </c>
      <c r="I60" s="2"/>
      <c r="J60" s="2">
        <f t="shared" si="7"/>
        <v>4.3191084087719105</v>
      </c>
      <c r="K60" s="2">
        <f t="shared" si="8"/>
        <v>5.2391084087719104</v>
      </c>
      <c r="L60" s="2"/>
      <c r="M60" s="2">
        <v>5.5851683325574797</v>
      </c>
      <c r="N60" s="2">
        <f t="shared" si="9"/>
        <v>5.3924417421052437</v>
      </c>
      <c r="O60" s="2">
        <f t="shared" si="5"/>
        <v>0.93803948185978725</v>
      </c>
    </row>
    <row r="61" spans="5:15">
      <c r="E61" s="5">
        <f t="shared" si="0"/>
        <v>40391</v>
      </c>
      <c r="F61" s="8">
        <v>0.68</v>
      </c>
      <c r="G61" s="2">
        <f t="shared" si="1"/>
        <v>0.78333333333333333</v>
      </c>
      <c r="H61" s="2">
        <f t="shared" si="6"/>
        <v>1.0050000000000001</v>
      </c>
      <c r="I61" s="2"/>
      <c r="J61" s="2">
        <f t="shared" si="7"/>
        <v>4.3266152302439291</v>
      </c>
      <c r="K61" s="2">
        <f t="shared" si="8"/>
        <v>5.0066152302439288</v>
      </c>
      <c r="L61" s="2"/>
      <c r="M61" s="2">
        <v>5.4157864087024263</v>
      </c>
      <c r="N61" s="2">
        <f t="shared" si="9"/>
        <v>5.331615230243929</v>
      </c>
      <c r="O61" s="2">
        <f t="shared" si="5"/>
        <v>0.92444842769260338</v>
      </c>
    </row>
    <row r="62" spans="5:15">
      <c r="E62" s="5">
        <f t="shared" si="0"/>
        <v>40422</v>
      </c>
      <c r="F62" s="8">
        <v>0.89</v>
      </c>
      <c r="G62" s="2">
        <f t="shared" si="1"/>
        <v>0.83000000000000007</v>
      </c>
      <c r="H62" s="2">
        <f t="shared" si="6"/>
        <v>0.93500000000000005</v>
      </c>
      <c r="I62" s="2"/>
      <c r="J62" s="2">
        <f t="shared" si="7"/>
        <v>4.3330974583011734</v>
      </c>
      <c r="K62" s="2">
        <f t="shared" si="8"/>
        <v>5.2230974583011731</v>
      </c>
      <c r="L62" s="2"/>
      <c r="M62" s="2">
        <v>5.657598278032264</v>
      </c>
      <c r="N62" s="2">
        <f t="shared" si="9"/>
        <v>5.2680974583011739</v>
      </c>
      <c r="O62" s="2">
        <f t="shared" si="5"/>
        <v>0.92320048218725559</v>
      </c>
    </row>
    <row r="63" spans="5:15">
      <c r="E63" s="5">
        <f t="shared" si="0"/>
        <v>40452</v>
      </c>
      <c r="F63" s="8">
        <v>0.95</v>
      </c>
      <c r="G63" s="2">
        <f t="shared" si="1"/>
        <v>0.84</v>
      </c>
      <c r="H63" s="2">
        <f t="shared" si="6"/>
        <v>0.91416666666666657</v>
      </c>
      <c r="I63" s="2"/>
      <c r="J63" s="2">
        <f t="shared" si="7"/>
        <v>4.338204908420404</v>
      </c>
      <c r="K63" s="2">
        <f t="shared" si="8"/>
        <v>5.2882049084204041</v>
      </c>
      <c r="L63" s="2"/>
      <c r="M63" s="2">
        <v>5.481306084472287</v>
      </c>
      <c r="N63" s="2">
        <f t="shared" si="9"/>
        <v>5.2523715750870705</v>
      </c>
      <c r="O63" s="2">
        <f t="shared" si="5"/>
        <v>0.9647709554846956</v>
      </c>
    </row>
    <row r="64" spans="5:15">
      <c r="E64" s="5">
        <f t="shared" si="0"/>
        <v>40483</v>
      </c>
      <c r="F64" s="8">
        <v>0.93</v>
      </c>
      <c r="G64" s="2">
        <f t="shared" si="1"/>
        <v>0.92333333333333334</v>
      </c>
      <c r="H64" s="2">
        <f t="shared" si="6"/>
        <v>0.90583333333333327</v>
      </c>
      <c r="I64" s="2"/>
      <c r="J64" s="2">
        <f t="shared" si="7"/>
        <v>4.3518172343262975</v>
      </c>
      <c r="K64" s="2">
        <f t="shared" si="8"/>
        <v>5.2818172343262972</v>
      </c>
      <c r="L64" s="2"/>
      <c r="M64" s="2">
        <v>5.1723595605997224</v>
      </c>
      <c r="N64" s="2">
        <f t="shared" si="9"/>
        <v>5.2576505676596303</v>
      </c>
      <c r="O64" s="2">
        <f t="shared" si="5"/>
        <v>1.0211620388034051</v>
      </c>
    </row>
    <row r="65" spans="5:15">
      <c r="E65" s="5">
        <f t="shared" si="0"/>
        <v>40513</v>
      </c>
      <c r="F65" s="8">
        <v>1.02</v>
      </c>
      <c r="G65" s="2">
        <f t="shared" si="1"/>
        <v>0.96666666666666667</v>
      </c>
      <c r="H65" s="2">
        <f t="shared" si="6"/>
        <v>0.91166666666666651</v>
      </c>
      <c r="I65" s="2"/>
      <c r="J65" s="2">
        <f t="shared" si="7"/>
        <v>4.363298099339139</v>
      </c>
      <c r="K65" s="2">
        <f t="shared" si="8"/>
        <v>5.3832980993391395</v>
      </c>
      <c r="L65" s="2"/>
      <c r="M65" s="2">
        <v>4.9369689560522376</v>
      </c>
      <c r="N65" s="2">
        <f t="shared" si="9"/>
        <v>5.2749647660058052</v>
      </c>
      <c r="O65" s="2">
        <f t="shared" si="5"/>
        <v>1.0904054992567345</v>
      </c>
    </row>
    <row r="66" spans="5:15">
      <c r="E66" s="5">
        <f t="shared" si="0"/>
        <v>40544</v>
      </c>
      <c r="F66" s="8">
        <v>0.74</v>
      </c>
      <c r="G66" s="2">
        <f t="shared" si="1"/>
        <v>0.89666666666666683</v>
      </c>
      <c r="H66" s="2">
        <f t="shared" si="6"/>
        <v>0.87083333333333324</v>
      </c>
      <c r="I66" s="2"/>
      <c r="J66" s="2">
        <f t="shared" si="7"/>
        <v>4.3687954921742813</v>
      </c>
      <c r="K66" s="2">
        <f t="shared" si="8"/>
        <v>5.1087954921742815</v>
      </c>
      <c r="L66" s="2"/>
      <c r="M66" s="2">
        <v>5.3370107375081455</v>
      </c>
      <c r="N66" s="2">
        <f t="shared" si="9"/>
        <v>5.2396288255076149</v>
      </c>
      <c r="O66" s="2">
        <f t="shared" si="5"/>
        <v>0.95723912569071989</v>
      </c>
    </row>
    <row r="67" spans="5:15">
      <c r="E67" s="5">
        <f t="shared" si="0"/>
        <v>40575</v>
      </c>
      <c r="F67" s="8">
        <v>0.82</v>
      </c>
      <c r="G67" s="2">
        <f t="shared" si="1"/>
        <v>0.86</v>
      </c>
      <c r="H67" s="2">
        <f t="shared" si="6"/>
        <v>0.86833333333333329</v>
      </c>
      <c r="I67" s="2"/>
      <c r="J67" s="2">
        <f t="shared" si="7"/>
        <v>4.3760946951844826</v>
      </c>
      <c r="K67" s="2">
        <f t="shared" si="8"/>
        <v>5.1960946951844829</v>
      </c>
      <c r="L67" s="2"/>
      <c r="M67" s="2">
        <v>5.3384843445410581</v>
      </c>
      <c r="N67" s="2">
        <f t="shared" si="9"/>
        <v>5.2444280285178158</v>
      </c>
      <c r="O67" s="2">
        <f t="shared" si="5"/>
        <v>0.97332770124123758</v>
      </c>
    </row>
    <row r="68" spans="5:15">
      <c r="E68" s="5">
        <f t="shared" si="0"/>
        <v>40603</v>
      </c>
      <c r="F68" s="8">
        <v>0.56000000000000005</v>
      </c>
      <c r="G68" s="2">
        <f t="shared" si="1"/>
        <v>0.70666666666666667</v>
      </c>
      <c r="H68" s="2">
        <f t="shared" si="6"/>
        <v>0.85166666666666668</v>
      </c>
      <c r="I68" s="2"/>
      <c r="J68" s="2">
        <f t="shared" si="7"/>
        <v>4.3842403576953828</v>
      </c>
      <c r="K68" s="2">
        <f t="shared" si="8"/>
        <v>4.9442403576953833</v>
      </c>
      <c r="L68" s="2"/>
      <c r="M68" s="2">
        <v>4.6417398977761888</v>
      </c>
      <c r="N68" s="2">
        <f t="shared" si="9"/>
        <v>5.2359070243620494</v>
      </c>
      <c r="O68" s="2">
        <f t="shared" si="5"/>
        <v>1.0651696274632103</v>
      </c>
    </row>
    <row r="69" spans="5:15">
      <c r="E69" s="5">
        <f t="shared" si="0"/>
        <v>40634</v>
      </c>
      <c r="F69" s="8">
        <v>0.74</v>
      </c>
      <c r="G69" s="2">
        <f t="shared" si="1"/>
        <v>0.70666666666666667</v>
      </c>
      <c r="H69" s="2">
        <f t="shared" si="6"/>
        <v>0.82000000000000017</v>
      </c>
      <c r="I69" s="2"/>
      <c r="J69" s="2">
        <f t="shared" si="7"/>
        <v>4.3978478107745858</v>
      </c>
      <c r="K69" s="2">
        <f t="shared" si="8"/>
        <v>5.137847810774586</v>
      </c>
      <c r="L69" s="2"/>
      <c r="M69" s="2">
        <v>5.1306363132167974</v>
      </c>
      <c r="N69" s="2">
        <f t="shared" si="9"/>
        <v>5.217847810774586</v>
      </c>
      <c r="O69" s="2">
        <f t="shared" si="5"/>
        <v>1.0014055756669424</v>
      </c>
    </row>
    <row r="70" spans="5:15">
      <c r="E70" s="5">
        <f t="shared" si="0"/>
        <v>40664</v>
      </c>
      <c r="F70" s="8">
        <v>0.84</v>
      </c>
      <c r="G70" s="2">
        <f t="shared" si="1"/>
        <v>0.71333333333333337</v>
      </c>
      <c r="H70" s="2">
        <f t="shared" si="6"/>
        <v>0.82000000000000017</v>
      </c>
      <c r="I70" s="2"/>
      <c r="J70" s="2">
        <f t="shared" si="7"/>
        <v>4.4132887812125832</v>
      </c>
      <c r="K70" s="2">
        <f t="shared" si="8"/>
        <v>5.253288781212583</v>
      </c>
      <c r="L70" s="2"/>
      <c r="M70" s="2">
        <v>5.1807634048383751</v>
      </c>
      <c r="N70" s="2">
        <f t="shared" si="9"/>
        <v>5.2332887812125835</v>
      </c>
      <c r="O70" s="2">
        <f t="shared" si="5"/>
        <v>1.0139989748048475</v>
      </c>
    </row>
    <row r="71" spans="5:15">
      <c r="E71" s="5">
        <f t="shared" si="0"/>
        <v>40695</v>
      </c>
      <c r="F71" s="8">
        <v>1.01</v>
      </c>
      <c r="G71" s="2">
        <f t="shared" si="1"/>
        <v>0.86333333333333329</v>
      </c>
      <c r="H71" s="2">
        <f t="shared" si="6"/>
        <v>0.84166666666666679</v>
      </c>
      <c r="I71" s="2"/>
      <c r="J71" s="2">
        <f t="shared" si="7"/>
        <v>4.4315507803626906</v>
      </c>
      <c r="K71" s="2">
        <f t="shared" si="8"/>
        <v>5.4415507803626904</v>
      </c>
      <c r="L71" s="2"/>
      <c r="M71" s="2">
        <v>5.4007870460553065</v>
      </c>
      <c r="N71" s="2">
        <f t="shared" si="9"/>
        <v>5.2732174470293574</v>
      </c>
      <c r="O71" s="2">
        <f t="shared" si="5"/>
        <v>1.0075477396090182</v>
      </c>
    </row>
    <row r="72" spans="5:15">
      <c r="E72" s="5">
        <f t="shared" ref="E72:E135" si="10">EDATE(E71,1)</f>
        <v>40725</v>
      </c>
      <c r="F72" s="8">
        <v>0.68</v>
      </c>
      <c r="G72" s="2">
        <f t="shared" si="1"/>
        <v>0.84333333333333338</v>
      </c>
      <c r="H72" s="2">
        <f t="shared" si="6"/>
        <v>0.82166666666666677</v>
      </c>
      <c r="I72" s="2"/>
      <c r="J72" s="2">
        <f t="shared" si="7"/>
        <v>4.4425466280775279</v>
      </c>
      <c r="K72" s="2">
        <f t="shared" si="8"/>
        <v>5.1225466280775276</v>
      </c>
      <c r="L72" s="2"/>
      <c r="M72" s="2">
        <v>5.4771185051355209</v>
      </c>
      <c r="N72" s="2">
        <f t="shared" si="9"/>
        <v>5.2642132947441942</v>
      </c>
      <c r="O72" s="2">
        <f t="shared" si="5"/>
        <v>0.93526306273535342</v>
      </c>
    </row>
    <row r="73" spans="5:15">
      <c r="E73" s="5">
        <f t="shared" si="10"/>
        <v>40756</v>
      </c>
      <c r="F73" s="8">
        <v>0.82</v>
      </c>
      <c r="G73" s="2">
        <f t="shared" ref="G73:G136" si="11">AVERAGE(F71:F73)</f>
        <v>0.83666666666666656</v>
      </c>
      <c r="H73" s="2">
        <f t="shared" si="6"/>
        <v>0.83333333333333337</v>
      </c>
      <c r="I73" s="2"/>
      <c r="J73" s="2">
        <f t="shared" si="7"/>
        <v>4.4550011087929704</v>
      </c>
      <c r="K73" s="2">
        <f t="shared" si="8"/>
        <v>5.2750011087929707</v>
      </c>
      <c r="L73" s="2"/>
      <c r="M73" s="2">
        <v>5.7052401772877337</v>
      </c>
      <c r="N73" s="2">
        <f t="shared" si="9"/>
        <v>5.2883344421263034</v>
      </c>
      <c r="O73" s="2">
        <f t="shared" si="5"/>
        <v>0.92458878940670675</v>
      </c>
    </row>
    <row r="74" spans="5:15">
      <c r="E74" s="5">
        <f t="shared" si="10"/>
        <v>40787</v>
      </c>
      <c r="F74" s="8">
        <v>0.59</v>
      </c>
      <c r="G74" s="2">
        <f t="shared" si="11"/>
        <v>0.69666666666666666</v>
      </c>
      <c r="H74" s="2">
        <f t="shared" si="6"/>
        <v>0.80833333333333324</v>
      </c>
      <c r="I74" s="2"/>
      <c r="J74" s="2">
        <f t="shared" si="7"/>
        <v>4.4612336133939996</v>
      </c>
      <c r="K74" s="2">
        <f t="shared" si="8"/>
        <v>5.0512336133939995</v>
      </c>
      <c r="L74" s="2"/>
      <c r="M74" s="2">
        <v>5.4323883332446341</v>
      </c>
      <c r="N74" s="2">
        <f t="shared" si="9"/>
        <v>5.2695669467273332</v>
      </c>
      <c r="O74" s="2">
        <f t="shared" si="5"/>
        <v>0.92983662130373135</v>
      </c>
    </row>
    <row r="75" spans="5:15">
      <c r="E75" s="5">
        <f t="shared" si="10"/>
        <v>40817</v>
      </c>
      <c r="F75" s="8">
        <v>0.37</v>
      </c>
      <c r="G75" s="2">
        <f t="shared" si="11"/>
        <v>0.59333333333333327</v>
      </c>
      <c r="H75" s="2">
        <f t="shared" si="6"/>
        <v>0.7599999999999999</v>
      </c>
      <c r="I75" s="2"/>
      <c r="J75" s="2">
        <f t="shared" si="7"/>
        <v>4.4689080180792633</v>
      </c>
      <c r="K75" s="2">
        <f t="shared" si="8"/>
        <v>4.8389080180792634</v>
      </c>
      <c r="L75" s="2"/>
      <c r="M75" s="2">
        <v>4.9933989406954433</v>
      </c>
      <c r="N75" s="2">
        <f t="shared" si="9"/>
        <v>5.2289080180792631</v>
      </c>
      <c r="O75" s="2">
        <f t="shared" si="5"/>
        <v>0.96906096940160291</v>
      </c>
    </row>
    <row r="76" spans="5:15">
      <c r="E76" s="5">
        <f t="shared" si="10"/>
        <v>40848</v>
      </c>
      <c r="F76" s="8">
        <v>0.59</v>
      </c>
      <c r="G76" s="2">
        <f t="shared" si="11"/>
        <v>0.51666666666666661</v>
      </c>
      <c r="H76" s="2">
        <f t="shared" si="6"/>
        <v>0.73166666666666658</v>
      </c>
      <c r="I76" s="2"/>
      <c r="J76" s="2">
        <f t="shared" si="7"/>
        <v>4.4796512980484042</v>
      </c>
      <c r="K76" s="2">
        <f t="shared" si="8"/>
        <v>5.0696512980484041</v>
      </c>
      <c r="L76" s="2"/>
      <c r="M76" s="2">
        <v>4.9612789202294083</v>
      </c>
      <c r="N76" s="2">
        <f t="shared" si="9"/>
        <v>5.2113179647150707</v>
      </c>
      <c r="O76" s="2">
        <f t="shared" si="5"/>
        <v>1.0218436374091189</v>
      </c>
    </row>
    <row r="77" spans="5:15">
      <c r="E77" s="5">
        <f t="shared" si="10"/>
        <v>40878</v>
      </c>
      <c r="F77" s="8">
        <v>0.49</v>
      </c>
      <c r="G77" s="2">
        <f t="shared" si="11"/>
        <v>0.48333333333333334</v>
      </c>
      <c r="H77" s="2">
        <f t="shared" si="6"/>
        <v>0.6875</v>
      </c>
      <c r="I77" s="2"/>
      <c r="J77" s="2">
        <f t="shared" si="7"/>
        <v>4.4879709957329936</v>
      </c>
      <c r="K77" s="2">
        <f t="shared" si="8"/>
        <v>4.9779709957329938</v>
      </c>
      <c r="L77" s="2"/>
      <c r="M77" s="2">
        <v>4.5068053282673084</v>
      </c>
      <c r="N77" s="2">
        <f t="shared" si="9"/>
        <v>5.1754709957329936</v>
      </c>
      <c r="O77" s="2">
        <f t="shared" si="5"/>
        <v>1.1045453781885073</v>
      </c>
    </row>
    <row r="78" spans="5:15">
      <c r="E78" s="5">
        <f t="shared" si="10"/>
        <v>40909</v>
      </c>
      <c r="F78" s="8">
        <v>0.2</v>
      </c>
      <c r="G78" s="2">
        <f t="shared" si="11"/>
        <v>0.42666666666666669</v>
      </c>
      <c r="H78" s="2">
        <f t="shared" si="6"/>
        <v>0.64249999999999996</v>
      </c>
      <c r="I78" s="2"/>
      <c r="J78" s="2">
        <f t="shared" si="7"/>
        <v>4.4948654120053559</v>
      </c>
      <c r="K78" s="2">
        <f t="shared" si="8"/>
        <v>4.6948654120053561</v>
      </c>
      <c r="L78" s="2"/>
      <c r="M78" s="2">
        <v>4.8797437327765003</v>
      </c>
      <c r="N78" s="2">
        <f t="shared" si="9"/>
        <v>5.137365412005356</v>
      </c>
      <c r="O78" s="2">
        <f t="shared" si="5"/>
        <v>0.96211310861893329</v>
      </c>
    </row>
    <row r="79" spans="5:15">
      <c r="E79" s="5">
        <f t="shared" si="10"/>
        <v>40940</v>
      </c>
      <c r="F79" s="8">
        <v>0.7</v>
      </c>
      <c r="G79" s="2">
        <f t="shared" si="11"/>
        <v>0.46333333333333332</v>
      </c>
      <c r="H79" s="2">
        <f t="shared" si="6"/>
        <v>0.63250000000000006</v>
      </c>
      <c r="I79" s="2"/>
      <c r="J79" s="2">
        <f t="shared" si="7"/>
        <v>4.5000007010504692</v>
      </c>
      <c r="K79" s="2">
        <f t="shared" si="8"/>
        <v>5.2000007010504694</v>
      </c>
      <c r="L79" s="2"/>
      <c r="M79" s="2">
        <v>5.2801078130824148</v>
      </c>
      <c r="N79" s="2">
        <f t="shared" si="9"/>
        <v>5.1325007010504695</v>
      </c>
      <c r="O79" s="2">
        <f t="shared" si="5"/>
        <v>0.98482850826767865</v>
      </c>
    </row>
    <row r="80" spans="5:15">
      <c r="E80" s="5">
        <f t="shared" si="10"/>
        <v>40969</v>
      </c>
      <c r="F80" s="8">
        <v>0.37</v>
      </c>
      <c r="G80" s="2">
        <f t="shared" si="11"/>
        <v>0.42333333333333334</v>
      </c>
      <c r="H80" s="2">
        <f t="shared" si="6"/>
        <v>0.6166666666666667</v>
      </c>
      <c r="I80" s="2"/>
      <c r="J80" s="2">
        <f t="shared" si="7"/>
        <v>4.5055631199382873</v>
      </c>
      <c r="K80" s="2">
        <f t="shared" si="8"/>
        <v>4.8755631199382874</v>
      </c>
      <c r="L80" s="2"/>
      <c r="M80" s="2">
        <v>4.5184889244299997</v>
      </c>
      <c r="N80" s="2">
        <f t="shared" si="9"/>
        <v>5.1222297866049535</v>
      </c>
      <c r="O80" s="2">
        <f t="shared" si="5"/>
        <v>1.079025134614739</v>
      </c>
    </row>
    <row r="81" spans="5:15">
      <c r="E81" s="5">
        <f t="shared" si="10"/>
        <v>41000</v>
      </c>
      <c r="F81" s="8">
        <v>0.39</v>
      </c>
      <c r="G81" s="2">
        <f t="shared" si="11"/>
        <v>0.48666666666666664</v>
      </c>
      <c r="H81" s="2">
        <f t="shared" si="6"/>
        <v>0.58750000000000002</v>
      </c>
      <c r="I81" s="2"/>
      <c r="J81" s="2">
        <f t="shared" ref="J81:J112" si="12">N81-H81</f>
        <v>4.5120088524661508</v>
      </c>
      <c r="K81" s="2">
        <f t="shared" ref="K81:K112" si="13">J81+F81</f>
        <v>4.9020088524661505</v>
      </c>
      <c r="L81" s="2"/>
      <c r="M81" s="2">
        <v>4.8579851035511492</v>
      </c>
      <c r="N81" s="2">
        <f t="shared" ref="N81:N112" si="14">AVERAGE(M70:M81)</f>
        <v>5.0995088524661512</v>
      </c>
      <c r="O81" s="2">
        <f t="shared" ref="O81:O144" si="15">K81/M81</f>
        <v>1.0090621416032792</v>
      </c>
    </row>
    <row r="82" spans="5:15">
      <c r="E82" s="5">
        <f t="shared" si="10"/>
        <v>41030</v>
      </c>
      <c r="F82" s="8">
        <v>0.25</v>
      </c>
      <c r="G82" s="2">
        <f t="shared" si="11"/>
        <v>0.33666666666666667</v>
      </c>
      <c r="H82" s="2">
        <f t="shared" ref="H82:H145" si="16">AVERAGE(F71:F82)</f>
        <v>0.53833333333333333</v>
      </c>
      <c r="I82" s="2"/>
      <c r="J82" s="2">
        <f t="shared" si="12"/>
        <v>4.518920060363552</v>
      </c>
      <c r="K82" s="2">
        <f t="shared" si="13"/>
        <v>4.768920060363552</v>
      </c>
      <c r="L82" s="2"/>
      <c r="M82" s="2">
        <v>4.6736978996071921</v>
      </c>
      <c r="N82" s="2">
        <f t="shared" si="14"/>
        <v>5.0572533936968851</v>
      </c>
      <c r="O82" s="2">
        <f t="shared" si="15"/>
        <v>1.0203740512976593</v>
      </c>
    </row>
    <row r="83" spans="5:15">
      <c r="E83" s="5">
        <f t="shared" si="10"/>
        <v>41061</v>
      </c>
      <c r="F83" s="8">
        <v>0.3</v>
      </c>
      <c r="G83" s="2">
        <f t="shared" si="11"/>
        <v>0.3133333333333333</v>
      </c>
      <c r="H83" s="2">
        <f t="shared" si="16"/>
        <v>0.47916666666666669</v>
      </c>
      <c r="I83" s="2"/>
      <c r="J83" s="2">
        <f t="shared" si="12"/>
        <v>4.5239649742396324</v>
      </c>
      <c r="K83" s="2">
        <f t="shared" si="13"/>
        <v>4.8239649742396322</v>
      </c>
      <c r="L83" s="2"/>
      <c r="M83" s="2">
        <v>4.7513260125682928</v>
      </c>
      <c r="N83" s="2">
        <f t="shared" si="14"/>
        <v>5.0031316409062994</v>
      </c>
      <c r="O83" s="2">
        <f t="shared" si="15"/>
        <v>1.0152881451365774</v>
      </c>
    </row>
    <row r="84" spans="5:15">
      <c r="E84" s="5">
        <f t="shared" si="10"/>
        <v>41091</v>
      </c>
      <c r="F84" s="8">
        <v>0.18</v>
      </c>
      <c r="G84" s="2">
        <f t="shared" si="11"/>
        <v>0.24333333333333332</v>
      </c>
      <c r="H84" s="2">
        <f t="shared" si="16"/>
        <v>0.43749999999999994</v>
      </c>
      <c r="I84" s="2"/>
      <c r="J84" s="2">
        <f t="shared" si="12"/>
        <v>4.5252074926560404</v>
      </c>
      <c r="K84" s="2">
        <f t="shared" si="13"/>
        <v>4.7052074926560401</v>
      </c>
      <c r="L84" s="2"/>
      <c r="M84" s="2">
        <v>4.9920287261324052</v>
      </c>
      <c r="N84" s="2">
        <f t="shared" si="14"/>
        <v>4.9627074926560404</v>
      </c>
      <c r="O84" s="2">
        <f t="shared" si="15"/>
        <v>0.94254415404805147</v>
      </c>
    </row>
    <row r="85" spans="5:15">
      <c r="E85" s="5">
        <f t="shared" si="10"/>
        <v>41122</v>
      </c>
      <c r="F85" s="8">
        <v>0.42</v>
      </c>
      <c r="G85" s="2">
        <f t="shared" si="11"/>
        <v>0.3</v>
      </c>
      <c r="H85" s="2">
        <f t="shared" si="16"/>
        <v>0.40416666666666673</v>
      </c>
      <c r="I85" s="2"/>
      <c r="J85" s="2">
        <f t="shared" si="12"/>
        <v>4.5270856687771168</v>
      </c>
      <c r="K85" s="2">
        <f t="shared" si="13"/>
        <v>4.9470856687771168</v>
      </c>
      <c r="L85" s="2"/>
      <c r="M85" s="2">
        <v>5.3277782907406568</v>
      </c>
      <c r="N85" s="2">
        <f t="shared" si="14"/>
        <v>4.9312523354437836</v>
      </c>
      <c r="O85" s="2">
        <f t="shared" si="15"/>
        <v>0.92854570870091202</v>
      </c>
    </row>
    <row r="86" spans="5:15">
      <c r="E86" s="5">
        <f t="shared" si="10"/>
        <v>41153</v>
      </c>
      <c r="F86" s="8">
        <v>7.0000000000000007E-2</v>
      </c>
      <c r="G86" s="2">
        <f t="shared" si="11"/>
        <v>0.2233333333333333</v>
      </c>
      <c r="H86" s="2">
        <f t="shared" si="16"/>
        <v>0.36083333333333334</v>
      </c>
      <c r="I86" s="2"/>
      <c r="J86" s="2">
        <f t="shared" si="12"/>
        <v>4.5264870187836426</v>
      </c>
      <c r="K86" s="2">
        <f t="shared" si="13"/>
        <v>4.5964870187836429</v>
      </c>
      <c r="L86" s="2"/>
      <c r="M86" s="2">
        <v>4.9052045333229319</v>
      </c>
      <c r="N86" s="2">
        <f t="shared" si="14"/>
        <v>4.8873203521169755</v>
      </c>
      <c r="O86" s="2">
        <f t="shared" si="15"/>
        <v>0.93706327382639132</v>
      </c>
    </row>
    <row r="87" spans="5:15">
      <c r="E87" s="5">
        <f t="shared" si="10"/>
        <v>41183</v>
      </c>
      <c r="F87" s="8">
        <v>0.39</v>
      </c>
      <c r="G87" s="2">
        <f t="shared" si="11"/>
        <v>0.29333333333333333</v>
      </c>
      <c r="H87" s="2">
        <f t="shared" si="16"/>
        <v>0.36249999999999999</v>
      </c>
      <c r="I87" s="2"/>
      <c r="J87" s="2">
        <f t="shared" si="12"/>
        <v>4.5279101056199718</v>
      </c>
      <c r="K87" s="2">
        <f t="shared" si="13"/>
        <v>4.9179101056199714</v>
      </c>
      <c r="L87" s="2"/>
      <c r="M87" s="2">
        <v>5.0304759827314172</v>
      </c>
      <c r="N87" s="2">
        <f t="shared" si="14"/>
        <v>4.8904101056199716</v>
      </c>
      <c r="O87" s="2">
        <f t="shared" si="15"/>
        <v>0.97762321547744968</v>
      </c>
    </row>
    <row r="88" spans="5:15">
      <c r="E88" s="5">
        <f t="shared" si="10"/>
        <v>41214</v>
      </c>
      <c r="F88" s="8">
        <v>0.68</v>
      </c>
      <c r="G88" s="2">
        <f t="shared" si="11"/>
        <v>0.38000000000000006</v>
      </c>
      <c r="H88" s="2">
        <f t="shared" si="16"/>
        <v>0.36999999999999994</v>
      </c>
      <c r="I88" s="2"/>
      <c r="J88" s="2">
        <f t="shared" si="12"/>
        <v>4.5276076105728791</v>
      </c>
      <c r="K88" s="2">
        <f t="shared" si="13"/>
        <v>5.2076076105728788</v>
      </c>
      <c r="L88" s="2"/>
      <c r="M88" s="2">
        <v>5.047648979664288</v>
      </c>
      <c r="N88" s="2">
        <f t="shared" si="14"/>
        <v>4.8976076105728792</v>
      </c>
      <c r="O88" s="2">
        <f t="shared" si="15"/>
        <v>1.0316897295261662</v>
      </c>
    </row>
    <row r="89" spans="5:15">
      <c r="E89" s="5">
        <f t="shared" si="10"/>
        <v>41244</v>
      </c>
      <c r="F89" s="8">
        <v>0.41</v>
      </c>
      <c r="G89" s="2">
        <f t="shared" si="11"/>
        <v>0.49333333333333335</v>
      </c>
      <c r="H89" s="2">
        <f t="shared" si="16"/>
        <v>0.36333333333333334</v>
      </c>
      <c r="I89" s="2"/>
      <c r="J89" s="2">
        <f t="shared" si="12"/>
        <v>4.5249943186080932</v>
      </c>
      <c r="K89" s="2">
        <f t="shared" si="13"/>
        <v>4.9349943186080933</v>
      </c>
      <c r="L89" s="2"/>
      <c r="M89" s="2">
        <v>4.3954458246898787</v>
      </c>
      <c r="N89" s="2">
        <f t="shared" si="14"/>
        <v>4.8883276519414265</v>
      </c>
      <c r="O89" s="2">
        <f t="shared" si="15"/>
        <v>1.1227517106199989</v>
      </c>
    </row>
    <row r="90" spans="5:15">
      <c r="E90" s="5">
        <f t="shared" si="10"/>
        <v>41275</v>
      </c>
      <c r="F90" s="8">
        <v>0.74</v>
      </c>
      <c r="G90" s="2">
        <f t="shared" si="11"/>
        <v>0.61</v>
      </c>
      <c r="H90" s="2">
        <f t="shared" si="16"/>
        <v>0.40833333333333338</v>
      </c>
      <c r="I90" s="2"/>
      <c r="J90" s="2">
        <f t="shared" si="12"/>
        <v>4.5240055553180207</v>
      </c>
      <c r="K90" s="2">
        <f t="shared" si="13"/>
        <v>5.2640055553180209</v>
      </c>
      <c r="L90" s="2"/>
      <c r="M90" s="2">
        <v>5.4078785732956183</v>
      </c>
      <c r="N90" s="2">
        <f t="shared" si="14"/>
        <v>4.9323388886513539</v>
      </c>
      <c r="O90" s="2">
        <f t="shared" si="15"/>
        <v>0.97339566411715495</v>
      </c>
    </row>
    <row r="91" spans="5:15">
      <c r="E91" s="5">
        <f t="shared" si="10"/>
        <v>41306</v>
      </c>
      <c r="F91" s="8">
        <v>0.25</v>
      </c>
      <c r="G91" s="2">
        <f t="shared" si="11"/>
        <v>0.46666666666666662</v>
      </c>
      <c r="H91" s="2">
        <f t="shared" si="16"/>
        <v>0.37083333333333335</v>
      </c>
      <c r="I91" s="2"/>
      <c r="J91" s="2">
        <f t="shared" si="12"/>
        <v>4.5173734920839914</v>
      </c>
      <c r="K91" s="2">
        <f t="shared" si="13"/>
        <v>4.7673734920839914</v>
      </c>
      <c r="L91" s="2"/>
      <c r="M91" s="2">
        <v>4.7505230542740593</v>
      </c>
      <c r="N91" s="2">
        <f t="shared" si="14"/>
        <v>4.888206825417325</v>
      </c>
      <c r="O91" s="2">
        <f t="shared" si="15"/>
        <v>1.0035470699999596</v>
      </c>
    </row>
    <row r="92" spans="5:15">
      <c r="E92" s="5">
        <f t="shared" si="10"/>
        <v>41334</v>
      </c>
      <c r="F92" s="8">
        <v>0.32</v>
      </c>
      <c r="G92" s="2">
        <f t="shared" si="11"/>
        <v>0.4366666666666667</v>
      </c>
      <c r="H92" s="2">
        <f t="shared" si="16"/>
        <v>0.3666666666666667</v>
      </c>
      <c r="I92" s="2"/>
      <c r="J92" s="2">
        <f t="shared" si="12"/>
        <v>4.5179709302689499</v>
      </c>
      <c r="K92" s="2">
        <f t="shared" si="13"/>
        <v>4.8379709302689502</v>
      </c>
      <c r="L92" s="2"/>
      <c r="M92" s="2">
        <v>4.4756581826494974</v>
      </c>
      <c r="N92" s="2">
        <f t="shared" si="14"/>
        <v>4.8846375969356162</v>
      </c>
      <c r="O92" s="2">
        <f t="shared" si="15"/>
        <v>1.0809518360950816</v>
      </c>
    </row>
    <row r="93" spans="5:15">
      <c r="E93" s="5">
        <f t="shared" si="10"/>
        <v>41365</v>
      </c>
      <c r="F93" s="8">
        <v>0.5</v>
      </c>
      <c r="G93" s="2">
        <f t="shared" si="11"/>
        <v>0.35666666666666669</v>
      </c>
      <c r="H93" s="2">
        <f t="shared" si="16"/>
        <v>0.37583333333333341</v>
      </c>
      <c r="I93" s="2"/>
      <c r="J93" s="2">
        <f t="shared" si="12"/>
        <v>4.517472081239946</v>
      </c>
      <c r="K93" s="2">
        <f t="shared" si="13"/>
        <v>5.017472081239946</v>
      </c>
      <c r="L93" s="2"/>
      <c r="M93" s="2">
        <v>4.961998915203111</v>
      </c>
      <c r="N93" s="2">
        <f t="shared" si="14"/>
        <v>4.8933054145732795</v>
      </c>
      <c r="O93" s="2">
        <f t="shared" si="15"/>
        <v>1.0111796005974267</v>
      </c>
    </row>
    <row r="94" spans="5:15">
      <c r="E94" s="5">
        <f t="shared" si="10"/>
        <v>41395</v>
      </c>
      <c r="F94" s="8">
        <v>0.46</v>
      </c>
      <c r="G94" s="2">
        <f t="shared" si="11"/>
        <v>0.42666666666666669</v>
      </c>
      <c r="H94" s="2">
        <f t="shared" si="16"/>
        <v>0.39333333333333331</v>
      </c>
      <c r="I94" s="2"/>
      <c r="J94" s="2">
        <f t="shared" si="12"/>
        <v>4.5197457888051975</v>
      </c>
      <c r="K94" s="2">
        <f t="shared" si="13"/>
        <v>4.9797457888051975</v>
      </c>
      <c r="L94" s="2"/>
      <c r="M94" s="2">
        <v>4.9109823903902114</v>
      </c>
      <c r="N94" s="2">
        <f t="shared" si="14"/>
        <v>4.913079122138531</v>
      </c>
      <c r="O94" s="2">
        <f t="shared" si="15"/>
        <v>1.0140019639552245</v>
      </c>
    </row>
    <row r="95" spans="5:15">
      <c r="E95" s="5">
        <f t="shared" si="10"/>
        <v>41426</v>
      </c>
      <c r="F95" s="8">
        <v>0.54</v>
      </c>
      <c r="G95" s="2">
        <f t="shared" si="11"/>
        <v>0.5</v>
      </c>
      <c r="H95" s="2">
        <f t="shared" si="16"/>
        <v>0.41333333333333339</v>
      </c>
      <c r="I95" s="2"/>
      <c r="J95" s="2">
        <f t="shared" si="12"/>
        <v>4.52042986890104</v>
      </c>
      <c r="K95" s="2">
        <f t="shared" si="13"/>
        <v>5.0604298689010401</v>
      </c>
      <c r="L95" s="2"/>
      <c r="M95" s="2">
        <v>4.9995349737184069</v>
      </c>
      <c r="N95" s="2">
        <f t="shared" si="14"/>
        <v>4.9337632022343731</v>
      </c>
      <c r="O95" s="2">
        <f t="shared" si="15"/>
        <v>1.0121801118509512</v>
      </c>
    </row>
    <row r="96" spans="5:15">
      <c r="E96" s="5">
        <f t="shared" si="10"/>
        <v>41456</v>
      </c>
      <c r="F96" s="8">
        <v>0.34</v>
      </c>
      <c r="G96" s="2">
        <f t="shared" si="11"/>
        <v>0.44666666666666671</v>
      </c>
      <c r="H96" s="2">
        <f t="shared" si="16"/>
        <v>0.42666666666666669</v>
      </c>
      <c r="I96" s="2"/>
      <c r="J96" s="2">
        <f t="shared" si="12"/>
        <v>4.5187262941041304</v>
      </c>
      <c r="K96" s="2">
        <f t="shared" si="13"/>
        <v>4.8587262941041303</v>
      </c>
      <c r="L96" s="2"/>
      <c r="M96" s="2">
        <v>5.1315858285694818</v>
      </c>
      <c r="N96" s="2">
        <f t="shared" si="14"/>
        <v>4.9453929607707972</v>
      </c>
      <c r="O96" s="2">
        <f t="shared" si="15"/>
        <v>0.94682744407269992</v>
      </c>
    </row>
    <row r="97" spans="5:15">
      <c r="E97" s="5">
        <f t="shared" si="10"/>
        <v>41487</v>
      </c>
      <c r="F97" s="8">
        <v>0.34</v>
      </c>
      <c r="G97" s="2">
        <f t="shared" si="11"/>
        <v>0.40666666666666673</v>
      </c>
      <c r="H97" s="2">
        <f t="shared" si="16"/>
        <v>0.41999999999999993</v>
      </c>
      <c r="I97" s="2"/>
      <c r="J97" s="2">
        <f t="shared" si="12"/>
        <v>4.5133369545196107</v>
      </c>
      <c r="K97" s="2">
        <f t="shared" si="13"/>
        <v>4.8533369545196106</v>
      </c>
      <c r="L97" s="2"/>
      <c r="M97" s="2">
        <v>5.1831062157264229</v>
      </c>
      <c r="N97" s="2">
        <f t="shared" si="14"/>
        <v>4.9333369545196106</v>
      </c>
      <c r="O97" s="2">
        <f t="shared" si="15"/>
        <v>0.93637613286676691</v>
      </c>
    </row>
    <row r="98" spans="5:15">
      <c r="E98" s="5">
        <f t="shared" si="10"/>
        <v>41518</v>
      </c>
      <c r="F98" s="8">
        <v>0.47</v>
      </c>
      <c r="G98" s="2">
        <f t="shared" si="11"/>
        <v>0.3833333333333333</v>
      </c>
      <c r="H98" s="2">
        <f t="shared" si="16"/>
        <v>0.4533333333333332</v>
      </c>
      <c r="I98" s="2"/>
      <c r="J98" s="2">
        <f t="shared" si="12"/>
        <v>4.5133276598866772</v>
      </c>
      <c r="K98" s="2">
        <f t="shared" si="13"/>
        <v>4.9833276598866769</v>
      </c>
      <c r="L98" s="2"/>
      <c r="M98" s="2">
        <v>5.3050929977277272</v>
      </c>
      <c r="N98" s="2">
        <f t="shared" si="14"/>
        <v>4.9666609932200103</v>
      </c>
      <c r="O98" s="2">
        <f t="shared" si="15"/>
        <v>0.93934784216245248</v>
      </c>
    </row>
    <row r="99" spans="5:15">
      <c r="E99" s="5">
        <f t="shared" si="10"/>
        <v>41548</v>
      </c>
      <c r="F99" s="8">
        <v>0.38</v>
      </c>
      <c r="G99" s="2">
        <f t="shared" si="11"/>
        <v>0.39666666666666667</v>
      </c>
      <c r="H99" s="2">
        <f t="shared" si="16"/>
        <v>0.45249999999999996</v>
      </c>
      <c r="I99" s="2"/>
      <c r="J99" s="2">
        <f t="shared" si="12"/>
        <v>4.5124366385017147</v>
      </c>
      <c r="K99" s="2">
        <f t="shared" si="13"/>
        <v>4.8924366385017146</v>
      </c>
      <c r="L99" s="2"/>
      <c r="M99" s="2">
        <v>5.0097837261118645</v>
      </c>
      <c r="N99" s="2">
        <f t="shared" si="14"/>
        <v>4.9649366385017144</v>
      </c>
      <c r="O99" s="2">
        <f t="shared" si="15"/>
        <v>0.97657641646314663</v>
      </c>
    </row>
    <row r="100" spans="5:15">
      <c r="E100" s="5">
        <f t="shared" si="10"/>
        <v>41579</v>
      </c>
      <c r="F100" s="8">
        <v>0.12</v>
      </c>
      <c r="G100" s="2">
        <f t="shared" si="11"/>
        <v>0.32333333333333331</v>
      </c>
      <c r="H100" s="2">
        <f t="shared" si="16"/>
        <v>0.40583333333333327</v>
      </c>
      <c r="I100" s="2"/>
      <c r="J100" s="2">
        <f t="shared" si="12"/>
        <v>4.5121843719222241</v>
      </c>
      <c r="K100" s="2">
        <f t="shared" si="13"/>
        <v>4.6321843719222242</v>
      </c>
      <c r="L100" s="2"/>
      <c r="M100" s="2">
        <v>4.4846217807104045</v>
      </c>
      <c r="N100" s="2">
        <f t="shared" si="14"/>
        <v>4.9180177052555569</v>
      </c>
      <c r="O100" s="2">
        <f t="shared" si="15"/>
        <v>1.0329041329296769</v>
      </c>
    </row>
    <row r="101" spans="5:15">
      <c r="E101" s="5">
        <f t="shared" si="10"/>
        <v>41609</v>
      </c>
      <c r="F101" s="8">
        <v>0.23</v>
      </c>
      <c r="G101" s="2">
        <f t="shared" si="11"/>
        <v>0.24333333333333332</v>
      </c>
      <c r="H101" s="2">
        <f t="shared" si="16"/>
        <v>0.39083333333333337</v>
      </c>
      <c r="I101" s="2"/>
      <c r="J101" s="2">
        <f t="shared" si="12"/>
        <v>4.5164431574747281</v>
      </c>
      <c r="K101" s="2">
        <f t="shared" si="13"/>
        <v>4.7464431574747286</v>
      </c>
      <c r="L101" s="2"/>
      <c r="M101" s="2">
        <v>4.2665512513199291</v>
      </c>
      <c r="N101" s="2">
        <f t="shared" si="14"/>
        <v>4.9072764908080613</v>
      </c>
      <c r="O101" s="2">
        <f t="shared" si="15"/>
        <v>1.112477708080112</v>
      </c>
    </row>
    <row r="102" spans="5:15">
      <c r="E102" s="5">
        <f t="shared" si="10"/>
        <v>41640</v>
      </c>
      <c r="F102" s="8">
        <v>0.38</v>
      </c>
      <c r="G102" s="2">
        <f t="shared" si="11"/>
        <v>0.24333333333333332</v>
      </c>
      <c r="H102" s="2">
        <f t="shared" si="16"/>
        <v>0.36083333333333334</v>
      </c>
      <c r="I102" s="2"/>
      <c r="J102" s="2">
        <f t="shared" si="12"/>
        <v>4.5190366097000929</v>
      </c>
      <c r="K102" s="2">
        <f t="shared" si="13"/>
        <v>4.8990366097000928</v>
      </c>
      <c r="L102" s="2"/>
      <c r="M102" s="2">
        <v>5.0789999999999997</v>
      </c>
      <c r="N102" s="2">
        <f t="shared" si="14"/>
        <v>4.8798699430334267</v>
      </c>
      <c r="O102" s="2">
        <f t="shared" si="15"/>
        <v>0.96456716079938831</v>
      </c>
    </row>
    <row r="103" spans="5:15">
      <c r="E103" s="5">
        <f t="shared" si="10"/>
        <v>41671</v>
      </c>
      <c r="F103" s="8">
        <v>0.17</v>
      </c>
      <c r="G103" s="2">
        <f t="shared" si="11"/>
        <v>0.26</v>
      </c>
      <c r="H103" s="2">
        <f t="shared" si="16"/>
        <v>0.35416666666666669</v>
      </c>
      <c r="I103" s="2"/>
      <c r="J103" s="2">
        <f t="shared" si="12"/>
        <v>4.5199013551772547</v>
      </c>
      <c r="K103" s="2">
        <f t="shared" si="13"/>
        <v>4.6899013551772546</v>
      </c>
      <c r="L103" s="2"/>
      <c r="M103" s="2">
        <v>4.6809000000000003</v>
      </c>
      <c r="N103" s="2">
        <f t="shared" si="14"/>
        <v>4.8740680218439216</v>
      </c>
      <c r="O103" s="2">
        <f t="shared" si="15"/>
        <v>1.0019229966838117</v>
      </c>
    </row>
    <row r="104" spans="5:15">
      <c r="E104" s="5">
        <f t="shared" si="10"/>
        <v>41699</v>
      </c>
      <c r="F104" s="8">
        <v>0.6</v>
      </c>
      <c r="G104" s="2">
        <f t="shared" si="11"/>
        <v>0.3833333333333333</v>
      </c>
      <c r="H104" s="2">
        <f t="shared" si="16"/>
        <v>0.3775</v>
      </c>
      <c r="I104" s="2"/>
      <c r="J104" s="2">
        <f t="shared" si="12"/>
        <v>4.5235631732897961</v>
      </c>
      <c r="K104" s="2">
        <f t="shared" si="13"/>
        <v>5.1235631732897957</v>
      </c>
      <c r="L104" s="2"/>
      <c r="M104" s="2">
        <v>4.7995999999999999</v>
      </c>
      <c r="N104" s="2">
        <f t="shared" si="14"/>
        <v>4.9010631732897965</v>
      </c>
      <c r="O104" s="2">
        <f t="shared" si="15"/>
        <v>1.0674979525980905</v>
      </c>
    </row>
    <row r="105" spans="5:15">
      <c r="E105" s="5">
        <f t="shared" si="10"/>
        <v>41730</v>
      </c>
      <c r="F105" s="8">
        <v>0.35</v>
      </c>
      <c r="G105" s="2">
        <f t="shared" si="11"/>
        <v>0.37333333333333335</v>
      </c>
      <c r="H105" s="2">
        <f t="shared" si="16"/>
        <v>0.36499999999999999</v>
      </c>
      <c r="I105" s="2"/>
      <c r="J105" s="2">
        <f t="shared" si="12"/>
        <v>4.5278465970228705</v>
      </c>
      <c r="K105" s="2">
        <f t="shared" si="13"/>
        <v>4.8778465970228702</v>
      </c>
      <c r="L105" s="2"/>
      <c r="M105" s="2">
        <v>4.8634000000000004</v>
      </c>
      <c r="N105" s="2">
        <f t="shared" si="14"/>
        <v>4.8928465970228707</v>
      </c>
      <c r="O105" s="2">
        <f t="shared" si="15"/>
        <v>1.0029704727192643</v>
      </c>
    </row>
    <row r="106" spans="5:15">
      <c r="E106" s="5">
        <f t="shared" si="10"/>
        <v>41760</v>
      </c>
      <c r="F106" s="8">
        <v>0.43</v>
      </c>
      <c r="G106" s="2">
        <f t="shared" si="11"/>
        <v>0.45999999999999996</v>
      </c>
      <c r="H106" s="2">
        <f t="shared" si="16"/>
        <v>0.36250000000000004</v>
      </c>
      <c r="I106" s="2"/>
      <c r="J106" s="2">
        <f t="shared" si="12"/>
        <v>4.5346147311570206</v>
      </c>
      <c r="K106" s="2">
        <f t="shared" si="13"/>
        <v>4.9646147311570203</v>
      </c>
      <c r="L106" s="2"/>
      <c r="M106" s="2">
        <v>4.9622000000000002</v>
      </c>
      <c r="N106" s="2">
        <f t="shared" si="14"/>
        <v>4.8971147311570205</v>
      </c>
      <c r="O106" s="2">
        <f t="shared" si="15"/>
        <v>1.0004866251172908</v>
      </c>
    </row>
    <row r="107" spans="5:15">
      <c r="E107" s="5">
        <f t="shared" si="10"/>
        <v>41791</v>
      </c>
      <c r="F107" s="8">
        <v>0.3</v>
      </c>
      <c r="G107" s="2">
        <f t="shared" si="11"/>
        <v>0.36000000000000004</v>
      </c>
      <c r="H107" s="2">
        <f t="shared" si="16"/>
        <v>0.34250000000000003</v>
      </c>
      <c r="I107" s="2"/>
      <c r="J107" s="2">
        <f t="shared" si="12"/>
        <v>4.5398118166804853</v>
      </c>
      <c r="K107" s="2">
        <f t="shared" si="13"/>
        <v>4.8398118166804851</v>
      </c>
      <c r="L107" s="2"/>
      <c r="M107" s="2">
        <v>4.8219000000000003</v>
      </c>
      <c r="N107" s="2">
        <f t="shared" si="14"/>
        <v>4.8823118166804855</v>
      </c>
      <c r="O107" s="2">
        <f t="shared" si="15"/>
        <v>1.0037146802464765</v>
      </c>
    </row>
    <row r="108" spans="5:15">
      <c r="E108" s="5">
        <f t="shared" si="10"/>
        <v>41821</v>
      </c>
      <c r="F108" s="8">
        <v>0.61</v>
      </c>
      <c r="G108" s="2">
        <f t="shared" si="11"/>
        <v>0.4466666666666666</v>
      </c>
      <c r="H108" s="2">
        <f t="shared" si="16"/>
        <v>0.36499999999999999</v>
      </c>
      <c r="I108" s="2"/>
      <c r="J108" s="2">
        <f t="shared" si="12"/>
        <v>4.5470046642996946</v>
      </c>
      <c r="K108" s="2">
        <f t="shared" si="13"/>
        <v>5.157004664299695</v>
      </c>
      <c r="L108" s="2"/>
      <c r="M108" s="2">
        <v>5.4878999999999998</v>
      </c>
      <c r="N108" s="2">
        <f t="shared" si="14"/>
        <v>4.9120046642996948</v>
      </c>
      <c r="O108" s="2">
        <f t="shared" si="15"/>
        <v>0.93970456172665229</v>
      </c>
    </row>
    <row r="109" spans="5:15">
      <c r="E109" s="5">
        <f t="shared" si="10"/>
        <v>41852</v>
      </c>
      <c r="F109" s="8">
        <v>0.31</v>
      </c>
      <c r="G109" s="2">
        <f t="shared" si="11"/>
        <v>0.40666666666666668</v>
      </c>
      <c r="H109" s="2">
        <f t="shared" si="16"/>
        <v>0.36249999999999999</v>
      </c>
      <c r="I109" s="2"/>
      <c r="J109" s="2">
        <f t="shared" si="12"/>
        <v>4.5503374796558278</v>
      </c>
      <c r="K109" s="2">
        <f t="shared" si="13"/>
        <v>4.8603374796558274</v>
      </c>
      <c r="L109" s="2"/>
      <c r="M109" s="2">
        <v>5.1931000000000003</v>
      </c>
      <c r="N109" s="2">
        <f t="shared" si="14"/>
        <v>4.9128374796558276</v>
      </c>
      <c r="O109" s="2">
        <f t="shared" si="15"/>
        <v>0.93592218128975513</v>
      </c>
    </row>
    <row r="110" spans="5:15">
      <c r="E110" s="5">
        <f t="shared" si="10"/>
        <v>41883</v>
      </c>
      <c r="F110" s="8">
        <v>0.26</v>
      </c>
      <c r="G110" s="2">
        <f t="shared" si="11"/>
        <v>0.39333333333333331</v>
      </c>
      <c r="H110" s="2">
        <f t="shared" si="16"/>
        <v>0.34499999999999997</v>
      </c>
      <c r="I110" s="2"/>
      <c r="J110" s="2">
        <f t="shared" si="12"/>
        <v>4.5517047298451843</v>
      </c>
      <c r="K110" s="2">
        <f t="shared" si="13"/>
        <v>4.811704729845184</v>
      </c>
      <c r="L110" s="2"/>
      <c r="M110" s="2">
        <v>5.1115000000000004</v>
      </c>
      <c r="N110" s="2">
        <f t="shared" si="14"/>
        <v>4.896704729845184</v>
      </c>
      <c r="O110" s="2">
        <f t="shared" si="15"/>
        <v>0.9413488662516255</v>
      </c>
    </row>
    <row r="111" spans="5:15">
      <c r="E111" s="5">
        <f t="shared" si="10"/>
        <v>41913</v>
      </c>
      <c r="F111" s="8">
        <v>0.15</v>
      </c>
      <c r="G111" s="2">
        <f t="shared" si="11"/>
        <v>0.24000000000000002</v>
      </c>
      <c r="H111" s="2">
        <f t="shared" si="16"/>
        <v>0.32583333333333331</v>
      </c>
      <c r="I111" s="2"/>
      <c r="J111" s="2">
        <f t="shared" si="12"/>
        <v>4.5512894193358617</v>
      </c>
      <c r="K111" s="2">
        <f t="shared" si="13"/>
        <v>4.7012894193358621</v>
      </c>
      <c r="L111" s="2"/>
      <c r="M111" s="2">
        <v>4.7747999999999999</v>
      </c>
      <c r="N111" s="2">
        <f t="shared" si="14"/>
        <v>4.8771227526691954</v>
      </c>
      <c r="O111" s="2">
        <f t="shared" si="15"/>
        <v>0.984604469158051</v>
      </c>
    </row>
    <row r="112" spans="5:15">
      <c r="E112" s="5">
        <f t="shared" si="10"/>
        <v>41944</v>
      </c>
      <c r="F112" s="8">
        <v>0.18</v>
      </c>
      <c r="G112" s="2">
        <f t="shared" si="11"/>
        <v>0.19666666666666668</v>
      </c>
      <c r="H112" s="2">
        <f t="shared" si="16"/>
        <v>0.33083333333333331</v>
      </c>
      <c r="I112" s="2"/>
      <c r="J112" s="2">
        <f t="shared" si="12"/>
        <v>4.5507292709433269</v>
      </c>
      <c r="K112" s="2">
        <f t="shared" si="13"/>
        <v>4.7307292709433266</v>
      </c>
      <c r="L112" s="2"/>
      <c r="M112" s="2">
        <v>4.5378999999999996</v>
      </c>
      <c r="N112" s="2">
        <f t="shared" si="14"/>
        <v>4.8815626042766604</v>
      </c>
      <c r="O112" s="2">
        <f t="shared" si="15"/>
        <v>1.0424930630783682</v>
      </c>
    </row>
    <row r="113" spans="5:15">
      <c r="E113" s="5">
        <f t="shared" si="10"/>
        <v>41974</v>
      </c>
      <c r="F113" s="8">
        <v>-0.23</v>
      </c>
      <c r="G113" s="2">
        <f t="shared" si="11"/>
        <v>3.3333333333333319E-2</v>
      </c>
      <c r="H113" s="2">
        <f t="shared" si="16"/>
        <v>0.29250000000000004</v>
      </c>
      <c r="I113" s="2"/>
      <c r="J113" s="2">
        <f t="shared" ref="J113:J144" si="17">N113-H113</f>
        <v>4.5472583333333327</v>
      </c>
      <c r="K113" s="2">
        <f t="shared" ref="K113:K144" si="18">J113+F113</f>
        <v>4.3172583333333323</v>
      </c>
      <c r="L113" s="2"/>
      <c r="M113" s="2">
        <v>3.7648999999999999</v>
      </c>
      <c r="N113" s="2">
        <f t="shared" ref="N113:N144" si="19">AVERAGE(M102:M113)</f>
        <v>4.8397583333333332</v>
      </c>
      <c r="O113" s="2">
        <f t="shared" si="15"/>
        <v>1.1467126174223305</v>
      </c>
    </row>
    <row r="114" spans="5:15">
      <c r="E114" s="5">
        <f t="shared" si="10"/>
        <v>42005</v>
      </c>
      <c r="F114" s="8">
        <v>-0.06</v>
      </c>
      <c r="G114" s="2">
        <f t="shared" si="11"/>
        <v>-3.6666666666666674E-2</v>
      </c>
      <c r="H114" s="2">
        <f t="shared" si="16"/>
        <v>0.25583333333333336</v>
      </c>
      <c r="I114" s="2"/>
      <c r="J114" s="2">
        <f t="shared" si="17"/>
        <v>4.5367083333333325</v>
      </c>
      <c r="K114" s="2">
        <f t="shared" si="18"/>
        <v>4.4767083333333328</v>
      </c>
      <c r="L114" s="2"/>
      <c r="M114" s="2">
        <v>4.5124000000000004</v>
      </c>
      <c r="N114" s="2">
        <f t="shared" si="19"/>
        <v>4.7925416666666658</v>
      </c>
      <c r="O114" s="2">
        <f t="shared" si="15"/>
        <v>0.99209031409744974</v>
      </c>
    </row>
    <row r="115" spans="5:15">
      <c r="E115" s="5">
        <f t="shared" si="10"/>
        <v>42036</v>
      </c>
      <c r="F115" s="8">
        <v>-7.0000000000000007E-2</v>
      </c>
      <c r="G115" s="2">
        <f t="shared" si="11"/>
        <v>-0.12000000000000001</v>
      </c>
      <c r="H115" s="2">
        <f t="shared" si="16"/>
        <v>0.23583333333333337</v>
      </c>
      <c r="I115" s="2"/>
      <c r="J115" s="2">
        <f t="shared" si="17"/>
        <v>4.5275749999999997</v>
      </c>
      <c r="K115" s="2">
        <f t="shared" si="18"/>
        <v>4.4575749999999994</v>
      </c>
      <c r="L115" s="2"/>
      <c r="M115" s="2">
        <v>4.3312999999999997</v>
      </c>
      <c r="N115" s="2">
        <f t="shared" si="19"/>
        <v>4.7634083333333335</v>
      </c>
      <c r="O115" s="2">
        <f t="shared" si="15"/>
        <v>1.0291540645995427</v>
      </c>
    </row>
    <row r="116" spans="5:15">
      <c r="E116" s="5">
        <f t="shared" si="10"/>
        <v>42064</v>
      </c>
      <c r="F116" s="8">
        <v>-0.23</v>
      </c>
      <c r="G116" s="2">
        <f t="shared" si="11"/>
        <v>-0.12</v>
      </c>
      <c r="H116" s="2">
        <f t="shared" si="16"/>
        <v>0.16666666666666666</v>
      </c>
      <c r="I116" s="2"/>
      <c r="J116" s="2">
        <f t="shared" si="17"/>
        <v>4.5186250000000001</v>
      </c>
      <c r="K116" s="2">
        <f t="shared" si="18"/>
        <v>4.2886249999999997</v>
      </c>
      <c r="L116" s="2"/>
      <c r="M116" s="2">
        <v>3.8622000000000001</v>
      </c>
      <c r="N116" s="2">
        <f t="shared" si="19"/>
        <v>4.6852916666666671</v>
      </c>
      <c r="O116" s="2">
        <f t="shared" si="15"/>
        <v>1.1104098700222671</v>
      </c>
    </row>
    <row r="117" spans="5:15">
      <c r="E117" s="5">
        <f t="shared" si="10"/>
        <v>42095</v>
      </c>
      <c r="F117" s="8">
        <v>-0.08</v>
      </c>
      <c r="G117" s="2">
        <f t="shared" si="11"/>
        <v>-0.12666666666666668</v>
      </c>
      <c r="H117" s="2">
        <f t="shared" si="16"/>
        <v>0.13083333333333333</v>
      </c>
      <c r="I117" s="2"/>
      <c r="J117" s="2">
        <f t="shared" si="17"/>
        <v>4.5083999999999991</v>
      </c>
      <c r="K117" s="2">
        <f t="shared" si="18"/>
        <v>4.428399999999999</v>
      </c>
      <c r="L117" s="2"/>
      <c r="M117" s="2">
        <v>4.3106999999999998</v>
      </c>
      <c r="N117" s="2">
        <f t="shared" si="19"/>
        <v>4.6392333333333324</v>
      </c>
      <c r="O117" s="2">
        <f t="shared" si="15"/>
        <v>1.0273041501380284</v>
      </c>
    </row>
    <row r="118" spans="5:15">
      <c r="E118" s="5">
        <f t="shared" si="10"/>
        <v>42125</v>
      </c>
      <c r="F118" s="8">
        <v>0</v>
      </c>
      <c r="G118" s="2">
        <f t="shared" si="11"/>
        <v>-0.10333333333333333</v>
      </c>
      <c r="H118" s="2">
        <f t="shared" si="16"/>
        <v>9.4999999999999973E-2</v>
      </c>
      <c r="I118" s="2"/>
      <c r="J118" s="2">
        <f t="shared" si="17"/>
        <v>4.5011999999999999</v>
      </c>
      <c r="K118" s="2">
        <f t="shared" si="18"/>
        <v>4.5011999999999999</v>
      </c>
      <c r="L118" s="2"/>
      <c r="M118" s="2">
        <v>4.4458000000000002</v>
      </c>
      <c r="N118" s="2">
        <f t="shared" si="19"/>
        <v>4.5961999999999996</v>
      </c>
      <c r="O118" s="2">
        <f t="shared" si="15"/>
        <v>1.012461199334203</v>
      </c>
    </row>
    <row r="119" spans="5:15">
      <c r="E119" s="5">
        <f t="shared" si="10"/>
        <v>42156</v>
      </c>
      <c r="F119" s="8">
        <v>-0.01</v>
      </c>
      <c r="G119" s="2">
        <f t="shared" si="11"/>
        <v>-0.03</v>
      </c>
      <c r="H119" s="2">
        <f t="shared" si="16"/>
        <v>6.916666666666664E-2</v>
      </c>
      <c r="I119" s="2"/>
      <c r="J119" s="2">
        <f t="shared" si="17"/>
        <v>4.4923749999999991</v>
      </c>
      <c r="K119" s="2">
        <f t="shared" si="18"/>
        <v>4.4823749999999993</v>
      </c>
      <c r="L119" s="2"/>
      <c r="M119" s="2">
        <v>4.4059999999999997</v>
      </c>
      <c r="N119" s="2">
        <f t="shared" si="19"/>
        <v>4.5615416666666659</v>
      </c>
      <c r="O119" s="2">
        <f t="shared" si="15"/>
        <v>1.0173343168406717</v>
      </c>
    </row>
    <row r="120" spans="5:15">
      <c r="E120" s="5">
        <f t="shared" si="10"/>
        <v>42186</v>
      </c>
      <c r="F120" s="8">
        <v>0.01</v>
      </c>
      <c r="G120" s="2">
        <f t="shared" si="11"/>
        <v>0</v>
      </c>
      <c r="H120" s="2">
        <f t="shared" si="16"/>
        <v>1.9166666666666669E-2</v>
      </c>
      <c r="I120" s="2"/>
      <c r="J120" s="2">
        <f t="shared" si="17"/>
        <v>4.4780583333333324</v>
      </c>
      <c r="K120" s="2">
        <f t="shared" si="18"/>
        <v>4.4880583333333322</v>
      </c>
      <c r="L120" s="2"/>
      <c r="M120" s="2">
        <v>4.7161</v>
      </c>
      <c r="N120" s="2">
        <f t="shared" si="19"/>
        <v>4.4972249999999994</v>
      </c>
      <c r="O120" s="2">
        <f t="shared" si="15"/>
        <v>0.95164613416452837</v>
      </c>
    </row>
    <row r="121" spans="5:15">
      <c r="E121" s="5">
        <f t="shared" si="10"/>
        <v>42217</v>
      </c>
      <c r="F121" s="8">
        <v>-0.03</v>
      </c>
      <c r="G121" s="2">
        <f t="shared" si="11"/>
        <v>-0.01</v>
      </c>
      <c r="H121" s="2">
        <f t="shared" si="16"/>
        <v>-9.1666666666666598E-3</v>
      </c>
      <c r="I121" s="2"/>
      <c r="J121" s="2">
        <f t="shared" si="17"/>
        <v>4.4624833333333322</v>
      </c>
      <c r="K121" s="2">
        <f t="shared" si="18"/>
        <v>4.432483333333332</v>
      </c>
      <c r="L121" s="2"/>
      <c r="M121" s="2">
        <v>4.6661999999999999</v>
      </c>
      <c r="N121" s="2">
        <f t="shared" si="19"/>
        <v>4.4533166666666659</v>
      </c>
      <c r="O121" s="2">
        <f t="shared" si="15"/>
        <v>0.94991284842769963</v>
      </c>
    </row>
    <row r="122" spans="5:15">
      <c r="E122" s="5">
        <f t="shared" si="10"/>
        <v>42248</v>
      </c>
      <c r="F122" s="8">
        <v>-0.21</v>
      </c>
      <c r="G122" s="2">
        <f t="shared" si="11"/>
        <v>-7.6666666666666661E-2</v>
      </c>
      <c r="H122" s="2">
        <f t="shared" si="16"/>
        <v>-4.8333333333333339E-2</v>
      </c>
      <c r="I122" s="2"/>
      <c r="J122" s="2">
        <f t="shared" si="17"/>
        <v>4.4501499999999989</v>
      </c>
      <c r="K122" s="2">
        <f t="shared" si="18"/>
        <v>4.240149999999999</v>
      </c>
      <c r="L122" s="2"/>
      <c r="M122" s="2">
        <v>4.4935</v>
      </c>
      <c r="N122" s="2">
        <f t="shared" si="19"/>
        <v>4.401816666666666</v>
      </c>
      <c r="O122" s="2">
        <f t="shared" si="15"/>
        <v>0.94361856014242773</v>
      </c>
    </row>
    <row r="123" spans="5:15">
      <c r="E123" s="5">
        <f t="shared" si="10"/>
        <v>42278</v>
      </c>
      <c r="F123" s="8">
        <v>0.04</v>
      </c>
      <c r="G123" s="2">
        <f t="shared" si="11"/>
        <v>-6.6666666666666666E-2</v>
      </c>
      <c r="H123" s="2">
        <f t="shared" si="16"/>
        <v>-5.7499999999999996E-2</v>
      </c>
      <c r="I123" s="2"/>
      <c r="J123" s="2">
        <f t="shared" si="17"/>
        <v>4.4400499999999994</v>
      </c>
      <c r="K123" s="2">
        <f t="shared" si="18"/>
        <v>4.4800499999999994</v>
      </c>
      <c r="L123" s="2"/>
      <c r="M123" s="2">
        <v>4.5435999999999996</v>
      </c>
      <c r="N123" s="2">
        <f t="shared" si="19"/>
        <v>4.3825499999999993</v>
      </c>
      <c r="O123" s="2">
        <f t="shared" si="15"/>
        <v>0.9860132934237168</v>
      </c>
    </row>
    <row r="124" spans="5:15">
      <c r="E124" s="5">
        <f t="shared" si="10"/>
        <v>42309</v>
      </c>
      <c r="F124" s="8">
        <v>-0.27</v>
      </c>
      <c r="G124" s="2">
        <f t="shared" si="11"/>
        <v>-0.14666666666666667</v>
      </c>
      <c r="H124" s="2">
        <f t="shared" si="16"/>
        <v>-9.5000000000000015E-2</v>
      </c>
      <c r="I124" s="2"/>
      <c r="J124" s="2">
        <f t="shared" si="17"/>
        <v>4.429058333333332</v>
      </c>
      <c r="K124" s="2">
        <f t="shared" si="18"/>
        <v>4.1590583333333324</v>
      </c>
      <c r="L124" s="2"/>
      <c r="M124" s="2">
        <v>3.956</v>
      </c>
      <c r="N124" s="2">
        <f t="shared" si="19"/>
        <v>4.3340583333333322</v>
      </c>
      <c r="O124" s="2">
        <f t="shared" si="15"/>
        <v>1.0513292045837543</v>
      </c>
    </row>
    <row r="125" spans="5:15">
      <c r="E125" s="5">
        <f t="shared" si="10"/>
        <v>42339</v>
      </c>
      <c r="F125" s="8">
        <v>0</v>
      </c>
      <c r="G125" s="2">
        <f t="shared" si="11"/>
        <v>-7.6666666666666675E-2</v>
      </c>
      <c r="H125" s="2">
        <f t="shared" si="16"/>
        <v>-7.5833333333333322E-2</v>
      </c>
      <c r="I125" s="2"/>
      <c r="J125" s="2">
        <f t="shared" si="17"/>
        <v>4.4257416666666671</v>
      </c>
      <c r="K125" s="2">
        <f t="shared" si="18"/>
        <v>4.4257416666666671</v>
      </c>
      <c r="L125" s="2"/>
      <c r="M125" s="2">
        <v>3.9550999999999998</v>
      </c>
      <c r="N125" s="2">
        <f t="shared" si="19"/>
        <v>4.3499083333333335</v>
      </c>
      <c r="O125" s="2">
        <f t="shared" si="15"/>
        <v>1.1189961484328252</v>
      </c>
    </row>
    <row r="126" spans="5:15">
      <c r="E126" s="5">
        <f t="shared" si="10"/>
        <v>42370</v>
      </c>
      <c r="F126" s="8">
        <v>-0.23</v>
      </c>
      <c r="G126" s="2">
        <f t="shared" si="11"/>
        <v>-0.16666666666666666</v>
      </c>
      <c r="H126" s="2">
        <f t="shared" si="16"/>
        <v>-9.0000000000000011E-2</v>
      </c>
      <c r="I126" s="2"/>
      <c r="J126" s="2">
        <f t="shared" si="17"/>
        <v>4.4185083333333335</v>
      </c>
      <c r="K126" s="2">
        <f t="shared" si="18"/>
        <v>4.1885083333333331</v>
      </c>
      <c r="L126" s="2"/>
      <c r="M126" s="2">
        <v>4.2556000000000003</v>
      </c>
      <c r="N126" s="2">
        <f t="shared" si="19"/>
        <v>4.3285083333333336</v>
      </c>
      <c r="O126" s="2">
        <f t="shared" si="15"/>
        <v>0.98423449885640868</v>
      </c>
    </row>
    <row r="127" spans="5:15">
      <c r="E127" s="5">
        <f t="shared" si="10"/>
        <v>42401</v>
      </c>
      <c r="F127" s="8">
        <v>-0.13</v>
      </c>
      <c r="G127" s="2">
        <f t="shared" si="11"/>
        <v>-0.12</v>
      </c>
      <c r="H127" s="2">
        <f t="shared" si="16"/>
        <v>-9.5000000000000015E-2</v>
      </c>
      <c r="I127" s="2"/>
      <c r="J127" s="2">
        <f t="shared" si="17"/>
        <v>4.4075916666666668</v>
      </c>
      <c r="K127" s="2">
        <f t="shared" si="18"/>
        <v>4.2775916666666669</v>
      </c>
      <c r="L127" s="2"/>
      <c r="M127" s="2">
        <v>4.1402999999999999</v>
      </c>
      <c r="N127" s="2">
        <f t="shared" si="19"/>
        <v>4.312591666666667</v>
      </c>
      <c r="O127" s="2">
        <f t="shared" si="15"/>
        <v>1.033159835438656</v>
      </c>
    </row>
    <row r="128" spans="5:15">
      <c r="E128" s="5">
        <f t="shared" si="10"/>
        <v>42430</v>
      </c>
      <c r="F128" s="8">
        <v>-0.25</v>
      </c>
      <c r="G128" s="2">
        <f t="shared" si="11"/>
        <v>-0.20333333333333334</v>
      </c>
      <c r="H128" s="2">
        <f t="shared" si="16"/>
        <v>-9.6666666666666679E-2</v>
      </c>
      <c r="I128" s="2"/>
      <c r="J128" s="2">
        <f t="shared" si="17"/>
        <v>4.3995416666666678</v>
      </c>
      <c r="K128" s="2">
        <f t="shared" si="18"/>
        <v>4.1495416666666678</v>
      </c>
      <c r="L128" s="2"/>
      <c r="M128" s="2">
        <v>3.7456</v>
      </c>
      <c r="N128" s="2">
        <f t="shared" si="19"/>
        <v>4.3028750000000011</v>
      </c>
      <c r="O128" s="2">
        <f t="shared" si="15"/>
        <v>1.1078443151075041</v>
      </c>
    </row>
    <row r="129" spans="5:18">
      <c r="E129" s="5">
        <f t="shared" si="10"/>
        <v>42461</v>
      </c>
      <c r="F129" s="8">
        <v>-0.46</v>
      </c>
      <c r="G129" s="2">
        <f t="shared" si="11"/>
        <v>-0.28000000000000003</v>
      </c>
      <c r="H129" s="2">
        <f t="shared" si="16"/>
        <v>-0.12833333333333333</v>
      </c>
      <c r="I129" s="2"/>
      <c r="J129" s="2">
        <f t="shared" si="17"/>
        <v>4.3887666666666663</v>
      </c>
      <c r="K129" s="2">
        <f t="shared" si="18"/>
        <v>3.9287666666666663</v>
      </c>
      <c r="L129" s="2"/>
      <c r="M129" s="2">
        <v>3.8014000000000001</v>
      </c>
      <c r="N129" s="2">
        <f t="shared" si="19"/>
        <v>4.2604333333333333</v>
      </c>
      <c r="O129" s="2">
        <f t="shared" si="15"/>
        <v>1.0335051998386557</v>
      </c>
    </row>
    <row r="130" spans="5:18">
      <c r="E130" s="5">
        <f t="shared" si="10"/>
        <v>42491</v>
      </c>
      <c r="F130" s="8">
        <v>-0.28000000000000003</v>
      </c>
      <c r="G130" s="2">
        <f t="shared" si="11"/>
        <v>-0.33</v>
      </c>
      <c r="H130" s="2">
        <f t="shared" si="16"/>
        <v>-0.15166666666666667</v>
      </c>
      <c r="I130" s="2"/>
      <c r="J130" s="2">
        <f t="shared" si="17"/>
        <v>4.3761000000000001</v>
      </c>
      <c r="K130" s="2">
        <f t="shared" si="18"/>
        <v>4.0960999999999999</v>
      </c>
      <c r="L130" s="2"/>
      <c r="M130" s="2">
        <v>4.0137999999999998</v>
      </c>
      <c r="N130" s="2">
        <f t="shared" si="19"/>
        <v>4.2244333333333337</v>
      </c>
      <c r="O130" s="2">
        <f t="shared" si="15"/>
        <v>1.0205042603019583</v>
      </c>
    </row>
    <row r="131" spans="5:18">
      <c r="E131" s="5">
        <f t="shared" si="10"/>
        <v>42522</v>
      </c>
      <c r="F131" s="8">
        <v>-0.34</v>
      </c>
      <c r="G131" s="2">
        <f t="shared" si="11"/>
        <v>-0.36000000000000004</v>
      </c>
      <c r="H131" s="2">
        <f t="shared" si="16"/>
        <v>-0.17916666666666667</v>
      </c>
      <c r="I131" s="2"/>
      <c r="J131" s="2">
        <f t="shared" si="17"/>
        <v>4.3628999999999998</v>
      </c>
      <c r="K131" s="2">
        <f t="shared" si="18"/>
        <v>4.0228999999999999</v>
      </c>
      <c r="L131" s="2"/>
      <c r="M131" s="2">
        <v>3.9176000000000002</v>
      </c>
      <c r="N131" s="2">
        <f t="shared" si="19"/>
        <v>4.1837333333333335</v>
      </c>
      <c r="O131" s="2">
        <f t="shared" si="15"/>
        <v>1.0268787012456606</v>
      </c>
    </row>
    <row r="132" spans="5:18">
      <c r="E132" s="5">
        <f t="shared" si="10"/>
        <v>42552</v>
      </c>
      <c r="F132" s="8">
        <v>-0.5</v>
      </c>
      <c r="G132" s="2">
        <f t="shared" si="11"/>
        <v>-0.37333333333333335</v>
      </c>
      <c r="H132" s="2">
        <f t="shared" si="16"/>
        <v>-0.22166666666666668</v>
      </c>
      <c r="I132" s="2"/>
      <c r="J132" s="2">
        <f t="shared" si="17"/>
        <v>4.3455083333333331</v>
      </c>
      <c r="K132" s="2">
        <f t="shared" si="18"/>
        <v>3.8455083333333331</v>
      </c>
      <c r="L132" s="2"/>
      <c r="M132" s="2">
        <v>3.9973999999999998</v>
      </c>
      <c r="N132" s="2">
        <f t="shared" si="19"/>
        <v>4.1238416666666664</v>
      </c>
      <c r="O132" s="2">
        <f t="shared" si="15"/>
        <v>0.96200238488350764</v>
      </c>
    </row>
    <row r="133" spans="5:18">
      <c r="E133" s="5">
        <f t="shared" si="10"/>
        <v>42583</v>
      </c>
      <c r="F133" s="8">
        <v>-0.51</v>
      </c>
      <c r="G133" s="2">
        <f t="shared" si="11"/>
        <v>-0.45</v>
      </c>
      <c r="H133" s="2">
        <f t="shared" si="16"/>
        <v>-0.26166666666666666</v>
      </c>
      <c r="I133" s="2"/>
      <c r="J133" s="2">
        <f t="shared" si="17"/>
        <v>4.328008333333333</v>
      </c>
      <c r="K133" s="2">
        <f t="shared" si="18"/>
        <v>3.8180083333333332</v>
      </c>
      <c r="L133" s="2"/>
      <c r="M133" s="2">
        <v>3.9762</v>
      </c>
      <c r="N133" s="2">
        <f t="shared" si="19"/>
        <v>4.0663416666666663</v>
      </c>
      <c r="O133" s="2">
        <f t="shared" si="15"/>
        <v>0.96021536475361735</v>
      </c>
    </row>
    <row r="134" spans="5:18">
      <c r="E134" s="5">
        <f t="shared" si="10"/>
        <v>42614</v>
      </c>
      <c r="F134" s="8">
        <v>-0.4</v>
      </c>
      <c r="G134" s="2">
        <f t="shared" si="11"/>
        <v>-0.47000000000000003</v>
      </c>
      <c r="H134" s="2">
        <f t="shared" si="16"/>
        <v>-0.27749999999999997</v>
      </c>
      <c r="I134" s="2"/>
      <c r="J134" s="2">
        <f t="shared" si="17"/>
        <v>4.3128749999999991</v>
      </c>
      <c r="K134" s="2">
        <f t="shared" si="18"/>
        <v>3.9128749999999992</v>
      </c>
      <c r="L134" s="2"/>
      <c r="M134" s="2">
        <v>4.1219000000000001</v>
      </c>
      <c r="N134" s="2">
        <f t="shared" si="19"/>
        <v>4.0353749999999993</v>
      </c>
      <c r="O134" s="2">
        <f t="shared" si="15"/>
        <v>0.94928916276474418</v>
      </c>
    </row>
    <row r="135" spans="5:18">
      <c r="E135" s="5">
        <f t="shared" si="10"/>
        <v>42644</v>
      </c>
      <c r="F135" s="8">
        <v>-0.64</v>
      </c>
      <c r="G135" s="2">
        <f t="shared" si="11"/>
        <v>-0.51666666666666672</v>
      </c>
      <c r="H135" s="2">
        <f t="shared" si="16"/>
        <v>-0.33416666666666667</v>
      </c>
      <c r="I135" s="2"/>
      <c r="J135" s="2">
        <f t="shared" si="17"/>
        <v>4.2964333333333329</v>
      </c>
      <c r="K135" s="2">
        <f t="shared" si="18"/>
        <v>3.6564333333333328</v>
      </c>
      <c r="L135" s="2"/>
      <c r="M135" s="2">
        <v>3.6663000000000001</v>
      </c>
      <c r="N135" s="2">
        <f t="shared" si="19"/>
        <v>3.9622666666666664</v>
      </c>
      <c r="O135" s="2">
        <f t="shared" si="15"/>
        <v>0.99730882179126989</v>
      </c>
    </row>
    <row r="136" spans="5:18">
      <c r="E136" s="5">
        <f t="shared" ref="E136:E199" si="20">EDATE(E135,1)</f>
        <v>42675</v>
      </c>
      <c r="F136" s="8">
        <v>-0.59</v>
      </c>
      <c r="G136" s="2">
        <f t="shared" si="11"/>
        <v>-0.54333333333333333</v>
      </c>
      <c r="H136" s="2">
        <f t="shared" si="16"/>
        <v>-0.36083333333333334</v>
      </c>
      <c r="I136" s="2"/>
      <c r="J136" s="2">
        <f t="shared" si="17"/>
        <v>4.2846999999999991</v>
      </c>
      <c r="K136" s="2">
        <f t="shared" si="18"/>
        <v>3.6946999999999992</v>
      </c>
      <c r="L136" s="2"/>
      <c r="M136" s="2">
        <v>3.4952000000000001</v>
      </c>
      <c r="N136" s="2">
        <f t="shared" si="19"/>
        <v>3.9238666666666657</v>
      </c>
      <c r="O136" s="2">
        <f t="shared" si="15"/>
        <v>1.0570782787823298</v>
      </c>
    </row>
    <row r="137" spans="5:18">
      <c r="E137" s="5">
        <f t="shared" si="20"/>
        <v>42705</v>
      </c>
      <c r="F137" s="8">
        <v>-0.47</v>
      </c>
      <c r="G137" s="2">
        <f t="shared" ref="G137:G200" si="21">AVERAGE(F135:F137)</f>
        <v>-0.56666666666666665</v>
      </c>
      <c r="H137" s="2">
        <f t="shared" si="16"/>
        <v>-0.39999999999999997</v>
      </c>
      <c r="I137" s="2"/>
      <c r="J137" s="2">
        <f t="shared" si="17"/>
        <v>4.2756916666666669</v>
      </c>
      <c r="K137" s="2">
        <f t="shared" si="18"/>
        <v>3.8056916666666671</v>
      </c>
      <c r="L137" s="2"/>
      <c r="M137" s="2">
        <v>3.3769999999999998</v>
      </c>
      <c r="N137" s="2">
        <f t="shared" si="19"/>
        <v>3.8756916666666665</v>
      </c>
      <c r="O137" s="2">
        <f t="shared" si="15"/>
        <v>1.1269445267002272</v>
      </c>
    </row>
    <row r="138" spans="5:18">
      <c r="E138" s="5">
        <f t="shared" si="20"/>
        <v>42736</v>
      </c>
      <c r="F138" s="2">
        <v>-0.73</v>
      </c>
      <c r="G138" s="2">
        <f t="shared" si="21"/>
        <v>-0.59666666666666668</v>
      </c>
      <c r="H138" s="2">
        <f t="shared" si="16"/>
        <v>-0.44166666666666671</v>
      </c>
      <c r="I138" s="2"/>
      <c r="J138" s="2">
        <f t="shared" si="17"/>
        <v>4.2628591921992376</v>
      </c>
      <c r="K138" s="2">
        <f t="shared" si="18"/>
        <v>3.5328591921992376</v>
      </c>
      <c r="L138" s="2"/>
      <c r="M138" s="2">
        <v>3.6016103063908553</v>
      </c>
      <c r="N138" s="2">
        <f t="shared" si="19"/>
        <v>3.8211925255325707</v>
      </c>
      <c r="O138" s="2">
        <f t="shared" si="15"/>
        <v>0.98091100692664535</v>
      </c>
      <c r="Q138" s="3">
        <v>3.53</v>
      </c>
      <c r="R138" s="3">
        <f t="shared" ref="R138:R169" si="22">Q138-F138</f>
        <v>4.26</v>
      </c>
    </row>
    <row r="139" spans="5:18">
      <c r="E139" s="5">
        <f t="shared" si="20"/>
        <v>42767</v>
      </c>
      <c r="F139" s="2">
        <v>-0.79</v>
      </c>
      <c r="G139" s="2">
        <f t="shared" si="21"/>
        <v>-0.66333333333333333</v>
      </c>
      <c r="H139" s="2">
        <f t="shared" si="16"/>
        <v>-0.49666666666666665</v>
      </c>
      <c r="I139" s="2"/>
      <c r="J139" s="2">
        <f t="shared" si="17"/>
        <v>4.2514422387287274</v>
      </c>
      <c r="K139" s="2">
        <f t="shared" si="18"/>
        <v>3.4614422387287274</v>
      </c>
      <c r="L139" s="2"/>
      <c r="M139" s="2">
        <v>3.3432965583538676</v>
      </c>
      <c r="N139" s="2">
        <f t="shared" si="19"/>
        <v>3.7547755720620604</v>
      </c>
      <c r="O139" s="2">
        <f t="shared" si="15"/>
        <v>1.0353380797403837</v>
      </c>
      <c r="Q139" s="3">
        <v>3.45</v>
      </c>
      <c r="R139" s="3">
        <f t="shared" si="22"/>
        <v>4.24</v>
      </c>
    </row>
    <row r="140" spans="5:18">
      <c r="E140" s="5">
        <f t="shared" si="20"/>
        <v>42795</v>
      </c>
      <c r="F140" s="2">
        <v>-0.66</v>
      </c>
      <c r="G140" s="2">
        <f t="shared" si="21"/>
        <v>-0.72666666666666668</v>
      </c>
      <c r="H140" s="2">
        <f t="shared" si="16"/>
        <v>-0.53083333333333338</v>
      </c>
      <c r="I140" s="2"/>
      <c r="J140" s="2">
        <f t="shared" si="17"/>
        <v>4.2395479870715818</v>
      </c>
      <c r="K140" s="2">
        <f t="shared" si="18"/>
        <v>3.5795479870715816</v>
      </c>
      <c r="L140" s="2"/>
      <c r="M140" s="2">
        <v>3.192868980114254</v>
      </c>
      <c r="N140" s="2">
        <f t="shared" si="19"/>
        <v>3.708714653738248</v>
      </c>
      <c r="O140" s="2">
        <f t="shared" si="15"/>
        <v>1.1211070699629806</v>
      </c>
      <c r="Q140" s="3">
        <v>3.54</v>
      </c>
      <c r="R140" s="3">
        <f t="shared" si="22"/>
        <v>4.2</v>
      </c>
    </row>
    <row r="141" spans="5:18">
      <c r="E141" s="5">
        <f t="shared" si="20"/>
        <v>42826</v>
      </c>
      <c r="F141" s="2">
        <v>-0.67</v>
      </c>
      <c r="G141" s="2">
        <f t="shared" si="21"/>
        <v>-0.70666666666666667</v>
      </c>
      <c r="H141" s="2">
        <f t="shared" si="16"/>
        <v>-0.54833333333333345</v>
      </c>
      <c r="I141" s="2"/>
      <c r="J141" s="2">
        <f t="shared" si="17"/>
        <v>4.2290307317720384</v>
      </c>
      <c r="K141" s="2">
        <f t="shared" si="18"/>
        <v>3.5590307317720384</v>
      </c>
      <c r="L141" s="2"/>
      <c r="M141" s="2">
        <v>3.4651929364054843</v>
      </c>
      <c r="N141" s="2">
        <f t="shared" si="19"/>
        <v>3.680697398438705</v>
      </c>
      <c r="O141" s="2">
        <f t="shared" si="15"/>
        <v>1.0270801069633642</v>
      </c>
      <c r="Q141" s="3">
        <v>3.47</v>
      </c>
      <c r="R141" s="3">
        <f t="shared" si="22"/>
        <v>4.1400000000000006</v>
      </c>
    </row>
    <row r="142" spans="5:18">
      <c r="E142" s="5">
        <f t="shared" si="20"/>
        <v>42856</v>
      </c>
      <c r="F142" s="2">
        <v>-0.54</v>
      </c>
      <c r="G142" s="2">
        <f t="shared" si="21"/>
        <v>-0.62333333333333341</v>
      </c>
      <c r="H142" s="2">
        <f t="shared" si="16"/>
        <v>-0.56999999999999995</v>
      </c>
      <c r="I142" s="2"/>
      <c r="J142" s="2">
        <f t="shared" si="17"/>
        <v>4.2120107485134115</v>
      </c>
      <c r="K142" s="2">
        <f t="shared" si="18"/>
        <v>3.6720107485134115</v>
      </c>
      <c r="L142" s="2"/>
      <c r="M142" s="2">
        <v>3.5495602008964697</v>
      </c>
      <c r="N142" s="2">
        <f t="shared" si="19"/>
        <v>3.6420107485134117</v>
      </c>
      <c r="O142" s="2">
        <f t="shared" si="15"/>
        <v>1.0344973857848687</v>
      </c>
      <c r="Q142" s="3">
        <v>3.54</v>
      </c>
      <c r="R142" s="3">
        <f t="shared" si="22"/>
        <v>4.08</v>
      </c>
    </row>
    <row r="143" spans="5:18">
      <c r="E143" s="5">
        <f t="shared" si="20"/>
        <v>42887</v>
      </c>
      <c r="F143" s="2">
        <v>-0.8</v>
      </c>
      <c r="G143" s="2">
        <f t="shared" si="21"/>
        <v>-0.66999999999999993</v>
      </c>
      <c r="H143" s="2">
        <f t="shared" si="16"/>
        <v>-0.60833333333333339</v>
      </c>
      <c r="I143" s="2"/>
      <c r="J143" s="2">
        <f t="shared" si="17"/>
        <v>4.197780640042506</v>
      </c>
      <c r="K143" s="2">
        <f t="shared" si="18"/>
        <v>3.3977806400425061</v>
      </c>
      <c r="L143" s="2"/>
      <c r="M143" s="2">
        <v>3.2868386983491407</v>
      </c>
      <c r="N143" s="2">
        <f t="shared" si="19"/>
        <v>3.589447306709173</v>
      </c>
      <c r="O143" s="2">
        <f t="shared" si="15"/>
        <v>1.0337533879435847</v>
      </c>
      <c r="Q143" s="3">
        <v>3.28</v>
      </c>
      <c r="R143" s="3">
        <f t="shared" si="22"/>
        <v>4.08</v>
      </c>
    </row>
    <row r="144" spans="5:18">
      <c r="E144" s="5">
        <f t="shared" si="20"/>
        <v>42917</v>
      </c>
      <c r="F144" s="2">
        <v>-0.81</v>
      </c>
      <c r="G144" s="2">
        <f t="shared" si="21"/>
        <v>-0.71666666666666679</v>
      </c>
      <c r="H144" s="2">
        <f t="shared" si="16"/>
        <v>-0.63416666666666677</v>
      </c>
      <c r="I144" s="2"/>
      <c r="J144" s="2">
        <f t="shared" si="17"/>
        <v>4.1753288274940878</v>
      </c>
      <c r="K144" s="2">
        <f t="shared" si="18"/>
        <v>3.3653288274940878</v>
      </c>
      <c r="L144" s="2"/>
      <c r="M144" s="2">
        <v>3.4179782494189728</v>
      </c>
      <c r="N144" s="2">
        <f t="shared" si="19"/>
        <v>3.5411621608274211</v>
      </c>
      <c r="O144" s="2">
        <f t="shared" si="15"/>
        <v>0.984596326224769</v>
      </c>
      <c r="Q144" s="3">
        <v>3.25</v>
      </c>
      <c r="R144" s="3">
        <f t="shared" si="22"/>
        <v>4.0600000000000005</v>
      </c>
    </row>
    <row r="145" spans="5:18">
      <c r="E145" s="5">
        <f t="shared" si="20"/>
        <v>42948</v>
      </c>
      <c r="F145" s="2">
        <v>-0.72</v>
      </c>
      <c r="G145" s="2">
        <f t="shared" si="21"/>
        <v>-0.77666666666666673</v>
      </c>
      <c r="H145" s="2">
        <f t="shared" si="16"/>
        <v>-0.65166666666666662</v>
      </c>
      <c r="I145" s="2"/>
      <c r="J145" s="2">
        <f t="shared" ref="J145:J176" si="23">N145-H145</f>
        <v>4.1544659567288607</v>
      </c>
      <c r="K145" s="2">
        <f t="shared" ref="K145:K176" si="24">J145+F145</f>
        <v>3.4344659567288609</v>
      </c>
      <c r="L145" s="2"/>
      <c r="M145" s="2">
        <v>3.5158455508172919</v>
      </c>
      <c r="N145" s="2">
        <f t="shared" ref="N145:N176" si="25">AVERAGE(M134:M145)</f>
        <v>3.5027992900621943</v>
      </c>
      <c r="O145" s="2">
        <f t="shared" ref="O145:O175" si="26">K145/M145</f>
        <v>0.97685347865479655</v>
      </c>
      <c r="Q145" s="3">
        <v>3.33</v>
      </c>
      <c r="R145" s="3">
        <f t="shared" si="22"/>
        <v>4.05</v>
      </c>
    </row>
    <row r="146" spans="5:18">
      <c r="E146" s="5">
        <f t="shared" si="20"/>
        <v>42979</v>
      </c>
      <c r="F146" s="2">
        <v>-0.65</v>
      </c>
      <c r="G146" s="2">
        <f t="shared" si="21"/>
        <v>-0.72666666666666668</v>
      </c>
      <c r="H146" s="2">
        <f t="shared" ref="H146:H209" si="27">AVERAGE(F135:F146)</f>
        <v>-0.67249999999999988</v>
      </c>
      <c r="I146" s="2"/>
      <c r="J146" s="2">
        <f t="shared" si="23"/>
        <v>4.1309081607036315</v>
      </c>
      <c r="K146" s="2">
        <f t="shared" si="24"/>
        <v>3.4809081607036316</v>
      </c>
      <c r="L146" s="2"/>
      <c r="M146" s="2">
        <v>3.5892064476972432</v>
      </c>
      <c r="N146" s="2">
        <f t="shared" si="25"/>
        <v>3.4584081607036317</v>
      </c>
      <c r="O146" s="2">
        <f t="shared" si="26"/>
        <v>0.96982667657273003</v>
      </c>
      <c r="Q146" s="3">
        <v>3.34</v>
      </c>
      <c r="R146" s="3">
        <f t="shared" si="22"/>
        <v>3.9899999999999998</v>
      </c>
    </row>
    <row r="147" spans="5:18">
      <c r="E147" s="5">
        <f t="shared" si="20"/>
        <v>43009</v>
      </c>
      <c r="F147" s="2">
        <v>-0.56000000000000005</v>
      </c>
      <c r="G147" s="2">
        <f t="shared" si="21"/>
        <v>-0.64333333333333342</v>
      </c>
      <c r="H147" s="2">
        <f t="shared" si="27"/>
        <v>-0.66583333333333339</v>
      </c>
      <c r="I147" s="2"/>
      <c r="J147" s="2">
        <f t="shared" si="23"/>
        <v>4.1111179678202951</v>
      </c>
      <c r="K147" s="2">
        <f t="shared" si="24"/>
        <v>3.5511179678202951</v>
      </c>
      <c r="L147" s="2"/>
      <c r="M147" s="2">
        <v>3.5088176853999591</v>
      </c>
      <c r="N147" s="2">
        <f t="shared" si="25"/>
        <v>3.4452846344869617</v>
      </c>
      <c r="O147" s="2">
        <f t="shared" si="26"/>
        <v>1.0120554232829895</v>
      </c>
      <c r="Q147" s="3">
        <v>3.45</v>
      </c>
      <c r="R147" s="3">
        <f t="shared" si="22"/>
        <v>4.01</v>
      </c>
    </row>
    <row r="148" spans="5:18">
      <c r="E148" s="5">
        <f t="shared" si="20"/>
        <v>43040</v>
      </c>
      <c r="F148" s="2">
        <v>-0.46</v>
      </c>
      <c r="G148" s="2">
        <f t="shared" si="21"/>
        <v>-0.55666666666666664</v>
      </c>
      <c r="H148" s="2">
        <f t="shared" si="27"/>
        <v>-0.65500000000000003</v>
      </c>
      <c r="I148" s="2"/>
      <c r="J148" s="2">
        <f t="shared" si="23"/>
        <v>4.0928430539853276</v>
      </c>
      <c r="K148" s="2">
        <f t="shared" si="24"/>
        <v>3.6328430539853276</v>
      </c>
      <c r="L148" s="2"/>
      <c r="M148" s="2">
        <v>3.4059010339803897</v>
      </c>
      <c r="N148" s="2">
        <f t="shared" si="25"/>
        <v>3.4378430539853273</v>
      </c>
      <c r="O148" s="2">
        <f t="shared" si="26"/>
        <v>1.0666320065500308</v>
      </c>
      <c r="Q148" s="3">
        <v>3.5</v>
      </c>
      <c r="R148" s="3">
        <f t="shared" si="22"/>
        <v>3.96</v>
      </c>
    </row>
    <row r="149" spans="5:18">
      <c r="E149" s="5">
        <f t="shared" si="20"/>
        <v>43070</v>
      </c>
      <c r="F149" s="2">
        <v>-0.52</v>
      </c>
      <c r="G149" s="2">
        <f t="shared" si="21"/>
        <v>-0.51333333333333331</v>
      </c>
      <c r="H149" s="2">
        <f t="shared" si="27"/>
        <v>-0.65916666666666668</v>
      </c>
      <c r="I149" s="2"/>
      <c r="J149" s="2">
        <f t="shared" si="23"/>
        <v>4.0778636074735362</v>
      </c>
      <c r="K149" s="2">
        <f t="shared" si="24"/>
        <v>3.5578636074735361</v>
      </c>
      <c r="L149" s="2"/>
      <c r="M149" s="2">
        <v>3.1472466418585037</v>
      </c>
      <c r="N149" s="2">
        <f t="shared" si="25"/>
        <v>3.4186969408068695</v>
      </c>
      <c r="O149" s="2">
        <f t="shared" si="26"/>
        <v>1.1304686325354394</v>
      </c>
      <c r="Q149" s="3">
        <v>3.38</v>
      </c>
      <c r="R149" s="3">
        <f t="shared" si="22"/>
        <v>3.9</v>
      </c>
    </row>
    <row r="150" spans="5:18">
      <c r="E150" s="5">
        <f t="shared" si="20"/>
        <v>43101</v>
      </c>
      <c r="F150" s="2">
        <v>-0.64</v>
      </c>
      <c r="G150" s="2">
        <f t="shared" si="21"/>
        <v>-0.54</v>
      </c>
      <c r="H150" s="2">
        <f t="shared" si="27"/>
        <v>-0.65166666666666662</v>
      </c>
      <c r="I150" s="2"/>
      <c r="J150" s="2">
        <f t="shared" si="23"/>
        <v>4.0506058069906983</v>
      </c>
      <c r="K150" s="2">
        <f t="shared" si="24"/>
        <v>3.4106058069906982</v>
      </c>
      <c r="L150" s="2"/>
      <c r="M150" s="2">
        <v>3.3645167005968046</v>
      </c>
      <c r="N150" s="2">
        <f t="shared" si="25"/>
        <v>3.3989391403240314</v>
      </c>
      <c r="O150" s="2">
        <f t="shared" si="26"/>
        <v>1.0136985815483448</v>
      </c>
      <c r="Q150" s="3">
        <v>3.28</v>
      </c>
      <c r="R150" s="3">
        <f t="shared" si="22"/>
        <v>3.92</v>
      </c>
    </row>
    <row r="151" spans="5:18">
      <c r="E151" s="5">
        <f t="shared" si="20"/>
        <v>43132</v>
      </c>
      <c r="F151" s="2">
        <v>-0.63</v>
      </c>
      <c r="G151" s="2">
        <f t="shared" si="21"/>
        <v>-0.59666666666666668</v>
      </c>
      <c r="H151" s="2">
        <f t="shared" si="27"/>
        <v>-0.63833333333333331</v>
      </c>
      <c r="I151" s="2"/>
      <c r="J151" s="2">
        <f t="shared" si="23"/>
        <v>4.0231289032905426</v>
      </c>
      <c r="K151" s="2">
        <f t="shared" si="24"/>
        <v>3.3931289032905427</v>
      </c>
      <c r="L151" s="2"/>
      <c r="M151" s="2">
        <v>3.1735737139520048</v>
      </c>
      <c r="N151" s="2">
        <f t="shared" si="25"/>
        <v>3.384795569957209</v>
      </c>
      <c r="O151" s="2">
        <f t="shared" si="26"/>
        <v>1.0691823190913468</v>
      </c>
      <c r="Q151" s="3">
        <v>3.27</v>
      </c>
      <c r="R151" s="3">
        <f t="shared" si="22"/>
        <v>3.9</v>
      </c>
    </row>
    <row r="152" spans="5:18">
      <c r="E152" s="5">
        <f t="shared" si="20"/>
        <v>43160</v>
      </c>
      <c r="F152" s="2">
        <v>-0.6</v>
      </c>
      <c r="G152" s="2">
        <f t="shared" si="21"/>
        <v>-0.62333333333333341</v>
      </c>
      <c r="H152" s="2">
        <f t="shared" si="27"/>
        <v>-0.6333333333333333</v>
      </c>
      <c r="I152" s="2"/>
      <c r="J152" s="2">
        <f t="shared" si="23"/>
        <v>3.9968240840982805</v>
      </c>
      <c r="K152" s="2">
        <f t="shared" si="24"/>
        <v>3.3968240840982804</v>
      </c>
      <c r="L152" s="2"/>
      <c r="M152" s="2">
        <v>2.9372111498071067</v>
      </c>
      <c r="N152" s="2">
        <f t="shared" si="25"/>
        <v>3.3634907507649472</v>
      </c>
      <c r="O152" s="2">
        <f t="shared" si="26"/>
        <v>1.1564793645568714</v>
      </c>
      <c r="Q152" s="3">
        <v>3.27</v>
      </c>
      <c r="R152" s="3">
        <f t="shared" si="22"/>
        <v>3.87</v>
      </c>
    </row>
    <row r="153" spans="5:18">
      <c r="E153" s="5">
        <f t="shared" si="20"/>
        <v>43191</v>
      </c>
      <c r="F153" s="2">
        <v>-0.43</v>
      </c>
      <c r="G153" s="2">
        <f t="shared" si="21"/>
        <v>-0.55333333333333334</v>
      </c>
      <c r="H153" s="2">
        <f t="shared" si="27"/>
        <v>-0.61333333333333329</v>
      </c>
      <c r="I153" s="2"/>
      <c r="J153" s="2">
        <f t="shared" si="23"/>
        <v>3.9702676818197671</v>
      </c>
      <c r="K153" s="2">
        <f t="shared" si="24"/>
        <v>3.5402676818197669</v>
      </c>
      <c r="L153" s="2"/>
      <c r="M153" s="2">
        <v>3.3865161090633218</v>
      </c>
      <c r="N153" s="2">
        <f t="shared" si="25"/>
        <v>3.3569343484864338</v>
      </c>
      <c r="O153" s="2">
        <f t="shared" si="26"/>
        <v>1.0454011047946767</v>
      </c>
      <c r="Q153" s="3">
        <v>3.39</v>
      </c>
      <c r="R153" s="3">
        <f t="shared" si="22"/>
        <v>3.8200000000000003</v>
      </c>
    </row>
    <row r="154" spans="5:18">
      <c r="E154" s="5">
        <f t="shared" si="20"/>
        <v>43221</v>
      </c>
      <c r="F154" s="2">
        <v>-0.56999999999999995</v>
      </c>
      <c r="G154" s="2">
        <f t="shared" si="21"/>
        <v>-0.53333333333333333</v>
      </c>
      <c r="H154" s="2">
        <f t="shared" si="27"/>
        <v>-0.61583333333333323</v>
      </c>
      <c r="I154" s="2"/>
      <c r="J154" s="2">
        <f t="shared" si="23"/>
        <v>3.9456129348244109</v>
      </c>
      <c r="K154" s="2">
        <f t="shared" si="24"/>
        <v>3.375612934824411</v>
      </c>
      <c r="L154" s="2"/>
      <c r="M154" s="2">
        <v>3.2237032369521899</v>
      </c>
      <c r="N154" s="2">
        <f t="shared" si="25"/>
        <v>3.3297796014910777</v>
      </c>
      <c r="O154" s="2">
        <f t="shared" si="26"/>
        <v>1.04712273019766</v>
      </c>
      <c r="Q154" s="3">
        <v>3.24</v>
      </c>
      <c r="R154" s="3">
        <f t="shared" si="22"/>
        <v>3.81</v>
      </c>
    </row>
    <row r="155" spans="5:18">
      <c r="E155" s="5">
        <f t="shared" si="20"/>
        <v>43252</v>
      </c>
      <c r="F155" s="2">
        <v>-0.44</v>
      </c>
      <c r="G155" s="2">
        <f t="shared" si="21"/>
        <v>-0.48</v>
      </c>
      <c r="H155" s="2">
        <f t="shared" si="27"/>
        <v>-0.58583333333333332</v>
      </c>
      <c r="I155" s="2"/>
      <c r="J155" s="2">
        <f t="shared" si="23"/>
        <v>3.9228350037250457</v>
      </c>
      <c r="K155" s="2">
        <f t="shared" si="24"/>
        <v>3.4828350037250457</v>
      </c>
      <c r="L155" s="2"/>
      <c r="M155" s="2">
        <v>3.3735035251567487</v>
      </c>
      <c r="N155" s="2">
        <f t="shared" si="25"/>
        <v>3.3370016703917122</v>
      </c>
      <c r="O155" s="2">
        <f t="shared" si="26"/>
        <v>1.0324088822652755</v>
      </c>
      <c r="Q155" s="3">
        <v>3.36</v>
      </c>
      <c r="R155" s="3">
        <f t="shared" si="22"/>
        <v>3.8</v>
      </c>
    </row>
    <row r="156" spans="5:18">
      <c r="E156" s="5">
        <f t="shared" si="20"/>
        <v>43282</v>
      </c>
      <c r="F156" s="2">
        <v>-0.52</v>
      </c>
      <c r="G156" s="2">
        <f t="shared" si="21"/>
        <v>-0.51</v>
      </c>
      <c r="H156" s="2">
        <f t="shared" si="27"/>
        <v>-0.56166666666666665</v>
      </c>
      <c r="I156" s="2"/>
      <c r="J156" s="2">
        <f t="shared" si="23"/>
        <v>3.9031743784012738</v>
      </c>
      <c r="K156" s="2">
        <f t="shared" si="24"/>
        <v>3.3831743784012738</v>
      </c>
      <c r="L156" s="2"/>
      <c r="M156" s="2">
        <v>3.4720507455337222</v>
      </c>
      <c r="N156" s="2">
        <f t="shared" si="25"/>
        <v>3.3415077117346073</v>
      </c>
      <c r="O156" s="2">
        <f t="shared" si="26"/>
        <v>0.9744023421181921</v>
      </c>
      <c r="Q156" s="3">
        <v>3.3</v>
      </c>
      <c r="R156" s="3">
        <f t="shared" si="22"/>
        <v>3.82</v>
      </c>
    </row>
    <row r="157" spans="5:18">
      <c r="E157" s="5">
        <f t="shared" si="20"/>
        <v>43313</v>
      </c>
      <c r="F157" s="2">
        <v>-0.56000000000000005</v>
      </c>
      <c r="G157" s="2">
        <f t="shared" si="21"/>
        <v>-0.50666666666666671</v>
      </c>
      <c r="H157" s="2">
        <f t="shared" si="27"/>
        <v>-0.54833333333333334</v>
      </c>
      <c r="I157" s="2"/>
      <c r="J157" s="2">
        <f t="shared" si="23"/>
        <v>3.884958909541254</v>
      </c>
      <c r="K157" s="2">
        <f t="shared" si="24"/>
        <v>3.3249589095412539</v>
      </c>
      <c r="L157" s="2"/>
      <c r="M157" s="2">
        <v>3.4572599244970514</v>
      </c>
      <c r="N157" s="2">
        <f t="shared" si="25"/>
        <v>3.3366255762079207</v>
      </c>
      <c r="O157" s="2">
        <f t="shared" si="26"/>
        <v>0.96173240721116904</v>
      </c>
      <c r="Q157" s="3">
        <v>3.27</v>
      </c>
      <c r="R157" s="3">
        <f t="shared" si="22"/>
        <v>3.83</v>
      </c>
    </row>
    <row r="158" spans="5:18">
      <c r="E158" s="5">
        <f t="shared" si="20"/>
        <v>43344</v>
      </c>
      <c r="F158" s="2">
        <v>-0.48</v>
      </c>
      <c r="G158" s="2">
        <f t="shared" si="21"/>
        <v>-0.52</v>
      </c>
      <c r="H158" s="2">
        <f t="shared" si="27"/>
        <v>-0.53416666666666679</v>
      </c>
      <c r="I158" s="2"/>
      <c r="J158" s="2">
        <f t="shared" si="23"/>
        <v>3.8701273103760667</v>
      </c>
      <c r="K158" s="2">
        <f t="shared" si="24"/>
        <v>3.3901273103760667</v>
      </c>
      <c r="L158" s="2"/>
      <c r="M158" s="2">
        <v>3.5812272577149944</v>
      </c>
      <c r="N158" s="2">
        <f t="shared" si="25"/>
        <v>3.3359606437094</v>
      </c>
      <c r="O158" s="2">
        <f t="shared" si="26"/>
        <v>0.94663841929404413</v>
      </c>
      <c r="Q158" s="3">
        <v>3.33</v>
      </c>
      <c r="R158" s="3">
        <f t="shared" si="22"/>
        <v>3.81</v>
      </c>
    </row>
    <row r="159" spans="5:18">
      <c r="E159" s="5">
        <f t="shared" si="20"/>
        <v>43374</v>
      </c>
      <c r="F159" s="2">
        <v>-0.66</v>
      </c>
      <c r="G159" s="2">
        <f t="shared" si="21"/>
        <v>-0.56666666666666676</v>
      </c>
      <c r="H159" s="2">
        <f t="shared" si="27"/>
        <v>-0.54250000000000009</v>
      </c>
      <c r="I159" s="2"/>
      <c r="J159" s="2">
        <f t="shared" si="23"/>
        <v>3.8582206297783683</v>
      </c>
      <c r="K159" s="2">
        <f t="shared" si="24"/>
        <v>3.1982206297783682</v>
      </c>
      <c r="L159" s="2"/>
      <c r="M159" s="2">
        <v>3.2659375182275805</v>
      </c>
      <c r="N159" s="2">
        <f t="shared" si="25"/>
        <v>3.3157206297783683</v>
      </c>
      <c r="O159" s="2">
        <f t="shared" si="26"/>
        <v>0.97926571219710223</v>
      </c>
      <c r="Q159" s="3">
        <v>3.21</v>
      </c>
      <c r="R159" s="3">
        <f t="shared" si="22"/>
        <v>3.87</v>
      </c>
    </row>
    <row r="160" spans="5:18">
      <c r="E160" s="5">
        <f t="shared" si="20"/>
        <v>43405</v>
      </c>
      <c r="F160" s="2">
        <v>-0.47</v>
      </c>
      <c r="G160" s="2">
        <f t="shared" si="21"/>
        <v>-0.53666666666666674</v>
      </c>
      <c r="H160" s="2">
        <f t="shared" si="27"/>
        <v>-0.54333333333333333</v>
      </c>
      <c r="I160" s="2"/>
      <c r="J160" s="2">
        <f t="shared" si="23"/>
        <v>3.8459355874175096</v>
      </c>
      <c r="K160" s="2">
        <f t="shared" si="24"/>
        <v>3.3759355874175094</v>
      </c>
      <c r="L160" s="2"/>
      <c r="M160" s="2">
        <v>3.248480525650089</v>
      </c>
      <c r="N160" s="2">
        <f t="shared" si="25"/>
        <v>3.3026022540841762</v>
      </c>
      <c r="O160" s="2">
        <f t="shared" si="26"/>
        <v>1.0392352857777758</v>
      </c>
      <c r="Q160" s="3">
        <v>3.35</v>
      </c>
      <c r="R160" s="3">
        <f t="shared" si="22"/>
        <v>3.8200000000000003</v>
      </c>
    </row>
    <row r="161" spans="5:18">
      <c r="E161" s="5">
        <f t="shared" si="20"/>
        <v>43435</v>
      </c>
      <c r="F161" s="2">
        <v>-0.16</v>
      </c>
      <c r="G161" s="2">
        <f t="shared" si="21"/>
        <v>-0.42999999999999994</v>
      </c>
      <c r="H161" s="2">
        <f t="shared" si="27"/>
        <v>-0.51333333333333342</v>
      </c>
      <c r="I161" s="2"/>
      <c r="J161" s="2">
        <f t="shared" si="23"/>
        <v>3.8335288270949581</v>
      </c>
      <c r="K161" s="2">
        <f t="shared" si="24"/>
        <v>3.673528827094958</v>
      </c>
      <c r="L161" s="2"/>
      <c r="M161" s="2">
        <v>3.3583655179878824</v>
      </c>
      <c r="N161" s="2">
        <f t="shared" si="25"/>
        <v>3.3201954937616249</v>
      </c>
      <c r="O161" s="2">
        <f t="shared" si="26"/>
        <v>1.0938442547182599</v>
      </c>
      <c r="Q161" s="3">
        <v>3.6</v>
      </c>
      <c r="R161" s="3">
        <f t="shared" si="22"/>
        <v>3.7600000000000002</v>
      </c>
    </row>
    <row r="162" spans="5:18">
      <c r="E162" s="5">
        <f t="shared" si="20"/>
        <v>43466</v>
      </c>
      <c r="F162" s="2">
        <v>-0.39</v>
      </c>
      <c r="G162" s="2">
        <f t="shared" si="21"/>
        <v>-0.34</v>
      </c>
      <c r="H162" s="2">
        <f t="shared" si="27"/>
        <v>-0.49249999999999999</v>
      </c>
      <c r="I162" s="2"/>
      <c r="J162" s="2">
        <f t="shared" si="23"/>
        <v>3.8292609623927185</v>
      </c>
      <c r="K162" s="2">
        <f t="shared" si="24"/>
        <v>3.4392609623927184</v>
      </c>
      <c r="L162" s="2"/>
      <c r="M162" s="2">
        <v>3.5633023241699222</v>
      </c>
      <c r="N162" s="2">
        <f t="shared" si="25"/>
        <v>3.3367609623927184</v>
      </c>
      <c r="O162" s="2">
        <f t="shared" si="26"/>
        <v>0.96518921200263308</v>
      </c>
      <c r="Q162" s="3">
        <v>3.46</v>
      </c>
      <c r="R162" s="3">
        <f t="shared" si="22"/>
        <v>3.85</v>
      </c>
    </row>
    <row r="163" spans="5:18">
      <c r="E163" s="5">
        <f t="shared" si="20"/>
        <v>43497</v>
      </c>
      <c r="F163" s="2">
        <v>-0.5</v>
      </c>
      <c r="G163" s="2">
        <f t="shared" si="21"/>
        <v>-0.35000000000000003</v>
      </c>
      <c r="H163" s="2">
        <f t="shared" si="27"/>
        <v>-0.48166666666666663</v>
      </c>
      <c r="I163" s="2"/>
      <c r="J163" s="2">
        <f t="shared" si="23"/>
        <v>3.8284268337799872</v>
      </c>
      <c r="K163" s="2">
        <f t="shared" si="24"/>
        <v>3.3284268337799872</v>
      </c>
      <c r="L163" s="2"/>
      <c r="M163" s="2">
        <v>3.2935641705992396</v>
      </c>
      <c r="N163" s="2">
        <f t="shared" si="25"/>
        <v>3.3467601671133207</v>
      </c>
      <c r="O163" s="2">
        <f t="shared" si="26"/>
        <v>1.0105850869680808</v>
      </c>
      <c r="Q163" s="3">
        <v>3.37</v>
      </c>
      <c r="R163" s="3">
        <f t="shared" si="22"/>
        <v>3.87</v>
      </c>
    </row>
    <row r="164" spans="5:18">
      <c r="E164" s="5">
        <f t="shared" si="20"/>
        <v>43525</v>
      </c>
      <c r="F164" s="2">
        <v>-0.2</v>
      </c>
      <c r="G164" s="2">
        <f t="shared" si="21"/>
        <v>-0.36333333333333334</v>
      </c>
      <c r="H164" s="2">
        <f t="shared" si="27"/>
        <v>-0.44833333333333331</v>
      </c>
      <c r="I164" s="2"/>
      <c r="J164" s="2">
        <f t="shared" si="23"/>
        <v>3.818985326863904</v>
      </c>
      <c r="K164" s="2">
        <f t="shared" si="24"/>
        <v>3.6189853268639038</v>
      </c>
      <c r="L164" s="2"/>
      <c r="M164" s="2">
        <v>3.2239130668141156</v>
      </c>
      <c r="N164" s="2">
        <f t="shared" si="25"/>
        <v>3.3706519935305708</v>
      </c>
      <c r="O164" s="2">
        <f t="shared" si="26"/>
        <v>1.1225443279214102</v>
      </c>
      <c r="Q164" s="3">
        <v>3.62</v>
      </c>
      <c r="R164" s="3">
        <f t="shared" si="22"/>
        <v>3.8200000000000003</v>
      </c>
    </row>
    <row r="165" spans="5:18">
      <c r="E165" s="5">
        <f t="shared" si="20"/>
        <v>43556</v>
      </c>
      <c r="F165" s="2">
        <v>-0.34</v>
      </c>
      <c r="G165" s="2">
        <f t="shared" si="21"/>
        <v>-0.34666666666666668</v>
      </c>
      <c r="H165" s="2">
        <f t="shared" si="27"/>
        <v>-0.44083333333333335</v>
      </c>
      <c r="I165" s="2"/>
      <c r="J165" s="2">
        <f t="shared" si="23"/>
        <v>3.8208163705225253</v>
      </c>
      <c r="K165" s="2">
        <f t="shared" si="24"/>
        <v>3.4808163705225255</v>
      </c>
      <c r="L165" s="2"/>
      <c r="M165" s="2">
        <v>3.4984886329667755</v>
      </c>
      <c r="N165" s="2">
        <f t="shared" si="25"/>
        <v>3.3799830371891919</v>
      </c>
      <c r="O165" s="2">
        <f t="shared" si="26"/>
        <v>0.99494860086789427</v>
      </c>
      <c r="Q165" s="3">
        <v>3.5</v>
      </c>
      <c r="R165" s="3">
        <f t="shared" si="22"/>
        <v>3.84</v>
      </c>
    </row>
    <row r="166" spans="5:18">
      <c r="E166" s="5">
        <f t="shared" si="20"/>
        <v>43586</v>
      </c>
      <c r="F166" s="2">
        <v>-0.24</v>
      </c>
      <c r="G166" s="2">
        <f t="shared" si="21"/>
        <v>-0.26</v>
      </c>
      <c r="H166" s="2">
        <f t="shared" si="27"/>
        <v>-0.41333333333333333</v>
      </c>
      <c r="I166" s="2"/>
      <c r="J166" s="2">
        <f t="shared" si="23"/>
        <v>3.8165041485610063</v>
      </c>
      <c r="K166" s="2">
        <f t="shared" si="24"/>
        <v>3.5765041485610061</v>
      </c>
      <c r="L166" s="2"/>
      <c r="M166" s="2">
        <v>3.5019565734139566</v>
      </c>
      <c r="N166" s="2">
        <f t="shared" si="25"/>
        <v>3.4031708152276727</v>
      </c>
      <c r="O166" s="2">
        <f t="shared" si="26"/>
        <v>1.0212874070778026</v>
      </c>
      <c r="Q166" s="3">
        <v>3.55</v>
      </c>
      <c r="R166" s="3">
        <f t="shared" si="22"/>
        <v>3.79</v>
      </c>
    </row>
    <row r="167" spans="5:18">
      <c r="E167" s="5">
        <f t="shared" si="20"/>
        <v>43617</v>
      </c>
      <c r="F167" s="2">
        <v>-0.25</v>
      </c>
      <c r="G167" s="2">
        <f t="shared" si="21"/>
        <v>-0.27666666666666667</v>
      </c>
      <c r="H167" s="2">
        <f t="shared" si="27"/>
        <v>-0.39750000000000013</v>
      </c>
      <c r="I167" s="2"/>
      <c r="J167" s="2">
        <f t="shared" si="23"/>
        <v>3.8166413945332911</v>
      </c>
      <c r="K167" s="2">
        <f t="shared" si="24"/>
        <v>3.5666413945332911</v>
      </c>
      <c r="L167" s="2"/>
      <c r="M167" s="2">
        <v>3.5651504768241682</v>
      </c>
      <c r="N167" s="2">
        <f t="shared" si="25"/>
        <v>3.4191413945332911</v>
      </c>
      <c r="O167" s="2">
        <f t="shared" si="26"/>
        <v>1.0004181920844057</v>
      </c>
      <c r="Q167" s="3">
        <v>3.54</v>
      </c>
      <c r="R167" s="3">
        <f t="shared" si="22"/>
        <v>3.79</v>
      </c>
    </row>
    <row r="168" spans="5:18">
      <c r="E168" s="5">
        <f t="shared" si="20"/>
        <v>43647</v>
      </c>
      <c r="F168" s="2">
        <v>-0.26</v>
      </c>
      <c r="G168" s="2">
        <f t="shared" si="21"/>
        <v>-0.25</v>
      </c>
      <c r="H168" s="2">
        <f t="shared" si="27"/>
        <v>-0.3758333333333333</v>
      </c>
      <c r="I168" s="2"/>
      <c r="J168" s="2">
        <f t="shared" si="23"/>
        <v>3.8170372730831255</v>
      </c>
      <c r="K168" s="2">
        <f t="shared" si="24"/>
        <v>3.5570372730831252</v>
      </c>
      <c r="L168" s="2"/>
      <c r="M168" s="2">
        <v>3.736801288131729</v>
      </c>
      <c r="N168" s="2">
        <f t="shared" si="25"/>
        <v>3.441203939749792</v>
      </c>
      <c r="O168" s="2">
        <f t="shared" si="26"/>
        <v>0.9518936113569797</v>
      </c>
      <c r="Q168" s="3">
        <v>3.53</v>
      </c>
      <c r="R168" s="3">
        <f t="shared" si="22"/>
        <v>3.79</v>
      </c>
    </row>
    <row r="169" spans="5:18">
      <c r="E169" s="5">
        <f t="shared" si="20"/>
        <v>43678</v>
      </c>
      <c r="F169" s="2">
        <v>-0.33</v>
      </c>
      <c r="G169" s="2">
        <f t="shared" si="21"/>
        <v>-0.28000000000000003</v>
      </c>
      <c r="H169" s="2">
        <f t="shared" si="27"/>
        <v>-0.35666666666666669</v>
      </c>
      <c r="I169" s="2"/>
      <c r="J169" s="2">
        <f t="shared" si="23"/>
        <v>3.8186594647089205</v>
      </c>
      <c r="K169" s="2">
        <f t="shared" si="24"/>
        <v>3.4886594647089204</v>
      </c>
      <c r="L169" s="2"/>
      <c r="M169" s="2">
        <v>3.7067262240065855</v>
      </c>
      <c r="N169" s="2">
        <f t="shared" si="25"/>
        <v>3.4619927980422536</v>
      </c>
      <c r="O169" s="2">
        <f t="shared" si="26"/>
        <v>0.9411699850166011</v>
      </c>
      <c r="Q169" s="3">
        <v>3.49</v>
      </c>
      <c r="R169" s="3">
        <f t="shared" si="22"/>
        <v>3.8200000000000003</v>
      </c>
    </row>
    <row r="170" spans="5:18">
      <c r="E170" s="5">
        <f t="shared" si="20"/>
        <v>43709</v>
      </c>
      <c r="F170" s="2">
        <v>-0.28000000000000003</v>
      </c>
      <c r="G170" s="2">
        <f t="shared" si="21"/>
        <v>-0.29000000000000004</v>
      </c>
      <c r="H170" s="2">
        <f t="shared" si="27"/>
        <v>-0.34</v>
      </c>
      <c r="I170" s="2"/>
      <c r="J170" s="2">
        <f t="shared" si="23"/>
        <v>3.8186287394355887</v>
      </c>
      <c r="K170" s="2">
        <f t="shared" si="24"/>
        <v>3.5386287394355884</v>
      </c>
      <c r="L170" s="2"/>
      <c r="M170" s="2">
        <v>3.7808585544350199</v>
      </c>
      <c r="N170" s="2">
        <f t="shared" si="25"/>
        <v>3.4786287394355888</v>
      </c>
      <c r="O170" s="2">
        <f t="shared" si="26"/>
        <v>0.93593259004220319</v>
      </c>
      <c r="Q170" s="3">
        <v>3.53</v>
      </c>
      <c r="R170" s="3">
        <f t="shared" ref="R170:R201" si="28">Q170-F170</f>
        <v>3.8099999999999996</v>
      </c>
    </row>
    <row r="171" spans="5:18">
      <c r="E171" s="5">
        <f t="shared" si="20"/>
        <v>43739</v>
      </c>
      <c r="F171" s="2">
        <v>-0.2</v>
      </c>
      <c r="G171" s="2">
        <f t="shared" si="21"/>
        <v>-0.27</v>
      </c>
      <c r="H171" s="2">
        <f t="shared" si="27"/>
        <v>-0.30166666666666669</v>
      </c>
      <c r="I171" s="2"/>
      <c r="J171" s="2">
        <f t="shared" si="23"/>
        <v>3.8157490913375107</v>
      </c>
      <c r="K171" s="2">
        <f t="shared" si="24"/>
        <v>3.6157490913375105</v>
      </c>
      <c r="L171" s="2"/>
      <c r="M171" s="2">
        <v>3.6913817410506424</v>
      </c>
      <c r="N171" s="2">
        <f t="shared" si="25"/>
        <v>3.514082424670844</v>
      </c>
      <c r="O171" s="2">
        <f t="shared" si="26"/>
        <v>0.97951101917418992</v>
      </c>
      <c r="Q171" s="3">
        <v>3.63</v>
      </c>
      <c r="R171" s="3">
        <f t="shared" si="28"/>
        <v>3.83</v>
      </c>
    </row>
    <row r="172" spans="5:18">
      <c r="E172" s="5">
        <f t="shared" si="20"/>
        <v>43770</v>
      </c>
      <c r="F172" s="2">
        <v>-0.27</v>
      </c>
      <c r="G172" s="2">
        <f t="shared" si="21"/>
        <v>-0.25</v>
      </c>
      <c r="H172" s="2">
        <f t="shared" si="27"/>
        <v>-0.28500000000000003</v>
      </c>
      <c r="I172" s="2"/>
      <c r="J172" s="2">
        <f t="shared" si="23"/>
        <v>3.8132275963421676</v>
      </c>
      <c r="K172" s="2">
        <f t="shared" si="24"/>
        <v>3.5432275963421676</v>
      </c>
      <c r="L172" s="2"/>
      <c r="M172" s="2">
        <v>3.4182225857059687</v>
      </c>
      <c r="N172" s="2">
        <f t="shared" si="25"/>
        <v>3.5282275963421674</v>
      </c>
      <c r="O172" s="2">
        <f t="shared" si="26"/>
        <v>1.0365701786533545</v>
      </c>
      <c r="Q172" s="3">
        <v>3.54</v>
      </c>
      <c r="R172" s="3">
        <f t="shared" si="28"/>
        <v>3.81</v>
      </c>
    </row>
    <row r="173" spans="5:18">
      <c r="E173" s="5">
        <f t="shared" si="20"/>
        <v>43800</v>
      </c>
      <c r="F173" s="2">
        <v>-0.57999999999999996</v>
      </c>
      <c r="G173" s="2">
        <f t="shared" si="21"/>
        <v>-0.35000000000000003</v>
      </c>
      <c r="H173" s="2">
        <f t="shared" si="27"/>
        <v>-0.32</v>
      </c>
      <c r="I173" s="2"/>
      <c r="J173" s="2">
        <f t="shared" si="23"/>
        <v>3.810461860357127</v>
      </c>
      <c r="K173" s="2">
        <f t="shared" si="24"/>
        <v>3.2304618603571269</v>
      </c>
      <c r="L173" s="2"/>
      <c r="M173" s="2">
        <v>2.9051766861674015</v>
      </c>
      <c r="N173" s="2">
        <f t="shared" si="25"/>
        <v>3.4904618603571271</v>
      </c>
      <c r="O173" s="2">
        <f t="shared" si="26"/>
        <v>1.1119674323900939</v>
      </c>
      <c r="Q173" s="3">
        <v>3.13</v>
      </c>
      <c r="R173" s="3">
        <f t="shared" si="28"/>
        <v>3.71</v>
      </c>
    </row>
    <row r="174" spans="5:18">
      <c r="E174" s="5">
        <f t="shared" si="20"/>
        <v>43831</v>
      </c>
      <c r="F174" s="2">
        <v>-0.21</v>
      </c>
      <c r="G174" s="2">
        <f t="shared" si="21"/>
        <v>-0.35333333333333333</v>
      </c>
      <c r="H174" s="2">
        <f t="shared" si="27"/>
        <v>-0.30500000000000005</v>
      </c>
      <c r="I174" s="2"/>
      <c r="J174" s="2">
        <f t="shared" si="23"/>
        <v>3.8134953427032343</v>
      </c>
      <c r="K174" s="2">
        <f t="shared" si="24"/>
        <v>3.6034953427032343</v>
      </c>
      <c r="L174" s="2"/>
      <c r="M174" s="2">
        <v>3.7797041123232109</v>
      </c>
      <c r="N174" s="2">
        <f t="shared" si="25"/>
        <v>3.5084953427032342</v>
      </c>
      <c r="O174" s="2">
        <f t="shared" si="26"/>
        <v>0.95338027412106896</v>
      </c>
      <c r="Q174" s="3">
        <v>3.65</v>
      </c>
      <c r="R174" s="3">
        <f t="shared" si="28"/>
        <v>3.86</v>
      </c>
    </row>
    <row r="175" spans="5:18">
      <c r="E175" s="5">
        <f t="shared" si="20"/>
        <v>43862</v>
      </c>
      <c r="F175" s="2">
        <v>-0.28000000000000003</v>
      </c>
      <c r="G175" s="2">
        <f t="shared" si="21"/>
        <v>-0.35666666666666663</v>
      </c>
      <c r="H175" s="2">
        <f t="shared" si="27"/>
        <v>-0.28666666666666668</v>
      </c>
      <c r="I175" s="2"/>
      <c r="J175" s="2">
        <f t="shared" si="23"/>
        <v>3.8148806862647127</v>
      </c>
      <c r="K175" s="2">
        <f t="shared" si="24"/>
        <v>3.5348806862647129</v>
      </c>
      <c r="L175" s="2"/>
      <c r="M175" s="2">
        <v>3.5301882933369813</v>
      </c>
      <c r="N175" s="2">
        <f t="shared" si="25"/>
        <v>3.528214019598046</v>
      </c>
      <c r="O175" s="2">
        <f t="shared" si="26"/>
        <v>1.0013292188795109</v>
      </c>
      <c r="Q175" s="3">
        <v>3.58</v>
      </c>
      <c r="R175" s="3">
        <f t="shared" si="28"/>
        <v>3.8600000000000003</v>
      </c>
    </row>
    <row r="176" spans="5:18">
      <c r="E176" s="5">
        <f t="shared" si="20"/>
        <v>43891</v>
      </c>
      <c r="F176" s="2">
        <v>-0.55000000000000004</v>
      </c>
      <c r="G176" s="2">
        <f t="shared" si="21"/>
        <v>-0.34666666666666668</v>
      </c>
      <c r="H176" s="2">
        <f t="shared" si="27"/>
        <v>-0.31583333333333335</v>
      </c>
      <c r="I176" s="2"/>
      <c r="J176" s="2">
        <f t="shared" si="23"/>
        <v>3.81780200943032</v>
      </c>
      <c r="K176" s="2">
        <f t="shared" si="24"/>
        <v>3.2678020094303202</v>
      </c>
      <c r="L176" s="2"/>
      <c r="M176" s="2">
        <v>2.9089689448014044</v>
      </c>
      <c r="N176" s="2">
        <f t="shared" si="25"/>
        <v>3.5019686760969866</v>
      </c>
      <c r="O176" s="2">
        <f>K176/M176</f>
        <v>1.1233540376119118</v>
      </c>
      <c r="Q176" s="3">
        <v>3.29</v>
      </c>
      <c r="R176" s="3">
        <f t="shared" si="28"/>
        <v>3.84</v>
      </c>
    </row>
    <row r="177" spans="5:18">
      <c r="E177" s="5">
        <f t="shared" si="20"/>
        <v>43922</v>
      </c>
      <c r="F177" s="2">
        <v>0.88</v>
      </c>
      <c r="G177" s="2">
        <f t="shared" si="21"/>
        <v>1.6666666666666646E-2</v>
      </c>
      <c r="H177" s="2">
        <f t="shared" si="27"/>
        <v>-0.2141666666666667</v>
      </c>
      <c r="I177" s="2"/>
      <c r="J177" s="8">
        <v>3.8</v>
      </c>
      <c r="K177" s="2">
        <f t="shared" ref="K177:K208" si="29">J177+F177</f>
        <v>4.68</v>
      </c>
      <c r="L177" s="2"/>
      <c r="Q177" s="3">
        <v>4.71</v>
      </c>
      <c r="R177" s="3">
        <f t="shared" si="28"/>
        <v>3.83</v>
      </c>
    </row>
    <row r="178" spans="5:18">
      <c r="E178" s="5">
        <f t="shared" si="20"/>
        <v>43952</v>
      </c>
      <c r="F178" s="2">
        <v>0.52</v>
      </c>
      <c r="G178" s="2">
        <f t="shared" si="21"/>
        <v>0.28333333333333333</v>
      </c>
      <c r="H178" s="2">
        <f t="shared" si="27"/>
        <v>-0.15083333333333335</v>
      </c>
      <c r="I178" s="2"/>
      <c r="J178" s="8">
        <v>3.8</v>
      </c>
      <c r="K178" s="2">
        <f t="shared" si="29"/>
        <v>4.32</v>
      </c>
      <c r="L178" s="2"/>
      <c r="Q178" s="3">
        <v>4.28</v>
      </c>
      <c r="R178" s="3">
        <f t="shared" si="28"/>
        <v>3.7600000000000002</v>
      </c>
    </row>
    <row r="179" spans="5:18">
      <c r="E179" s="5">
        <f t="shared" si="20"/>
        <v>43983</v>
      </c>
      <c r="F179" s="2">
        <v>1.73</v>
      </c>
      <c r="G179" s="2">
        <f t="shared" si="21"/>
        <v>1.0433333333333332</v>
      </c>
      <c r="H179" s="2">
        <f t="shared" si="27"/>
        <v>1.4166666666666661E-2</v>
      </c>
      <c r="I179" s="2"/>
      <c r="J179" s="8">
        <v>3.8</v>
      </c>
      <c r="K179" s="2">
        <f t="shared" si="29"/>
        <v>5.5299999999999994</v>
      </c>
      <c r="L179" s="2"/>
      <c r="Q179" s="3">
        <v>5.46</v>
      </c>
      <c r="R179" s="3">
        <f t="shared" si="28"/>
        <v>3.73</v>
      </c>
    </row>
    <row r="180" spans="5:18">
      <c r="E180" s="5">
        <f t="shared" si="20"/>
        <v>44013</v>
      </c>
      <c r="F180" s="2">
        <v>1.29</v>
      </c>
      <c r="G180" s="2">
        <f t="shared" si="21"/>
        <v>1.18</v>
      </c>
      <c r="H180" s="2">
        <f t="shared" si="27"/>
        <v>0.14333333333333331</v>
      </c>
      <c r="I180" s="2"/>
      <c r="J180" s="8">
        <v>3.8</v>
      </c>
      <c r="K180" s="2">
        <f t="shared" si="29"/>
        <v>5.09</v>
      </c>
      <c r="L180" s="2"/>
      <c r="Q180" s="3">
        <v>5.03</v>
      </c>
      <c r="R180" s="3">
        <f t="shared" si="28"/>
        <v>3.74</v>
      </c>
    </row>
    <row r="181" spans="5:18">
      <c r="E181" s="5">
        <f t="shared" si="20"/>
        <v>44044</v>
      </c>
      <c r="F181" s="2">
        <v>1.1200000000000001</v>
      </c>
      <c r="G181" s="2">
        <f t="shared" si="21"/>
        <v>1.3800000000000001</v>
      </c>
      <c r="H181" s="2">
        <f t="shared" si="27"/>
        <v>0.26416666666666666</v>
      </c>
      <c r="I181" s="2"/>
      <c r="J181" s="8">
        <v>3.8</v>
      </c>
      <c r="K181" s="2">
        <f t="shared" si="29"/>
        <v>4.92</v>
      </c>
      <c r="L181" s="2"/>
      <c r="Q181" s="3">
        <v>4.91</v>
      </c>
      <c r="R181" s="3">
        <f t="shared" si="28"/>
        <v>3.79</v>
      </c>
    </row>
    <row r="182" spans="5:18">
      <c r="E182" s="5">
        <f t="shared" si="20"/>
        <v>44075</v>
      </c>
      <c r="F182" s="2">
        <v>0.99</v>
      </c>
      <c r="G182" s="2">
        <f t="shared" si="21"/>
        <v>1.1333333333333335</v>
      </c>
      <c r="H182" s="2">
        <f t="shared" si="27"/>
        <v>0.37000000000000005</v>
      </c>
      <c r="I182" s="2"/>
      <c r="J182" s="8">
        <v>3.8</v>
      </c>
      <c r="K182" s="2">
        <f t="shared" si="29"/>
        <v>4.79</v>
      </c>
      <c r="L182" s="2"/>
      <c r="Q182" s="3">
        <v>4.8</v>
      </c>
      <c r="R182" s="3">
        <f t="shared" si="28"/>
        <v>3.8099999999999996</v>
      </c>
    </row>
    <row r="183" spans="5:18">
      <c r="E183" s="5">
        <f t="shared" si="20"/>
        <v>44105</v>
      </c>
      <c r="F183" s="2">
        <v>0.78</v>
      </c>
      <c r="G183" s="2">
        <f t="shared" si="21"/>
        <v>0.96333333333333349</v>
      </c>
      <c r="H183" s="2">
        <f t="shared" si="27"/>
        <v>0.45166666666666666</v>
      </c>
      <c r="I183" s="2"/>
      <c r="J183" s="8">
        <v>3.8</v>
      </c>
      <c r="K183" s="2">
        <f t="shared" si="29"/>
        <v>4.58</v>
      </c>
      <c r="L183" s="2"/>
      <c r="Q183" s="3">
        <v>4.5999999999999996</v>
      </c>
      <c r="R183" s="3">
        <f t="shared" si="28"/>
        <v>3.8199999999999994</v>
      </c>
    </row>
    <row r="184" spans="5:18">
      <c r="E184" s="5">
        <f t="shared" si="20"/>
        <v>44136</v>
      </c>
      <c r="F184" s="2">
        <v>0.71</v>
      </c>
      <c r="G184" s="2">
        <f t="shared" si="21"/>
        <v>0.82666666666666666</v>
      </c>
      <c r="H184" s="2">
        <f t="shared" si="27"/>
        <v>0.53333333333333333</v>
      </c>
      <c r="I184" s="2"/>
      <c r="J184" s="8">
        <v>3.8</v>
      </c>
      <c r="K184" s="2">
        <f t="shared" si="29"/>
        <v>4.51</v>
      </c>
      <c r="L184" s="2"/>
      <c r="Q184" s="3">
        <v>4.54</v>
      </c>
      <c r="R184" s="3">
        <f t="shared" si="28"/>
        <v>3.83</v>
      </c>
    </row>
    <row r="185" spans="5:18">
      <c r="E185" s="5">
        <f t="shared" si="20"/>
        <v>44166</v>
      </c>
      <c r="F185" s="2">
        <v>0.39</v>
      </c>
      <c r="G185" s="2">
        <f t="shared" si="21"/>
        <v>0.62666666666666659</v>
      </c>
      <c r="H185" s="2">
        <f t="shared" si="27"/>
        <v>0.61416666666666664</v>
      </c>
      <c r="I185" s="2"/>
      <c r="J185" s="8">
        <v>3.8</v>
      </c>
      <c r="K185" s="2">
        <f t="shared" si="29"/>
        <v>4.1899999999999995</v>
      </c>
      <c r="L185" s="2"/>
      <c r="Q185" s="3">
        <v>4.0999999999999996</v>
      </c>
      <c r="R185" s="3">
        <f t="shared" si="28"/>
        <v>3.7099999999999995</v>
      </c>
    </row>
    <row r="186" spans="5:18">
      <c r="E186" s="5">
        <f t="shared" si="20"/>
        <v>44197</v>
      </c>
      <c r="F186" s="2">
        <v>0.68</v>
      </c>
      <c r="G186" s="2">
        <f t="shared" si="21"/>
        <v>0.59333333333333338</v>
      </c>
      <c r="H186" s="2">
        <f t="shared" si="27"/>
        <v>0.68833333333333335</v>
      </c>
      <c r="I186" s="2"/>
      <c r="J186" s="8">
        <v>3.8</v>
      </c>
      <c r="K186" s="2">
        <f t="shared" si="29"/>
        <v>4.4799999999999995</v>
      </c>
      <c r="L186" s="2"/>
      <c r="Q186" s="3">
        <v>4.53</v>
      </c>
      <c r="R186" s="3">
        <f t="shared" si="28"/>
        <v>3.85</v>
      </c>
    </row>
    <row r="187" spans="5:18">
      <c r="E187" s="5">
        <f t="shared" si="20"/>
        <v>44228</v>
      </c>
      <c r="F187" s="2">
        <v>0.55000000000000004</v>
      </c>
      <c r="G187" s="2">
        <f t="shared" si="21"/>
        <v>0.54</v>
      </c>
      <c r="H187" s="2">
        <f t="shared" si="27"/>
        <v>0.75750000000000017</v>
      </c>
      <c r="I187" s="2"/>
      <c r="J187" s="8">
        <v>3.8</v>
      </c>
      <c r="K187" s="2">
        <f t="shared" si="29"/>
        <v>4.3499999999999996</v>
      </c>
      <c r="L187" s="2"/>
      <c r="Q187" s="3">
        <v>4.41</v>
      </c>
      <c r="R187" s="3">
        <f t="shared" si="28"/>
        <v>3.8600000000000003</v>
      </c>
    </row>
    <row r="188" spans="5:18">
      <c r="E188" s="5">
        <f t="shared" si="20"/>
        <v>44256</v>
      </c>
      <c r="F188" s="2">
        <v>0.55000000000000004</v>
      </c>
      <c r="G188" s="2">
        <f t="shared" si="21"/>
        <v>0.59333333333333338</v>
      </c>
      <c r="H188" s="2">
        <f t="shared" si="27"/>
        <v>0.84916666666666674</v>
      </c>
      <c r="I188" s="2"/>
      <c r="J188" s="8">
        <v>3.8</v>
      </c>
      <c r="K188" s="2">
        <f t="shared" si="29"/>
        <v>4.3499999999999996</v>
      </c>
      <c r="L188" s="2"/>
      <c r="Q188" s="3">
        <v>4.42</v>
      </c>
      <c r="R188" s="3">
        <f t="shared" si="28"/>
        <v>3.87</v>
      </c>
    </row>
    <row r="189" spans="5:18">
      <c r="E189" s="5">
        <f t="shared" si="20"/>
        <v>44287</v>
      </c>
      <c r="F189" s="2">
        <v>0.86</v>
      </c>
      <c r="G189" s="2">
        <f t="shared" si="21"/>
        <v>0.65333333333333332</v>
      </c>
      <c r="H189" s="2">
        <f t="shared" si="27"/>
        <v>0.84750000000000014</v>
      </c>
      <c r="I189" s="2"/>
      <c r="J189" s="8">
        <v>3.8</v>
      </c>
      <c r="K189" s="2">
        <f t="shared" si="29"/>
        <v>4.66</v>
      </c>
      <c r="L189" s="2"/>
      <c r="Q189" s="3">
        <v>4.71</v>
      </c>
      <c r="R189" s="3">
        <f t="shared" si="28"/>
        <v>3.85</v>
      </c>
    </row>
    <row r="190" spans="5:18">
      <c r="E190" s="5">
        <f t="shared" si="20"/>
        <v>44317</v>
      </c>
      <c r="F190" s="2">
        <v>0.32</v>
      </c>
      <c r="G190" s="2">
        <f t="shared" si="21"/>
        <v>0.57666666666666677</v>
      </c>
      <c r="H190" s="2">
        <f t="shared" si="27"/>
        <v>0.83083333333333342</v>
      </c>
      <c r="I190" s="2"/>
      <c r="J190" s="8">
        <v>3.8</v>
      </c>
      <c r="K190" s="2">
        <f t="shared" si="29"/>
        <v>4.12</v>
      </c>
      <c r="L190" s="2"/>
      <c r="Q190" s="3">
        <v>4.0999999999999996</v>
      </c>
      <c r="R190" s="3">
        <f t="shared" si="28"/>
        <v>3.78</v>
      </c>
    </row>
    <row r="191" spans="5:18">
      <c r="E191" s="5">
        <f t="shared" si="20"/>
        <v>44348</v>
      </c>
      <c r="F191" s="2">
        <v>0.25</v>
      </c>
      <c r="G191" s="2">
        <f t="shared" si="21"/>
        <v>0.47666666666666663</v>
      </c>
      <c r="H191" s="2">
        <f t="shared" si="27"/>
        <v>0.70750000000000002</v>
      </c>
      <c r="I191" s="2"/>
      <c r="J191" s="8">
        <v>3.8</v>
      </c>
      <c r="K191" s="2">
        <f t="shared" si="29"/>
        <v>4.05</v>
      </c>
      <c r="L191" s="2"/>
      <c r="Q191" s="3">
        <v>3.99</v>
      </c>
      <c r="R191" s="3">
        <f t="shared" si="28"/>
        <v>3.74</v>
      </c>
    </row>
    <row r="192" spans="5:18">
      <c r="E192" s="5">
        <f t="shared" si="20"/>
        <v>44378</v>
      </c>
      <c r="F192" s="2">
        <v>0.36</v>
      </c>
      <c r="G192" s="2">
        <f t="shared" si="21"/>
        <v>0.31</v>
      </c>
      <c r="H192" s="2">
        <f t="shared" si="27"/>
        <v>0.63000000000000012</v>
      </c>
      <c r="I192" s="2"/>
      <c r="J192" s="8">
        <v>3.8</v>
      </c>
      <c r="K192" s="2">
        <f t="shared" si="29"/>
        <v>4.16</v>
      </c>
      <c r="L192" s="2"/>
      <c r="Q192" s="3">
        <v>4.0999999999999996</v>
      </c>
      <c r="R192" s="3">
        <f t="shared" si="28"/>
        <v>3.7399999999999998</v>
      </c>
    </row>
    <row r="193" spans="5:18">
      <c r="E193" s="5">
        <f t="shared" si="20"/>
        <v>44409</v>
      </c>
      <c r="F193" s="2">
        <v>0.23</v>
      </c>
      <c r="G193" s="2">
        <f t="shared" si="21"/>
        <v>0.27999999999999997</v>
      </c>
      <c r="H193" s="2">
        <f t="shared" si="27"/>
        <v>0.55583333333333351</v>
      </c>
      <c r="I193" s="2"/>
      <c r="J193" s="8">
        <v>3.8</v>
      </c>
      <c r="K193" s="2">
        <f t="shared" si="29"/>
        <v>4.03</v>
      </c>
      <c r="L193" s="2"/>
      <c r="Q193" s="3">
        <v>4.01</v>
      </c>
      <c r="R193" s="3">
        <f t="shared" si="28"/>
        <v>3.78</v>
      </c>
    </row>
    <row r="194" spans="5:18">
      <c r="E194" s="5">
        <f t="shared" si="20"/>
        <v>44440</v>
      </c>
      <c r="F194" s="2">
        <v>0.11</v>
      </c>
      <c r="G194" s="2">
        <f t="shared" si="21"/>
        <v>0.23333333333333331</v>
      </c>
      <c r="H194" s="2">
        <f t="shared" si="27"/>
        <v>0.48250000000000015</v>
      </c>
      <c r="I194" s="2"/>
      <c r="J194" s="8">
        <v>3.8</v>
      </c>
      <c r="K194" s="2">
        <f t="shared" si="29"/>
        <v>3.9099999999999997</v>
      </c>
      <c r="L194" s="2"/>
      <c r="Q194" s="3">
        <v>3.93</v>
      </c>
      <c r="R194" s="3">
        <f t="shared" si="28"/>
        <v>3.8200000000000003</v>
      </c>
    </row>
    <row r="195" spans="5:18">
      <c r="E195" s="5">
        <f t="shared" si="20"/>
        <v>44470</v>
      </c>
      <c r="F195" s="2">
        <v>0.03</v>
      </c>
      <c r="G195" s="2">
        <f t="shared" si="21"/>
        <v>0.12333333333333334</v>
      </c>
      <c r="H195" s="2">
        <f t="shared" si="27"/>
        <v>0.4200000000000001</v>
      </c>
      <c r="I195" s="2"/>
      <c r="J195" s="8">
        <v>3.8</v>
      </c>
      <c r="K195" s="2">
        <f t="shared" si="29"/>
        <v>3.8299999999999996</v>
      </c>
      <c r="L195" s="2"/>
      <c r="Q195" s="3">
        <v>3.84</v>
      </c>
      <c r="R195" s="3">
        <f t="shared" si="28"/>
        <v>3.81</v>
      </c>
    </row>
    <row r="196" spans="5:18">
      <c r="E196" s="5">
        <f t="shared" si="20"/>
        <v>44501</v>
      </c>
      <c r="F196" s="2">
        <v>0.01</v>
      </c>
      <c r="G196" s="2">
        <f t="shared" si="21"/>
        <v>5.000000000000001E-2</v>
      </c>
      <c r="H196" s="2">
        <f t="shared" si="27"/>
        <v>0.36166666666666664</v>
      </c>
      <c r="I196" s="2"/>
      <c r="J196" s="8">
        <v>3.8</v>
      </c>
      <c r="K196" s="2">
        <f t="shared" si="29"/>
        <v>3.8099999999999996</v>
      </c>
      <c r="L196" s="2"/>
      <c r="Q196" s="3">
        <v>3.85</v>
      </c>
      <c r="R196" s="3">
        <f t="shared" si="28"/>
        <v>3.8400000000000003</v>
      </c>
    </row>
    <row r="197" spans="5:18">
      <c r="E197" s="5">
        <f t="shared" si="20"/>
        <v>44531</v>
      </c>
      <c r="F197" s="2">
        <v>7.0000000000000007E-2</v>
      </c>
      <c r="G197" s="2">
        <f t="shared" si="21"/>
        <v>3.6666666666666674E-2</v>
      </c>
      <c r="H197" s="2">
        <f t="shared" si="27"/>
        <v>0.33499999999999996</v>
      </c>
      <c r="I197" s="2"/>
      <c r="J197" s="8">
        <v>3.8</v>
      </c>
      <c r="K197" s="2">
        <f t="shared" si="29"/>
        <v>3.8699999999999997</v>
      </c>
      <c r="L197" s="2"/>
      <c r="Q197" s="3">
        <v>3.82</v>
      </c>
      <c r="R197" s="3">
        <f t="shared" si="28"/>
        <v>3.75</v>
      </c>
    </row>
    <row r="198" spans="5:18">
      <c r="E198" s="5">
        <f t="shared" si="20"/>
        <v>44562</v>
      </c>
      <c r="F198" s="2">
        <v>-0.26</v>
      </c>
      <c r="G198" s="2">
        <f t="shared" si="21"/>
        <v>-0.06</v>
      </c>
      <c r="H198" s="2">
        <f t="shared" si="27"/>
        <v>0.2566666666666666</v>
      </c>
      <c r="I198" s="2"/>
      <c r="J198" s="8">
        <v>3.8</v>
      </c>
      <c r="K198" s="2">
        <f t="shared" si="29"/>
        <v>3.54</v>
      </c>
      <c r="L198" s="2"/>
      <c r="Q198" s="3">
        <v>3.56</v>
      </c>
      <c r="R198" s="3">
        <f t="shared" si="28"/>
        <v>3.8200000000000003</v>
      </c>
    </row>
    <row r="199" spans="5:18">
      <c r="E199" s="5">
        <f t="shared" si="20"/>
        <v>44593</v>
      </c>
      <c r="F199" s="2">
        <v>-0.12</v>
      </c>
      <c r="G199" s="2">
        <f t="shared" si="21"/>
        <v>-0.10333333333333333</v>
      </c>
      <c r="H199" s="2">
        <f t="shared" si="27"/>
        <v>0.20083333333333328</v>
      </c>
      <c r="I199" s="2"/>
      <c r="J199" s="8">
        <v>3.8</v>
      </c>
      <c r="K199" s="2">
        <f t="shared" si="29"/>
        <v>3.6799999999999997</v>
      </c>
      <c r="L199" s="2"/>
      <c r="Q199" s="3">
        <v>3.72</v>
      </c>
      <c r="R199" s="3">
        <f t="shared" si="28"/>
        <v>3.8400000000000003</v>
      </c>
    </row>
    <row r="200" spans="5:18">
      <c r="E200" s="5">
        <f t="shared" ref="E200:E209" si="30">EDATE(E199,1)</f>
        <v>44621</v>
      </c>
      <c r="F200" s="2">
        <v>-0.44</v>
      </c>
      <c r="G200" s="2">
        <f t="shared" si="21"/>
        <v>-0.27333333333333337</v>
      </c>
      <c r="H200" s="2">
        <f t="shared" si="27"/>
        <v>0.11833333333333329</v>
      </c>
      <c r="I200" s="2"/>
      <c r="J200" s="8">
        <v>3.8</v>
      </c>
      <c r="K200" s="2">
        <f t="shared" si="29"/>
        <v>3.36</v>
      </c>
      <c r="L200" s="2"/>
      <c r="Q200" s="3">
        <v>3.4</v>
      </c>
      <c r="R200" s="3">
        <f t="shared" si="28"/>
        <v>3.84</v>
      </c>
    </row>
    <row r="201" spans="5:18">
      <c r="E201" s="5">
        <f t="shared" si="30"/>
        <v>44652</v>
      </c>
      <c r="F201" s="2">
        <v>-0.73</v>
      </c>
      <c r="G201" s="2">
        <f t="shared" ref="G201:G209" si="31">AVERAGE(F199:F201)</f>
        <v>-0.43</v>
      </c>
      <c r="H201" s="2">
        <f t="shared" si="27"/>
        <v>-1.4166666666666624E-2</v>
      </c>
      <c r="I201" s="2"/>
      <c r="J201" s="8">
        <v>3.8</v>
      </c>
      <c r="K201" s="2">
        <f t="shared" si="29"/>
        <v>3.07</v>
      </c>
      <c r="L201" s="2"/>
      <c r="Q201" s="3">
        <v>3.09</v>
      </c>
      <c r="R201" s="3">
        <f t="shared" si="28"/>
        <v>3.82</v>
      </c>
    </row>
    <row r="202" spans="5:18">
      <c r="E202" s="5">
        <f t="shared" si="30"/>
        <v>44682</v>
      </c>
      <c r="F202" s="2">
        <v>-0.43</v>
      </c>
      <c r="G202" s="2">
        <f t="shared" si="31"/>
        <v>-0.53333333333333333</v>
      </c>
      <c r="H202" s="2">
        <f t="shared" si="27"/>
        <v>-7.6666666666666661E-2</v>
      </c>
      <c r="I202" s="2"/>
      <c r="J202" s="8">
        <v>3.8</v>
      </c>
      <c r="K202" s="2">
        <f t="shared" si="29"/>
        <v>3.3699999999999997</v>
      </c>
      <c r="L202" s="2"/>
      <c r="Q202" s="3">
        <v>3.36</v>
      </c>
      <c r="R202" s="3">
        <f t="shared" ref="R202:R209" si="32">Q202-F202</f>
        <v>3.79</v>
      </c>
    </row>
    <row r="203" spans="5:18">
      <c r="E203" s="5">
        <f t="shared" si="30"/>
        <v>44713</v>
      </c>
      <c r="F203" s="2">
        <v>-0.44</v>
      </c>
      <c r="G203" s="2">
        <f t="shared" si="31"/>
        <v>-0.53333333333333333</v>
      </c>
      <c r="H203" s="2">
        <f t="shared" si="27"/>
        <v>-0.13416666666666666</v>
      </c>
      <c r="I203" s="2"/>
      <c r="J203" s="8">
        <v>3.8</v>
      </c>
      <c r="K203" s="2">
        <f t="shared" si="29"/>
        <v>3.36</v>
      </c>
      <c r="L203" s="2"/>
      <c r="Q203" s="3">
        <v>3.32</v>
      </c>
      <c r="R203" s="3">
        <f t="shared" si="32"/>
        <v>3.76</v>
      </c>
    </row>
    <row r="204" spans="5:18">
      <c r="E204" s="5">
        <f t="shared" si="30"/>
        <v>44743</v>
      </c>
      <c r="F204" s="2">
        <v>-0.55000000000000004</v>
      </c>
      <c r="G204" s="2">
        <f t="shared" si="31"/>
        <v>-0.47333333333333333</v>
      </c>
      <c r="H204" s="2">
        <f t="shared" si="27"/>
        <v>-0.21</v>
      </c>
      <c r="I204" s="2"/>
      <c r="J204" s="8">
        <v>3.8</v>
      </c>
      <c r="K204" s="2">
        <f t="shared" si="29"/>
        <v>3.25</v>
      </c>
      <c r="L204" s="2"/>
      <c r="Q204" s="3">
        <v>3.21</v>
      </c>
      <c r="R204" s="3">
        <f t="shared" si="32"/>
        <v>3.76</v>
      </c>
    </row>
    <row r="205" spans="5:18">
      <c r="E205" s="5">
        <f t="shared" si="30"/>
        <v>44774</v>
      </c>
      <c r="F205" s="2">
        <v>-0.52</v>
      </c>
      <c r="G205" s="2">
        <f t="shared" si="31"/>
        <v>-0.5033333333333333</v>
      </c>
      <c r="H205" s="2">
        <f t="shared" si="27"/>
        <v>-0.27250000000000002</v>
      </c>
      <c r="I205" s="2"/>
      <c r="J205" s="8">
        <v>3.8</v>
      </c>
      <c r="K205" s="2">
        <f t="shared" si="29"/>
        <v>3.28</v>
      </c>
      <c r="L205" s="2"/>
      <c r="Q205" s="3">
        <v>3.26</v>
      </c>
      <c r="R205" s="3">
        <f t="shared" si="32"/>
        <v>3.78</v>
      </c>
    </row>
    <row r="206" spans="5:18">
      <c r="E206" s="5">
        <f t="shared" si="30"/>
        <v>44805</v>
      </c>
      <c r="F206" s="2">
        <v>-0.68</v>
      </c>
      <c r="G206" s="2">
        <f t="shared" si="31"/>
        <v>-0.58333333333333337</v>
      </c>
      <c r="H206" s="2">
        <f t="shared" si="27"/>
        <v>-0.33833333333333337</v>
      </c>
      <c r="I206" s="2"/>
      <c r="J206" s="8">
        <v>3.8</v>
      </c>
      <c r="K206" s="2">
        <f t="shared" si="29"/>
        <v>3.1199999999999997</v>
      </c>
      <c r="L206" s="2"/>
      <c r="Q206" s="3">
        <v>3.14</v>
      </c>
      <c r="R206" s="3">
        <f t="shared" si="32"/>
        <v>3.8200000000000003</v>
      </c>
    </row>
    <row r="207" spans="5:18">
      <c r="E207" s="5">
        <f t="shared" si="30"/>
        <v>44835</v>
      </c>
      <c r="F207" s="2">
        <v>-0.61</v>
      </c>
      <c r="G207" s="2">
        <f t="shared" si="31"/>
        <v>-0.60333333333333339</v>
      </c>
      <c r="H207" s="2">
        <f t="shared" si="27"/>
        <v>-0.39166666666666666</v>
      </c>
      <c r="I207" s="2"/>
      <c r="J207" s="8">
        <v>3.8</v>
      </c>
      <c r="K207" s="2">
        <f t="shared" si="29"/>
        <v>3.19</v>
      </c>
      <c r="L207" s="2"/>
      <c r="Q207" s="3">
        <v>3.2</v>
      </c>
      <c r="R207" s="3">
        <f t="shared" si="32"/>
        <v>3.81</v>
      </c>
    </row>
    <row r="208" spans="5:18">
      <c r="E208" s="5">
        <f t="shared" si="30"/>
        <v>44866</v>
      </c>
      <c r="F208" s="2">
        <v>-0.83</v>
      </c>
      <c r="G208" s="2">
        <f t="shared" si="31"/>
        <v>-0.70666666666666667</v>
      </c>
      <c r="H208" s="2">
        <f t="shared" si="27"/>
        <v>-0.46166666666666673</v>
      </c>
      <c r="I208" s="2"/>
      <c r="J208" s="8">
        <v>3.8</v>
      </c>
      <c r="K208" s="2">
        <f t="shared" si="29"/>
        <v>2.9699999999999998</v>
      </c>
      <c r="L208" s="2"/>
      <c r="Q208" s="3">
        <v>3</v>
      </c>
      <c r="R208" s="3">
        <f t="shared" si="32"/>
        <v>3.83</v>
      </c>
    </row>
    <row r="209" spans="5:18">
      <c r="E209" s="5">
        <f t="shared" si="30"/>
        <v>44896</v>
      </c>
      <c r="F209" s="2">
        <v>-0.76</v>
      </c>
      <c r="G209" s="2">
        <f t="shared" si="31"/>
        <v>-0.73333333333333339</v>
      </c>
      <c r="H209" s="2">
        <f t="shared" si="27"/>
        <v>-0.53083333333333338</v>
      </c>
      <c r="I209" s="2"/>
      <c r="J209" s="8">
        <v>3.8</v>
      </c>
      <c r="K209" s="2">
        <f t="shared" ref="K209" si="33">J209+F209</f>
        <v>3.04</v>
      </c>
      <c r="L209" s="2"/>
      <c r="Q209" s="3">
        <v>3.01</v>
      </c>
      <c r="R209" s="3">
        <f t="shared" si="32"/>
        <v>3.7699999999999996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B945-6E27-4BC7-8267-3A04B6EFFA23}">
  <sheetPr>
    <tabColor rgb="FF66FFCC"/>
  </sheetPr>
  <dimension ref="C1:CA178"/>
  <sheetViews>
    <sheetView showGridLines="0" workbookViewId="0">
      <pane ySplit="6" topLeftCell="A7" activePane="bottomLeft" state="frozen"/>
      <selection activeCell="F39" sqref="F39"/>
      <selection pane="bottomLeft" activeCell="A7" sqref="A7"/>
    </sheetView>
  </sheetViews>
  <sheetFormatPr defaultRowHeight="12"/>
  <cols>
    <col min="6" max="6" width="12.7109375" customWidth="1"/>
    <col min="53" max="75" width="13.85546875" customWidth="1"/>
  </cols>
  <sheetData>
    <row r="1" spans="3:79">
      <c r="BL1" t="s">
        <v>184</v>
      </c>
      <c r="BM1" t="s">
        <v>183</v>
      </c>
    </row>
    <row r="2" spans="3:79" ht="12.75" thickBot="1">
      <c r="BA2" s="111" t="s">
        <v>150</v>
      </c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112"/>
      <c r="BU2" s="112"/>
      <c r="BV2" s="112"/>
      <c r="BW2" s="112"/>
    </row>
    <row r="3" spans="3:79" ht="13.5" thickTop="1" thickBot="1">
      <c r="BB3" s="70"/>
      <c r="BC3" s="70"/>
      <c r="BD3" s="70"/>
      <c r="BE3" s="70"/>
      <c r="BF3" s="109" t="s">
        <v>140</v>
      </c>
      <c r="BG3" s="70"/>
      <c r="BH3" s="109" t="s">
        <v>140</v>
      </c>
      <c r="BI3" s="109" t="s">
        <v>140</v>
      </c>
      <c r="BJ3" s="70"/>
      <c r="BK3" s="70"/>
      <c r="BL3" s="70"/>
      <c r="BM3" s="109" t="s">
        <v>144</v>
      </c>
      <c r="BN3" s="109"/>
      <c r="BO3" s="109"/>
      <c r="BP3" s="110"/>
      <c r="BQ3" s="70"/>
      <c r="BR3" s="70"/>
      <c r="BS3" s="70"/>
      <c r="BT3" s="70"/>
      <c r="BU3" s="70"/>
      <c r="BV3" s="70"/>
      <c r="BW3" s="70"/>
    </row>
    <row r="4" spans="3:79">
      <c r="D4" s="18" t="s">
        <v>132</v>
      </c>
      <c r="Q4" s="18" t="s">
        <v>124</v>
      </c>
      <c r="AA4" t="s">
        <v>129</v>
      </c>
      <c r="AJ4" s="18" t="s">
        <v>131</v>
      </c>
      <c r="BB4" s="89"/>
      <c r="BC4" s="90" t="s">
        <v>134</v>
      </c>
      <c r="BD4" s="90"/>
      <c r="BE4" s="90"/>
      <c r="BF4" s="9" t="s">
        <v>133</v>
      </c>
      <c r="BG4" s="9" t="s">
        <v>134</v>
      </c>
      <c r="BH4" s="90" t="s">
        <v>133</v>
      </c>
      <c r="BI4" s="90"/>
      <c r="BJ4" s="90" t="s">
        <v>134</v>
      </c>
      <c r="BK4" s="90" t="s">
        <v>134</v>
      </c>
      <c r="BL4" s="9" t="s">
        <v>133</v>
      </c>
      <c r="BM4" s="9" t="s">
        <v>134</v>
      </c>
      <c r="BN4" s="9" t="s">
        <v>133</v>
      </c>
      <c r="BO4" s="9" t="s">
        <v>134</v>
      </c>
      <c r="BP4" s="9" t="s">
        <v>133</v>
      </c>
      <c r="BQ4" s="82"/>
      <c r="BR4" s="14"/>
      <c r="BS4" s="14"/>
      <c r="BT4" s="14"/>
      <c r="BU4" s="14"/>
      <c r="BV4" s="14"/>
      <c r="BW4" s="14"/>
    </row>
    <row r="5" spans="3:79" ht="12.75" thickBot="1">
      <c r="D5" s="19" t="s">
        <v>8</v>
      </c>
      <c r="E5" s="20" t="s">
        <v>23</v>
      </c>
      <c r="F5" s="20" t="s">
        <v>9</v>
      </c>
      <c r="G5" s="88" t="s">
        <v>89</v>
      </c>
      <c r="H5" s="23"/>
      <c r="I5" s="23"/>
      <c r="J5" s="24"/>
      <c r="K5" s="87" t="s">
        <v>127</v>
      </c>
      <c r="L5" s="23"/>
      <c r="M5" s="23"/>
      <c r="N5" s="24"/>
      <c r="Q5" s="71"/>
      <c r="R5" s="72" t="s">
        <v>89</v>
      </c>
      <c r="S5" s="72"/>
      <c r="T5" s="71"/>
      <c r="U5" s="72" t="s">
        <v>88</v>
      </c>
      <c r="V5" s="72"/>
      <c r="W5" s="71"/>
      <c r="X5" s="72" t="s">
        <v>90</v>
      </c>
      <c r="Y5" s="72"/>
      <c r="AA5" s="10" t="s">
        <v>30</v>
      </c>
      <c r="AB5" s="11"/>
      <c r="AC5" s="11"/>
      <c r="AD5" s="11"/>
      <c r="AE5" s="11"/>
      <c r="AF5" s="11"/>
      <c r="AG5" s="11"/>
      <c r="AH5" s="12"/>
      <c r="AJ5" s="82"/>
      <c r="AK5" s="82" t="s">
        <v>66</v>
      </c>
      <c r="AL5" s="82"/>
      <c r="AM5" s="82"/>
      <c r="AN5" s="82"/>
      <c r="AO5" s="82"/>
      <c r="AP5" s="82" t="s">
        <v>68</v>
      </c>
      <c r="AQ5" s="82"/>
      <c r="AR5" s="82"/>
      <c r="AS5" s="82"/>
      <c r="AT5" s="82"/>
      <c r="AU5" s="82" t="s">
        <v>126</v>
      </c>
      <c r="AV5" s="82"/>
      <c r="AW5" s="82"/>
      <c r="AX5" s="82"/>
      <c r="BB5" s="90" t="s">
        <v>136</v>
      </c>
      <c r="BC5" s="90" t="s">
        <v>135</v>
      </c>
      <c r="BD5" s="90"/>
      <c r="BE5" s="90"/>
      <c r="BF5" s="9" t="s">
        <v>32</v>
      </c>
      <c r="BG5" s="9" t="s">
        <v>135</v>
      </c>
      <c r="BH5" s="90" t="s">
        <v>32</v>
      </c>
      <c r="BI5" s="90"/>
      <c r="BJ5" s="90" t="s">
        <v>135</v>
      </c>
      <c r="BK5" s="90" t="s">
        <v>135</v>
      </c>
      <c r="BL5" s="9" t="s">
        <v>32</v>
      </c>
      <c r="BM5" s="9" t="s">
        <v>135</v>
      </c>
      <c r="BN5" s="9" t="s">
        <v>32</v>
      </c>
      <c r="BO5" s="9" t="s">
        <v>135</v>
      </c>
      <c r="BP5" s="9" t="s">
        <v>32</v>
      </c>
      <c r="BQ5" s="100" t="s">
        <v>141</v>
      </c>
      <c r="BR5" s="101" t="s">
        <v>137</v>
      </c>
      <c r="BS5" s="101" t="s">
        <v>143</v>
      </c>
      <c r="BT5" s="101" t="s">
        <v>160</v>
      </c>
      <c r="BU5" s="101" t="s">
        <v>137</v>
      </c>
      <c r="BV5" s="101" t="s">
        <v>139</v>
      </c>
      <c r="BW5" s="14"/>
    </row>
    <row r="6" spans="3:79">
      <c r="C6" s="1" t="s">
        <v>128</v>
      </c>
      <c r="D6" s="21"/>
      <c r="E6" s="22"/>
      <c r="F6" s="22"/>
      <c r="G6" s="27" t="s">
        <v>67</v>
      </c>
      <c r="H6" s="25" t="s">
        <v>86</v>
      </c>
      <c r="I6" s="25" t="s">
        <v>85</v>
      </c>
      <c r="J6" s="26" t="s">
        <v>87</v>
      </c>
      <c r="K6" s="25" t="s">
        <v>67</v>
      </c>
      <c r="L6" s="25" t="s">
        <v>86</v>
      </c>
      <c r="M6" s="25" t="s">
        <v>85</v>
      </c>
      <c r="N6" s="26" t="s">
        <v>87</v>
      </c>
      <c r="Q6" s="71"/>
      <c r="R6" s="73" t="s">
        <v>67</v>
      </c>
      <c r="S6" s="73" t="s">
        <v>85</v>
      </c>
      <c r="T6" s="73"/>
      <c r="U6" s="73" t="s">
        <v>67</v>
      </c>
      <c r="V6" s="73" t="s">
        <v>85</v>
      </c>
      <c r="W6" s="73"/>
      <c r="X6" s="73" t="s">
        <v>67</v>
      </c>
      <c r="Y6" s="73" t="s">
        <v>85</v>
      </c>
      <c r="AA6" s="13"/>
      <c r="AB6" s="14" t="s">
        <v>8</v>
      </c>
      <c r="AC6" s="14" t="s">
        <v>23</v>
      </c>
      <c r="AD6" s="14" t="s">
        <v>9</v>
      </c>
      <c r="AE6" s="14" t="s">
        <v>24</v>
      </c>
      <c r="AF6" s="14" t="s">
        <v>25</v>
      </c>
      <c r="AG6" s="14" t="s">
        <v>24</v>
      </c>
      <c r="AH6" s="15" t="s">
        <v>25</v>
      </c>
      <c r="AJ6" s="82"/>
      <c r="AK6" s="82" t="s">
        <v>65</v>
      </c>
      <c r="AL6" s="82" t="s">
        <v>88</v>
      </c>
      <c r="AM6" s="82" t="s">
        <v>89</v>
      </c>
      <c r="AN6" s="82" t="s">
        <v>125</v>
      </c>
      <c r="AO6" s="82"/>
      <c r="AP6" s="82" t="s">
        <v>65</v>
      </c>
      <c r="AQ6" s="82" t="s">
        <v>88</v>
      </c>
      <c r="AR6" s="82" t="s">
        <v>89</v>
      </c>
      <c r="AS6" s="82" t="s">
        <v>125</v>
      </c>
      <c r="AT6" s="82"/>
      <c r="AU6" s="82" t="s">
        <v>65</v>
      </c>
      <c r="AV6" s="82" t="s">
        <v>88</v>
      </c>
      <c r="AW6" s="82" t="s">
        <v>89</v>
      </c>
      <c r="AX6" s="82" t="s">
        <v>125</v>
      </c>
      <c r="BB6" s="90" t="s">
        <v>152</v>
      </c>
      <c r="BC6" s="90" t="s">
        <v>152</v>
      </c>
      <c r="BD6" s="90" t="s">
        <v>153</v>
      </c>
      <c r="BE6" s="90" t="s">
        <v>153</v>
      </c>
      <c r="BF6" s="9" t="s">
        <v>72</v>
      </c>
      <c r="BG6" s="9" t="s">
        <v>72</v>
      </c>
      <c r="BH6" s="90" t="s">
        <v>66</v>
      </c>
      <c r="BI6" s="90" t="s">
        <v>154</v>
      </c>
      <c r="BJ6" s="90" t="s">
        <v>66</v>
      </c>
      <c r="BK6" s="90" t="s">
        <v>154</v>
      </c>
      <c r="BL6" s="9" t="s">
        <v>69</v>
      </c>
      <c r="BM6" s="9" t="s">
        <v>69</v>
      </c>
      <c r="BN6" s="9" t="s">
        <v>151</v>
      </c>
      <c r="BO6" s="9" t="s">
        <v>151</v>
      </c>
      <c r="BP6" s="9" t="s">
        <v>70</v>
      </c>
      <c r="BQ6" s="100" t="s">
        <v>142</v>
      </c>
      <c r="BR6" s="101" t="s">
        <v>71</v>
      </c>
      <c r="BS6" s="101" t="s">
        <v>71</v>
      </c>
      <c r="BT6" s="101" t="s">
        <v>84</v>
      </c>
      <c r="BU6" s="101" t="s">
        <v>82</v>
      </c>
      <c r="BV6" s="101" t="s">
        <v>83</v>
      </c>
      <c r="BW6" s="102" t="s">
        <v>138</v>
      </c>
    </row>
    <row r="7" spans="3:79">
      <c r="C7" s="5">
        <v>42767</v>
      </c>
      <c r="D7" s="21">
        <v>2017</v>
      </c>
      <c r="E7" s="25"/>
      <c r="F7" s="22" t="s">
        <v>11</v>
      </c>
      <c r="G7" s="27"/>
      <c r="H7" s="81">
        <v>2.1</v>
      </c>
      <c r="I7" s="25"/>
      <c r="J7" s="80">
        <v>2.2000000000000002</v>
      </c>
      <c r="K7" s="25"/>
      <c r="L7" s="81">
        <v>2.2999999999999998</v>
      </c>
      <c r="M7" s="25"/>
      <c r="N7" s="80">
        <v>2.2000000000000002</v>
      </c>
      <c r="Q7" s="74">
        <v>42795</v>
      </c>
      <c r="R7" s="73">
        <f t="shared" ref="R7:R30" si="0">INDEX($G:$G,MATCH($Q7,$C:$C,0))</f>
        <v>1.88</v>
      </c>
      <c r="S7" s="73">
        <f t="shared" ref="S7:S30" si="1">INDEX($I:$I,MATCH($Q7,$C:$C,0))</f>
        <v>2</v>
      </c>
      <c r="T7" s="73"/>
      <c r="U7" s="73">
        <f t="shared" ref="U7:U29" si="2">INDEX($K:$K,MATCH($Q7,$C:$C,0))</f>
        <v>2.0099999999999998</v>
      </c>
      <c r="V7" s="73">
        <f t="shared" ref="V7:V29" si="3">INDEX($M:$M,MATCH($Q7,$C:$C,0))</f>
        <v>2</v>
      </c>
      <c r="W7" s="73"/>
      <c r="X7" s="75">
        <f>R7-U7</f>
        <v>-0.12999999999999989</v>
      </c>
      <c r="Y7" s="75">
        <f>S7-V7</f>
        <v>0</v>
      </c>
      <c r="AA7" s="13">
        <v>38749</v>
      </c>
      <c r="AB7" s="14">
        <v>2006</v>
      </c>
      <c r="AC7" s="14"/>
      <c r="AD7" s="14" t="s">
        <v>11</v>
      </c>
      <c r="AE7" s="14"/>
      <c r="AF7" s="78">
        <v>2.4</v>
      </c>
      <c r="AG7" s="14"/>
      <c r="AH7" s="76">
        <v>2.33</v>
      </c>
      <c r="AJ7" s="83">
        <v>42795</v>
      </c>
      <c r="AK7" s="82" t="s">
        <v>33</v>
      </c>
      <c r="AL7" s="86">
        <f>U7</f>
        <v>2.0099999999999998</v>
      </c>
      <c r="AM7" s="84">
        <v>1.9</v>
      </c>
      <c r="AN7" s="84">
        <f>AM7-AL7</f>
        <v>-0.10999999999999988</v>
      </c>
      <c r="AO7" s="85"/>
      <c r="AP7" s="82" t="s">
        <v>33</v>
      </c>
      <c r="AQ7" s="86">
        <v>3</v>
      </c>
      <c r="AR7" s="84">
        <v>3</v>
      </c>
      <c r="AS7" s="84">
        <f t="shared" ref="AS7:AS37" si="4">AR7-AQ7</f>
        <v>0</v>
      </c>
      <c r="AT7" s="84"/>
      <c r="AU7" s="82" t="s">
        <v>33</v>
      </c>
      <c r="AV7" s="84">
        <f>V7</f>
        <v>2</v>
      </c>
      <c r="AW7" s="84">
        <f>S7</f>
        <v>2</v>
      </c>
      <c r="AX7" s="84"/>
      <c r="AZ7" t="str">
        <f t="shared" ref="AZ7:AZ70" si="5">ROUNDUP(MONTH(BA7)/3,0)&amp;"Q "&amp;YEAR(BA7)</f>
        <v>1Q 1993</v>
      </c>
      <c r="BA7" s="5">
        <v>34029</v>
      </c>
      <c r="BB7" s="91">
        <v>10065913.981151899</v>
      </c>
      <c r="BC7" s="91">
        <f t="shared" ref="BC7:BC70" si="6">BB7</f>
        <v>10065913.981151899</v>
      </c>
      <c r="BD7" s="91">
        <v>10008894.663000001</v>
      </c>
      <c r="BE7" s="91">
        <f>BD7</f>
        <v>10008894.663000001</v>
      </c>
      <c r="BH7" s="93"/>
      <c r="BI7" s="96"/>
      <c r="BJ7" s="89"/>
      <c r="BK7" s="89"/>
      <c r="BQ7" s="82"/>
      <c r="BR7" s="103">
        <v>0.65500000000000003</v>
      </c>
      <c r="BS7" s="103">
        <f t="shared" ref="BS7:BS38" si="7">BR7</f>
        <v>0.65500000000000003</v>
      </c>
      <c r="BT7" s="103"/>
      <c r="BU7" s="104">
        <f>BB7</f>
        <v>10065913.981151899</v>
      </c>
      <c r="BV7" s="14"/>
      <c r="BW7" s="105"/>
      <c r="CA7" s="5"/>
    </row>
    <row r="8" spans="3:79">
      <c r="C8" s="5">
        <f>EDATE(C7,1)</f>
        <v>42795</v>
      </c>
      <c r="D8" s="21">
        <v>2017</v>
      </c>
      <c r="E8" s="25" t="s">
        <v>26</v>
      </c>
      <c r="F8" s="22" t="s">
        <v>12</v>
      </c>
      <c r="G8" s="27">
        <v>1.88</v>
      </c>
      <c r="H8" s="81">
        <v>1.5</v>
      </c>
      <c r="I8" s="25">
        <v>2</v>
      </c>
      <c r="J8" s="80">
        <v>1.5</v>
      </c>
      <c r="K8" s="25">
        <v>2.0099999999999998</v>
      </c>
      <c r="L8" s="81">
        <v>1.6</v>
      </c>
      <c r="M8" s="25">
        <v>2</v>
      </c>
      <c r="N8" s="80">
        <v>1.5</v>
      </c>
      <c r="Q8" s="74">
        <f>EDATE(Q7,3)</f>
        <v>42887</v>
      </c>
      <c r="R8" s="73">
        <f t="shared" si="0"/>
        <v>1.95</v>
      </c>
      <c r="S8" s="73">
        <f t="shared" si="1"/>
        <v>2</v>
      </c>
      <c r="T8" s="73"/>
      <c r="U8" s="73">
        <f t="shared" si="2"/>
        <v>2.09</v>
      </c>
      <c r="V8" s="73">
        <f t="shared" si="3"/>
        <v>2</v>
      </c>
      <c r="W8" s="73"/>
      <c r="X8" s="75">
        <f t="shared" ref="X8:Y29" si="8">R8-U8</f>
        <v>-0.1399999999999999</v>
      </c>
      <c r="Y8" s="75">
        <f t="shared" si="8"/>
        <v>0</v>
      </c>
      <c r="AA8" s="13">
        <f t="shared" ref="AA8:AA39" si="9">EDATE(AA7,1)</f>
        <v>38777</v>
      </c>
      <c r="AB8" s="14">
        <v>2006</v>
      </c>
      <c r="AC8" s="14" t="s">
        <v>26</v>
      </c>
      <c r="AD8" s="14" t="s">
        <v>12</v>
      </c>
      <c r="AE8" s="14">
        <v>1.72</v>
      </c>
      <c r="AF8" s="78">
        <v>1.4</v>
      </c>
      <c r="AG8" s="14">
        <v>1.64</v>
      </c>
      <c r="AH8" s="76">
        <v>1.39</v>
      </c>
      <c r="AJ8" s="83">
        <f>EDATE(AJ7,3)</f>
        <v>42887</v>
      </c>
      <c r="AK8" s="82" t="s">
        <v>34</v>
      </c>
      <c r="AL8" s="86">
        <f t="shared" ref="AL8:AL29" si="10">U8</f>
        <v>2.09</v>
      </c>
      <c r="AM8" s="84">
        <v>2</v>
      </c>
      <c r="AN8" s="84">
        <f t="shared" ref="AN8:AN38" si="11">AM8-AL8</f>
        <v>-8.9999999999999858E-2</v>
      </c>
      <c r="AO8" s="85"/>
      <c r="AP8" s="82" t="s">
        <v>34</v>
      </c>
      <c r="AQ8" s="86">
        <v>2.9</v>
      </c>
      <c r="AR8" s="84">
        <v>2.9</v>
      </c>
      <c r="AS8" s="84">
        <f t="shared" si="4"/>
        <v>0</v>
      </c>
      <c r="AT8" s="84"/>
      <c r="AU8" s="82" t="s">
        <v>34</v>
      </c>
      <c r="AV8" s="84">
        <f t="shared" ref="AV8:AV29" si="12">V8</f>
        <v>2</v>
      </c>
      <c r="AW8" s="84">
        <f t="shared" ref="AW8:AW30" si="13">S8</f>
        <v>2</v>
      </c>
      <c r="AX8" s="84"/>
      <c r="AZ8" t="str">
        <f t="shared" si="5"/>
        <v>2Q 1993</v>
      </c>
      <c r="BA8" s="5">
        <f t="shared" ref="BA8:BA39" si="14">EDATE(BA7,3)</f>
        <v>34121</v>
      </c>
      <c r="BB8" s="91">
        <v>10092740.254698301</v>
      </c>
      <c r="BC8" s="91">
        <f t="shared" si="6"/>
        <v>10092740.254698301</v>
      </c>
      <c r="BD8" s="91">
        <v>10171035.407</v>
      </c>
      <c r="BE8" s="91">
        <f t="shared" ref="BE8:BE71" si="15">BD8</f>
        <v>10171035.407</v>
      </c>
      <c r="BH8" s="94">
        <f t="shared" ref="BH8:BH39" si="16">BV8</f>
        <v>-0.38596583603438717</v>
      </c>
      <c r="BI8" s="96">
        <f t="shared" ref="BI8:BI70" si="17">BI9+BH8-BH9</f>
        <v>-0.2859658360343893</v>
      </c>
      <c r="BJ8" s="94">
        <f t="shared" ref="BJ8:BJ71" si="18">BH8</f>
        <v>-0.38596583603438717</v>
      </c>
      <c r="BK8" s="94">
        <f t="shared" ref="BK8:BK71" si="19">BI8+BJ8-BH8</f>
        <v>-0.2859658360343893</v>
      </c>
      <c r="BL8" s="3">
        <f t="shared" ref="BL8:BL59" si="20">BB8/BB7*100-100</f>
        <v>0.26650608773960016</v>
      </c>
      <c r="BM8" s="3">
        <f>BL8</f>
        <v>0.26650608773960016</v>
      </c>
      <c r="BN8" s="3"/>
      <c r="BO8" s="3"/>
      <c r="BQ8" s="82"/>
      <c r="BR8" s="103">
        <v>0.65500000000000003</v>
      </c>
      <c r="BS8" s="103">
        <f t="shared" si="7"/>
        <v>0.65500000000000003</v>
      </c>
      <c r="BT8" s="103"/>
      <c r="BU8" s="104">
        <f>BU7*(1+BS8/100)</f>
        <v>10131845.717728445</v>
      </c>
      <c r="BV8" s="78">
        <f t="shared" ref="BV8:BV39" si="21">BB8/BU8*100-100</f>
        <v>-0.38596583603438717</v>
      </c>
      <c r="BW8" s="106">
        <f t="shared" ref="BW8:BW39" si="22">BV8-BH8</f>
        <v>0</v>
      </c>
      <c r="CA8" s="5"/>
    </row>
    <row r="9" spans="3:79">
      <c r="C9" s="5">
        <f t="shared" ref="C9:C72" si="23">EDATE(C8,1)</f>
        <v>42826</v>
      </c>
      <c r="D9" s="21">
        <v>2017</v>
      </c>
      <c r="E9" s="25"/>
      <c r="F9" s="22" t="s">
        <v>13</v>
      </c>
      <c r="G9" s="27"/>
      <c r="H9" s="81">
        <v>1.8</v>
      </c>
      <c r="I9" s="25"/>
      <c r="J9" s="80">
        <v>1.8</v>
      </c>
      <c r="K9" s="25"/>
      <c r="L9" s="81">
        <v>2</v>
      </c>
      <c r="M9" s="25"/>
      <c r="N9" s="80">
        <v>1.8</v>
      </c>
      <c r="Q9" s="74">
        <f>EDATE(Q8,3)</f>
        <v>42979</v>
      </c>
      <c r="R9" s="73">
        <f t="shared" si="0"/>
        <v>1.33</v>
      </c>
      <c r="S9" s="73">
        <f t="shared" si="1"/>
        <v>1.3</v>
      </c>
      <c r="T9" s="73"/>
      <c r="U9" s="73">
        <f t="shared" si="2"/>
        <v>1.48</v>
      </c>
      <c r="V9" s="73">
        <f t="shared" si="3"/>
        <v>1.3</v>
      </c>
      <c r="W9" s="73"/>
      <c r="X9" s="75">
        <f t="shared" si="8"/>
        <v>-0.14999999999999991</v>
      </c>
      <c r="Y9" s="75">
        <f t="shared" si="8"/>
        <v>0</v>
      </c>
      <c r="AA9" s="13">
        <f t="shared" si="9"/>
        <v>38808</v>
      </c>
      <c r="AB9" s="14">
        <v>2006</v>
      </c>
      <c r="AC9" s="14"/>
      <c r="AD9" s="14" t="s">
        <v>13</v>
      </c>
      <c r="AE9" s="14"/>
      <c r="AF9" s="78">
        <v>1.2</v>
      </c>
      <c r="AG9" s="14"/>
      <c r="AH9" s="76">
        <v>1.05</v>
      </c>
      <c r="AJ9" s="83">
        <f>EDATE(AJ8,3)</f>
        <v>42979</v>
      </c>
      <c r="AK9" s="82" t="s">
        <v>35</v>
      </c>
      <c r="AL9" s="86">
        <f t="shared" si="10"/>
        <v>1.48</v>
      </c>
      <c r="AM9" s="84">
        <v>1.3</v>
      </c>
      <c r="AN9" s="84">
        <f t="shared" si="11"/>
        <v>-0.17999999999999994</v>
      </c>
      <c r="AO9" s="85"/>
      <c r="AP9" s="82" t="s">
        <v>35</v>
      </c>
      <c r="AQ9" s="86">
        <v>1.6</v>
      </c>
      <c r="AR9" s="84">
        <v>1.6</v>
      </c>
      <c r="AS9" s="84">
        <f t="shared" si="4"/>
        <v>0</v>
      </c>
      <c r="AT9" s="84"/>
      <c r="AU9" s="82" t="s">
        <v>35</v>
      </c>
      <c r="AV9" s="84">
        <f t="shared" si="12"/>
        <v>1.3</v>
      </c>
      <c r="AW9" s="84">
        <f t="shared" si="13"/>
        <v>1.3</v>
      </c>
      <c r="AX9" s="84"/>
      <c r="AZ9" t="str">
        <f t="shared" si="5"/>
        <v>3Q 1993</v>
      </c>
      <c r="BA9" s="5">
        <f t="shared" si="14"/>
        <v>34213</v>
      </c>
      <c r="BB9" s="91">
        <v>10195839.198015399</v>
      </c>
      <c r="BC9" s="91">
        <f t="shared" si="6"/>
        <v>10195839.198015399</v>
      </c>
      <c r="BD9" s="91">
        <v>10066258.405999999</v>
      </c>
      <c r="BE9" s="91">
        <f t="shared" si="15"/>
        <v>10066258.405999999</v>
      </c>
      <c r="BH9" s="94">
        <f t="shared" si="16"/>
        <v>-2.3240444403299421E-2</v>
      </c>
      <c r="BI9" s="96">
        <f t="shared" si="17"/>
        <v>7.6759555596698448E-2</v>
      </c>
      <c r="BJ9" s="94">
        <f t="shared" si="18"/>
        <v>-2.3240444403299421E-2</v>
      </c>
      <c r="BK9" s="94">
        <f t="shared" si="19"/>
        <v>7.6759555596698448E-2</v>
      </c>
      <c r="BL9" s="3">
        <f t="shared" si="20"/>
        <v>1.0215158689841815</v>
      </c>
      <c r="BM9" s="3">
        <f t="shared" ref="BM9:BM72" si="24">BL9</f>
        <v>1.0215158689841815</v>
      </c>
      <c r="BN9" s="3"/>
      <c r="BO9" s="3"/>
      <c r="BQ9" s="82"/>
      <c r="BR9" s="103">
        <v>0.65500000000000003</v>
      </c>
      <c r="BS9" s="103">
        <f t="shared" si="7"/>
        <v>0.65500000000000003</v>
      </c>
      <c r="BT9" s="103"/>
      <c r="BU9" s="104">
        <f t="shared" ref="BU9:BU72" si="25">BU8*(1+BS9/100)</f>
        <v>10198209.307179566</v>
      </c>
      <c r="BV9" s="78">
        <f t="shared" si="21"/>
        <v>-2.3240444403299421E-2</v>
      </c>
      <c r="BW9" s="106">
        <f t="shared" si="22"/>
        <v>0</v>
      </c>
      <c r="CA9" s="5"/>
    </row>
    <row r="10" spans="3:79">
      <c r="C10" s="5">
        <f t="shared" si="23"/>
        <v>42856</v>
      </c>
      <c r="D10" s="21">
        <v>2017</v>
      </c>
      <c r="E10" s="25"/>
      <c r="F10" s="22" t="s">
        <v>14</v>
      </c>
      <c r="G10" s="27"/>
      <c r="H10" s="81">
        <v>1.9</v>
      </c>
      <c r="I10" s="25"/>
      <c r="J10" s="80">
        <v>2.1</v>
      </c>
      <c r="K10" s="25"/>
      <c r="L10" s="81">
        <v>2</v>
      </c>
      <c r="M10" s="25"/>
      <c r="N10" s="80">
        <v>2.1</v>
      </c>
      <c r="Q10" s="74">
        <f t="shared" ref="Q10:Q31" si="26">EDATE(Q9,3)</f>
        <v>43070</v>
      </c>
      <c r="R10" s="73">
        <f t="shared" si="0"/>
        <v>2.65</v>
      </c>
      <c r="S10" s="73">
        <f t="shared" si="1"/>
        <v>2.4</v>
      </c>
      <c r="T10" s="73"/>
      <c r="U10" s="73">
        <f t="shared" si="2"/>
        <v>2.81</v>
      </c>
      <c r="V10" s="73">
        <f t="shared" si="3"/>
        <v>2.4</v>
      </c>
      <c r="W10" s="73"/>
      <c r="X10" s="75">
        <f t="shared" si="8"/>
        <v>-0.16000000000000014</v>
      </c>
      <c r="Y10" s="75">
        <f t="shared" si="8"/>
        <v>0</v>
      </c>
      <c r="AA10" s="13">
        <f t="shared" si="9"/>
        <v>38838</v>
      </c>
      <c r="AB10" s="14">
        <v>2006</v>
      </c>
      <c r="AC10" s="14"/>
      <c r="AD10" s="14" t="s">
        <v>14</v>
      </c>
      <c r="AE10" s="14"/>
      <c r="AF10" s="78">
        <v>1.7</v>
      </c>
      <c r="AG10" s="14"/>
      <c r="AH10" s="76">
        <v>1.62</v>
      </c>
      <c r="AJ10" s="83">
        <f t="shared" ref="AJ10:AJ38" si="27">EDATE(AJ9,3)</f>
        <v>43070</v>
      </c>
      <c r="AK10" s="82" t="s">
        <v>36</v>
      </c>
      <c r="AL10" s="86">
        <f t="shared" si="10"/>
        <v>2.81</v>
      </c>
      <c r="AM10" s="84">
        <v>2.7</v>
      </c>
      <c r="AN10" s="84">
        <f t="shared" si="11"/>
        <v>-0.10999999999999988</v>
      </c>
      <c r="AO10" s="85"/>
      <c r="AP10" s="82" t="s">
        <v>36</v>
      </c>
      <c r="AQ10" s="86">
        <v>1.8</v>
      </c>
      <c r="AR10" s="84">
        <v>1.8</v>
      </c>
      <c r="AS10" s="84">
        <f t="shared" si="4"/>
        <v>0</v>
      </c>
      <c r="AT10" s="84"/>
      <c r="AU10" s="82" t="s">
        <v>36</v>
      </c>
      <c r="AV10" s="84">
        <f t="shared" si="12"/>
        <v>2.4</v>
      </c>
      <c r="AW10" s="84">
        <f t="shared" si="13"/>
        <v>2.4</v>
      </c>
      <c r="AX10" s="84"/>
      <c r="AZ10" t="str">
        <f t="shared" si="5"/>
        <v>4Q 1993</v>
      </c>
      <c r="BA10" s="5">
        <f t="shared" si="14"/>
        <v>34304</v>
      </c>
      <c r="BB10" s="91">
        <v>10330695.4871179</v>
      </c>
      <c r="BC10" s="91">
        <f t="shared" si="6"/>
        <v>10330695.4871179</v>
      </c>
      <c r="BD10" s="91">
        <v>10416096.231000001</v>
      </c>
      <c r="BE10" s="91">
        <f t="shared" si="15"/>
        <v>10416096.231000001</v>
      </c>
      <c r="BH10" s="94">
        <f t="shared" si="16"/>
        <v>0.63992070611018903</v>
      </c>
      <c r="BI10" s="96">
        <f t="shared" si="17"/>
        <v>0.7399207061101869</v>
      </c>
      <c r="BJ10" s="94">
        <f t="shared" si="18"/>
        <v>0.63992070611018903</v>
      </c>
      <c r="BK10" s="94">
        <f t="shared" si="19"/>
        <v>0.7399207061101869</v>
      </c>
      <c r="BL10" s="3">
        <f t="shared" si="20"/>
        <v>1.3226600232058416</v>
      </c>
      <c r="BM10" s="3">
        <f t="shared" si="24"/>
        <v>1.3226600232058416</v>
      </c>
      <c r="BN10" s="3"/>
      <c r="BO10" s="3"/>
      <c r="BQ10" s="82"/>
      <c r="BR10" s="103">
        <v>0.65500000000000003</v>
      </c>
      <c r="BS10" s="103">
        <f t="shared" si="7"/>
        <v>0.65500000000000003</v>
      </c>
      <c r="BT10" s="103"/>
      <c r="BU10" s="104">
        <f t="shared" si="25"/>
        <v>10265007.578141592</v>
      </c>
      <c r="BV10" s="78">
        <f t="shared" si="21"/>
        <v>0.63992070611018903</v>
      </c>
      <c r="BW10" s="106">
        <f t="shared" si="22"/>
        <v>0</v>
      </c>
      <c r="CA10" s="5"/>
    </row>
    <row r="11" spans="3:79">
      <c r="C11" s="5">
        <f t="shared" si="23"/>
        <v>42887</v>
      </c>
      <c r="D11" s="21">
        <v>2017</v>
      </c>
      <c r="E11" s="25" t="s">
        <v>27</v>
      </c>
      <c r="F11" s="22" t="s">
        <v>15</v>
      </c>
      <c r="G11" s="27">
        <v>1.95</v>
      </c>
      <c r="H11" s="81">
        <v>1.4</v>
      </c>
      <c r="I11" s="25">
        <v>2</v>
      </c>
      <c r="J11" s="80">
        <v>1.3</v>
      </c>
      <c r="K11" s="25">
        <v>2.09</v>
      </c>
      <c r="L11" s="81">
        <v>1.6</v>
      </c>
      <c r="M11" s="25">
        <v>2</v>
      </c>
      <c r="N11" s="80">
        <v>1.3</v>
      </c>
      <c r="Q11" s="74">
        <f t="shared" si="26"/>
        <v>43160</v>
      </c>
      <c r="R11" s="73">
        <f t="shared" si="0"/>
        <v>3.71</v>
      </c>
      <c r="S11" s="73">
        <f t="shared" si="1"/>
        <v>3.8</v>
      </c>
      <c r="T11" s="73"/>
      <c r="U11" s="73">
        <f t="shared" si="2"/>
        <v>3.87</v>
      </c>
      <c r="V11" s="73">
        <f t="shared" si="3"/>
        <v>3.8</v>
      </c>
      <c r="W11" s="73"/>
      <c r="X11" s="75">
        <f t="shared" si="8"/>
        <v>-0.16000000000000014</v>
      </c>
      <c r="Y11" s="75">
        <f t="shared" si="8"/>
        <v>0</v>
      </c>
      <c r="AA11" s="13">
        <f t="shared" si="9"/>
        <v>38869</v>
      </c>
      <c r="AB11" s="14">
        <v>2006</v>
      </c>
      <c r="AC11" s="14" t="s">
        <v>27</v>
      </c>
      <c r="AD11" s="14" t="s">
        <v>15</v>
      </c>
      <c r="AE11" s="14">
        <v>2.2000000000000002</v>
      </c>
      <c r="AF11" s="78">
        <v>3.2</v>
      </c>
      <c r="AG11" s="14">
        <v>2.23</v>
      </c>
      <c r="AH11" s="76">
        <v>2.99</v>
      </c>
      <c r="AJ11" s="83">
        <f t="shared" si="27"/>
        <v>43160</v>
      </c>
      <c r="AK11" s="82" t="s">
        <v>37</v>
      </c>
      <c r="AL11" s="86">
        <f t="shared" si="10"/>
        <v>3.87</v>
      </c>
      <c r="AM11" s="84">
        <v>3.7</v>
      </c>
      <c r="AN11" s="84">
        <f t="shared" si="11"/>
        <v>-0.16999999999999993</v>
      </c>
      <c r="AO11" s="85"/>
      <c r="AP11" s="82" t="s">
        <v>37</v>
      </c>
      <c r="AQ11" s="86">
        <v>2.5</v>
      </c>
      <c r="AR11" s="84">
        <v>2.5</v>
      </c>
      <c r="AS11" s="84">
        <f t="shared" si="4"/>
        <v>0</v>
      </c>
      <c r="AT11" s="84"/>
      <c r="AU11" s="82" t="s">
        <v>37</v>
      </c>
      <c r="AV11" s="84">
        <f t="shared" si="12"/>
        <v>3.8</v>
      </c>
      <c r="AW11" s="84">
        <f t="shared" si="13"/>
        <v>3.8</v>
      </c>
      <c r="AX11" s="84"/>
      <c r="AZ11" t="str">
        <f t="shared" si="5"/>
        <v>1Q 1994</v>
      </c>
      <c r="BA11" s="5">
        <f t="shared" si="14"/>
        <v>34394</v>
      </c>
      <c r="BB11" s="91">
        <v>10436196.957353801</v>
      </c>
      <c r="BC11" s="91">
        <f t="shared" si="6"/>
        <v>10436196.957353801</v>
      </c>
      <c r="BD11" s="91">
        <v>10343388.49</v>
      </c>
      <c r="BE11" s="91">
        <f t="shared" si="15"/>
        <v>10343388.49</v>
      </c>
      <c r="BH11" s="94">
        <f t="shared" si="16"/>
        <v>1.0061085068800537</v>
      </c>
      <c r="BI11" s="96">
        <f t="shared" si="17"/>
        <v>1.1061085068800516</v>
      </c>
      <c r="BJ11" s="94">
        <f t="shared" si="18"/>
        <v>1.0061085068800537</v>
      </c>
      <c r="BK11" s="94">
        <f t="shared" si="19"/>
        <v>1.1061085068800516</v>
      </c>
      <c r="BL11" s="3">
        <f t="shared" si="20"/>
        <v>1.0212426681965212</v>
      </c>
      <c r="BM11" s="3">
        <f t="shared" si="24"/>
        <v>1.0212426681965212</v>
      </c>
      <c r="BN11" s="3"/>
      <c r="BO11" s="3"/>
      <c r="BQ11" s="82"/>
      <c r="BR11" s="103">
        <v>0.65500000000000003</v>
      </c>
      <c r="BS11" s="103">
        <f t="shared" si="7"/>
        <v>0.65500000000000003</v>
      </c>
      <c r="BT11" s="103"/>
      <c r="BU11" s="104">
        <f t="shared" si="25"/>
        <v>10332243.37777842</v>
      </c>
      <c r="BV11" s="78">
        <f t="shared" si="21"/>
        <v>1.0061085068800537</v>
      </c>
      <c r="BW11" s="106">
        <f t="shared" si="22"/>
        <v>0</v>
      </c>
      <c r="CA11" s="5"/>
    </row>
    <row r="12" spans="3:79">
      <c r="C12" s="5">
        <f t="shared" si="23"/>
        <v>42917</v>
      </c>
      <c r="D12" s="21">
        <v>2017</v>
      </c>
      <c r="E12" s="25"/>
      <c r="F12" s="22" t="s">
        <v>16</v>
      </c>
      <c r="G12" s="27"/>
      <c r="H12" s="81">
        <v>2.1</v>
      </c>
      <c r="I12" s="25"/>
      <c r="J12" s="80">
        <v>2</v>
      </c>
      <c r="K12" s="25"/>
      <c r="L12" s="81">
        <v>2.2000000000000002</v>
      </c>
      <c r="M12" s="25"/>
      <c r="N12" s="80">
        <v>2</v>
      </c>
      <c r="Q12" s="74">
        <f t="shared" si="26"/>
        <v>43252</v>
      </c>
      <c r="R12" s="73">
        <f t="shared" si="0"/>
        <v>3.58</v>
      </c>
      <c r="S12" s="73">
        <f t="shared" si="1"/>
        <v>3.4</v>
      </c>
      <c r="T12" s="73"/>
      <c r="U12" s="73">
        <f t="shared" si="2"/>
        <v>3.75</v>
      </c>
      <c r="V12" s="73">
        <f t="shared" si="3"/>
        <v>3.4</v>
      </c>
      <c r="W12" s="73"/>
      <c r="X12" s="75">
        <f t="shared" si="8"/>
        <v>-0.16999999999999993</v>
      </c>
      <c r="Y12" s="75">
        <f t="shared" si="8"/>
        <v>0</v>
      </c>
      <c r="AA12" s="13">
        <f t="shared" si="9"/>
        <v>38899</v>
      </c>
      <c r="AB12" s="14">
        <v>2006</v>
      </c>
      <c r="AC12" s="14"/>
      <c r="AD12" s="14" t="s">
        <v>16</v>
      </c>
      <c r="AE12" s="14"/>
      <c r="AF12" s="78">
        <v>1.9</v>
      </c>
      <c r="AG12" s="14"/>
      <c r="AH12" s="76">
        <v>1.97</v>
      </c>
      <c r="AJ12" s="83">
        <f t="shared" si="27"/>
        <v>43252</v>
      </c>
      <c r="AK12" s="82" t="s">
        <v>38</v>
      </c>
      <c r="AL12" s="86">
        <f t="shared" si="10"/>
        <v>3.75</v>
      </c>
      <c r="AM12" s="84">
        <v>3.6</v>
      </c>
      <c r="AN12" s="84">
        <f t="shared" si="11"/>
        <v>-0.14999999999999991</v>
      </c>
      <c r="AO12" s="85"/>
      <c r="AP12" s="82" t="s">
        <v>38</v>
      </c>
      <c r="AQ12" s="86">
        <v>2.1</v>
      </c>
      <c r="AR12" s="84">
        <v>2.1</v>
      </c>
      <c r="AS12" s="84">
        <f t="shared" si="4"/>
        <v>0</v>
      </c>
      <c r="AT12" s="84"/>
      <c r="AU12" s="82" t="s">
        <v>38</v>
      </c>
      <c r="AV12" s="84">
        <f t="shared" si="12"/>
        <v>3.4</v>
      </c>
      <c r="AW12" s="84">
        <f t="shared" si="13"/>
        <v>3.4</v>
      </c>
      <c r="AX12" s="84"/>
      <c r="AZ12" t="str">
        <f t="shared" si="5"/>
        <v>2Q 1994</v>
      </c>
      <c r="BA12" s="5">
        <f t="shared" si="14"/>
        <v>34486</v>
      </c>
      <c r="BB12" s="91">
        <v>10655516.4146614</v>
      </c>
      <c r="BC12" s="91">
        <f t="shared" si="6"/>
        <v>10655516.4146614</v>
      </c>
      <c r="BD12" s="91">
        <v>10772526.228</v>
      </c>
      <c r="BE12" s="91">
        <f t="shared" si="15"/>
        <v>10772526.228</v>
      </c>
      <c r="BH12" s="94">
        <f t="shared" si="16"/>
        <v>2.4576809560053618</v>
      </c>
      <c r="BI12" s="96">
        <f t="shared" si="17"/>
        <v>2.5576809560053597</v>
      </c>
      <c r="BJ12" s="94">
        <f t="shared" si="18"/>
        <v>2.4576809560053618</v>
      </c>
      <c r="BK12" s="94">
        <f t="shared" si="19"/>
        <v>2.5576809560053597</v>
      </c>
      <c r="BL12" s="3">
        <f t="shared" si="20"/>
        <v>2.1015266212761361</v>
      </c>
      <c r="BM12" s="3">
        <f t="shared" si="24"/>
        <v>2.1015266212761361</v>
      </c>
      <c r="BN12" s="3"/>
      <c r="BO12" s="3"/>
      <c r="BQ12" s="82"/>
      <c r="BR12" s="103">
        <v>0.65500000000000003</v>
      </c>
      <c r="BS12" s="103">
        <f t="shared" si="7"/>
        <v>0.65500000000000003</v>
      </c>
      <c r="BT12" s="103"/>
      <c r="BU12" s="104">
        <f t="shared" si="25"/>
        <v>10399919.571902869</v>
      </c>
      <c r="BV12" s="78">
        <f t="shared" si="21"/>
        <v>2.4576809560053618</v>
      </c>
      <c r="BW12" s="106">
        <f t="shared" si="22"/>
        <v>0</v>
      </c>
      <c r="CA12" s="5"/>
    </row>
    <row r="13" spans="3:79">
      <c r="C13" s="5">
        <f t="shared" si="23"/>
        <v>42948</v>
      </c>
      <c r="D13" s="21">
        <v>2017</v>
      </c>
      <c r="E13" s="25"/>
      <c r="F13" s="22" t="s">
        <v>17</v>
      </c>
      <c r="G13" s="27"/>
      <c r="H13" s="81">
        <v>1.3</v>
      </c>
      <c r="I13" s="25"/>
      <c r="J13" s="80">
        <v>1.2</v>
      </c>
      <c r="K13" s="25"/>
      <c r="L13" s="81">
        <v>1.5</v>
      </c>
      <c r="M13" s="25"/>
      <c r="N13" s="80">
        <v>1.2</v>
      </c>
      <c r="Q13" s="74">
        <f t="shared" si="26"/>
        <v>43344</v>
      </c>
      <c r="R13" s="73">
        <f t="shared" si="0"/>
        <v>3.84</v>
      </c>
      <c r="S13" s="73">
        <f t="shared" si="1"/>
        <v>3.5</v>
      </c>
      <c r="T13" s="73"/>
      <c r="U13" s="73">
        <f t="shared" si="2"/>
        <v>4.0199999999999996</v>
      </c>
      <c r="V13" s="73">
        <f t="shared" si="3"/>
        <v>3.5</v>
      </c>
      <c r="W13" s="73"/>
      <c r="X13" s="75">
        <f t="shared" si="8"/>
        <v>-0.17999999999999972</v>
      </c>
      <c r="Y13" s="75">
        <f t="shared" si="8"/>
        <v>0</v>
      </c>
      <c r="AA13" s="13">
        <f t="shared" si="9"/>
        <v>38930</v>
      </c>
      <c r="AB13" s="14">
        <v>2006</v>
      </c>
      <c r="AC13" s="14"/>
      <c r="AD13" s="14" t="s">
        <v>17</v>
      </c>
      <c r="AE13" s="14"/>
      <c r="AF13" s="78">
        <v>1.9</v>
      </c>
      <c r="AG13" s="14"/>
      <c r="AH13" s="76">
        <v>2</v>
      </c>
      <c r="AJ13" s="83">
        <f t="shared" si="27"/>
        <v>43344</v>
      </c>
      <c r="AK13" s="82" t="s">
        <v>39</v>
      </c>
      <c r="AL13" s="86">
        <f t="shared" si="10"/>
        <v>4.0199999999999996</v>
      </c>
      <c r="AM13" s="84">
        <v>3.8</v>
      </c>
      <c r="AN13" s="84">
        <f t="shared" si="11"/>
        <v>-0.21999999999999975</v>
      </c>
      <c r="AO13" s="85"/>
      <c r="AP13" s="82" t="s">
        <v>39</v>
      </c>
      <c r="AQ13" s="86">
        <v>2.8</v>
      </c>
      <c r="AR13" s="84">
        <v>2.8</v>
      </c>
      <c r="AS13" s="84">
        <f t="shared" si="4"/>
        <v>0</v>
      </c>
      <c r="AT13" s="84"/>
      <c r="AU13" s="82" t="s">
        <v>39</v>
      </c>
      <c r="AV13" s="84">
        <f t="shared" si="12"/>
        <v>3.5</v>
      </c>
      <c r="AW13" s="84">
        <f t="shared" si="13"/>
        <v>3.5</v>
      </c>
      <c r="AX13" s="84"/>
      <c r="AZ13" t="str">
        <f t="shared" si="5"/>
        <v>3Q 1994</v>
      </c>
      <c r="BA13" s="5">
        <f t="shared" si="14"/>
        <v>34578</v>
      </c>
      <c r="BB13" s="91">
        <v>10737691.9977994</v>
      </c>
      <c r="BC13" s="91">
        <f t="shared" si="6"/>
        <v>10737691.9977994</v>
      </c>
      <c r="BD13" s="91">
        <v>10602752.886</v>
      </c>
      <c r="BE13" s="91">
        <f t="shared" si="15"/>
        <v>10602752.886</v>
      </c>
      <c r="BH13" s="94">
        <f t="shared" si="16"/>
        <v>2.5759643381041712</v>
      </c>
      <c r="BI13" s="96">
        <f t="shared" si="17"/>
        <v>2.6759643381041691</v>
      </c>
      <c r="BJ13" s="94">
        <f t="shared" si="18"/>
        <v>2.5759643381041712</v>
      </c>
      <c r="BK13" s="94">
        <f t="shared" si="19"/>
        <v>2.6759643381041691</v>
      </c>
      <c r="BL13" s="3">
        <f t="shared" si="20"/>
        <v>0.77120225749858662</v>
      </c>
      <c r="BM13" s="3">
        <f t="shared" si="24"/>
        <v>0.77120225749858662</v>
      </c>
      <c r="BN13" s="3"/>
      <c r="BO13" s="3"/>
      <c r="BQ13" s="82"/>
      <c r="BR13" s="103">
        <v>0.65500000000000003</v>
      </c>
      <c r="BS13" s="103">
        <f t="shared" si="7"/>
        <v>0.65500000000000003</v>
      </c>
      <c r="BT13" s="103"/>
      <c r="BU13" s="104">
        <f t="shared" si="25"/>
        <v>10468039.045098834</v>
      </c>
      <c r="BV13" s="78">
        <f t="shared" si="21"/>
        <v>2.5759643381041712</v>
      </c>
      <c r="BW13" s="106">
        <f t="shared" si="22"/>
        <v>0</v>
      </c>
      <c r="CA13" s="5"/>
    </row>
    <row r="14" spans="3:79">
      <c r="C14" s="5">
        <f t="shared" si="23"/>
        <v>42979</v>
      </c>
      <c r="D14" s="21">
        <v>2017</v>
      </c>
      <c r="E14" s="25" t="s">
        <v>28</v>
      </c>
      <c r="F14" s="22" t="s">
        <v>18</v>
      </c>
      <c r="G14" s="27">
        <v>1.33</v>
      </c>
      <c r="H14" s="81">
        <v>2.2000000000000002</v>
      </c>
      <c r="I14" s="25">
        <v>1.3</v>
      </c>
      <c r="J14" s="80">
        <v>2.1</v>
      </c>
      <c r="K14" s="25">
        <v>1.48</v>
      </c>
      <c r="L14" s="81">
        <v>2.2999999999999998</v>
      </c>
      <c r="M14" s="25">
        <v>1.3</v>
      </c>
      <c r="N14" s="80">
        <v>2.1</v>
      </c>
      <c r="Q14" s="74">
        <f t="shared" si="26"/>
        <v>43435</v>
      </c>
      <c r="R14" s="73">
        <f t="shared" si="0"/>
        <v>3.82</v>
      </c>
      <c r="S14" s="73">
        <f t="shared" si="1"/>
        <v>3.5</v>
      </c>
      <c r="T14" s="73"/>
      <c r="U14" s="73">
        <f t="shared" si="2"/>
        <v>3.97</v>
      </c>
      <c r="V14" s="73">
        <f t="shared" si="3"/>
        <v>3.5</v>
      </c>
      <c r="W14" s="73"/>
      <c r="X14" s="75">
        <f t="shared" si="8"/>
        <v>-0.15000000000000036</v>
      </c>
      <c r="Y14" s="75">
        <f t="shared" si="8"/>
        <v>0</v>
      </c>
      <c r="AA14" s="13">
        <f t="shared" si="9"/>
        <v>38961</v>
      </c>
      <c r="AB14" s="14">
        <v>2006</v>
      </c>
      <c r="AC14" s="14" t="s">
        <v>28</v>
      </c>
      <c r="AD14" s="14" t="s">
        <v>18</v>
      </c>
      <c r="AE14" s="14">
        <v>2.02</v>
      </c>
      <c r="AF14" s="78">
        <v>2.1</v>
      </c>
      <c r="AG14" s="14">
        <v>2.0099999999999998</v>
      </c>
      <c r="AH14" s="76">
        <v>2.06</v>
      </c>
      <c r="AJ14" s="83">
        <f t="shared" si="27"/>
        <v>43435</v>
      </c>
      <c r="AK14" s="82" t="s">
        <v>40</v>
      </c>
      <c r="AL14" s="86">
        <f t="shared" si="10"/>
        <v>3.97</v>
      </c>
      <c r="AM14" s="84">
        <v>3.8</v>
      </c>
      <c r="AN14" s="84">
        <f t="shared" si="11"/>
        <v>-0.17000000000000037</v>
      </c>
      <c r="AO14" s="85"/>
      <c r="AP14" s="82" t="s">
        <v>40</v>
      </c>
      <c r="AQ14" s="86">
        <v>1.3</v>
      </c>
      <c r="AR14" s="84">
        <v>1.3</v>
      </c>
      <c r="AS14" s="84">
        <f t="shared" si="4"/>
        <v>0</v>
      </c>
      <c r="AT14" s="84"/>
      <c r="AU14" s="82" t="s">
        <v>40</v>
      </c>
      <c r="AV14" s="84">
        <f t="shared" si="12"/>
        <v>3.5</v>
      </c>
      <c r="AW14" s="84">
        <f t="shared" si="13"/>
        <v>3.5</v>
      </c>
      <c r="AX14" s="84"/>
      <c r="AZ14" t="str">
        <f t="shared" si="5"/>
        <v>4Q 1994</v>
      </c>
      <c r="BA14" s="5">
        <f t="shared" si="14"/>
        <v>34669</v>
      </c>
      <c r="BB14" s="91">
        <v>10862633.107840599</v>
      </c>
      <c r="BC14" s="91">
        <f t="shared" si="6"/>
        <v>10862633.107840599</v>
      </c>
      <c r="BD14" s="91">
        <v>10952773.398</v>
      </c>
      <c r="BE14" s="91">
        <f t="shared" si="15"/>
        <v>10952773.398</v>
      </c>
      <c r="BH14" s="94">
        <f t="shared" si="16"/>
        <v>3.0942454068742364</v>
      </c>
      <c r="BI14" s="96">
        <f t="shared" si="17"/>
        <v>3.1942454068742343</v>
      </c>
      <c r="BJ14" s="94">
        <f t="shared" si="18"/>
        <v>3.0942454068742364</v>
      </c>
      <c r="BK14" s="94">
        <f t="shared" si="19"/>
        <v>3.1942454068742343</v>
      </c>
      <c r="BL14" s="3">
        <f t="shared" si="20"/>
        <v>1.1635750966483727</v>
      </c>
      <c r="BM14" s="3">
        <f t="shared" si="24"/>
        <v>1.1635750966483727</v>
      </c>
      <c r="BN14" s="3"/>
      <c r="BO14" s="3"/>
      <c r="BQ14" s="82"/>
      <c r="BR14" s="103">
        <v>0.65500000000000003</v>
      </c>
      <c r="BS14" s="103">
        <f t="shared" si="7"/>
        <v>0.65500000000000003</v>
      </c>
      <c r="BT14" s="103"/>
      <c r="BU14" s="104">
        <f t="shared" si="25"/>
        <v>10536604.700844232</v>
      </c>
      <c r="BV14" s="78">
        <f t="shared" si="21"/>
        <v>3.0942454068742364</v>
      </c>
      <c r="BW14" s="106">
        <f t="shared" si="22"/>
        <v>0</v>
      </c>
      <c r="CA14" s="5"/>
    </row>
    <row r="15" spans="3:79">
      <c r="C15" s="5">
        <f t="shared" si="23"/>
        <v>43009</v>
      </c>
      <c r="D15" s="21">
        <v>2017</v>
      </c>
      <c r="E15" s="25"/>
      <c r="F15" s="22" t="s">
        <v>19</v>
      </c>
      <c r="G15" s="27"/>
      <c r="H15" s="81">
        <v>1</v>
      </c>
      <c r="I15" s="25"/>
      <c r="J15" s="80">
        <v>0.8</v>
      </c>
      <c r="K15" s="25"/>
      <c r="L15" s="81">
        <v>1.2</v>
      </c>
      <c r="M15" s="25"/>
      <c r="N15" s="80">
        <v>0.8</v>
      </c>
      <c r="Q15" s="74">
        <f t="shared" si="26"/>
        <v>43525</v>
      </c>
      <c r="R15" s="73">
        <f t="shared" si="0"/>
        <v>3.91</v>
      </c>
      <c r="S15" s="73">
        <f t="shared" si="1"/>
        <v>3.7</v>
      </c>
      <c r="T15" s="73"/>
      <c r="U15" s="73">
        <f t="shared" si="2"/>
        <v>4.04</v>
      </c>
      <c r="V15" s="73">
        <f t="shared" si="3"/>
        <v>3.7</v>
      </c>
      <c r="W15" s="73"/>
      <c r="X15" s="75">
        <f t="shared" si="8"/>
        <v>-0.12999999999999989</v>
      </c>
      <c r="Y15" s="75">
        <f t="shared" si="8"/>
        <v>0</v>
      </c>
      <c r="AA15" s="13">
        <f t="shared" si="9"/>
        <v>38991</v>
      </c>
      <c r="AB15" s="14">
        <v>2006</v>
      </c>
      <c r="AC15" s="14"/>
      <c r="AD15" s="14" t="s">
        <v>19</v>
      </c>
      <c r="AE15" s="14"/>
      <c r="AF15" s="78">
        <v>1.9</v>
      </c>
      <c r="AG15" s="14"/>
      <c r="AH15" s="76">
        <v>1.98</v>
      </c>
      <c r="AJ15" s="83">
        <f t="shared" si="27"/>
        <v>43525</v>
      </c>
      <c r="AK15" s="82" t="s">
        <v>41</v>
      </c>
      <c r="AL15" s="86">
        <f t="shared" si="10"/>
        <v>4.04</v>
      </c>
      <c r="AM15" s="84">
        <v>3.9</v>
      </c>
      <c r="AN15" s="84">
        <f t="shared" si="11"/>
        <v>-0.14000000000000012</v>
      </c>
      <c r="AO15" s="85"/>
      <c r="AP15" s="82" t="s">
        <v>41</v>
      </c>
      <c r="AQ15" s="86">
        <v>0.2</v>
      </c>
      <c r="AR15" s="84">
        <v>0.2</v>
      </c>
      <c r="AS15" s="84">
        <f t="shared" si="4"/>
        <v>0</v>
      </c>
      <c r="AT15" s="84"/>
      <c r="AU15" s="82" t="s">
        <v>41</v>
      </c>
      <c r="AV15" s="84">
        <f t="shared" si="12"/>
        <v>3.7</v>
      </c>
      <c r="AW15" s="84">
        <f t="shared" si="13"/>
        <v>3.7</v>
      </c>
      <c r="AX15" s="84"/>
      <c r="AZ15" t="str">
        <f t="shared" si="5"/>
        <v>1Q 1995</v>
      </c>
      <c r="BA15" s="5">
        <f t="shared" si="14"/>
        <v>34759</v>
      </c>
      <c r="BB15" s="91">
        <v>10237503.447456401</v>
      </c>
      <c r="BC15" s="91">
        <f t="shared" si="6"/>
        <v>10237503.447456401</v>
      </c>
      <c r="BD15" s="91">
        <v>10189745.482999999</v>
      </c>
      <c r="BE15" s="91">
        <f t="shared" si="15"/>
        <v>10189745.482999999</v>
      </c>
      <c r="BH15" s="94">
        <f t="shared" si="16"/>
        <v>-3.4709525031517643</v>
      </c>
      <c r="BI15" s="96">
        <f t="shared" si="17"/>
        <v>-3.3709525031517664</v>
      </c>
      <c r="BJ15" s="94">
        <f t="shared" si="18"/>
        <v>-3.4709525031517643</v>
      </c>
      <c r="BK15" s="94">
        <f t="shared" si="19"/>
        <v>-3.3709525031517664</v>
      </c>
      <c r="BL15" s="3">
        <f t="shared" si="20"/>
        <v>-5.7548630629251676</v>
      </c>
      <c r="BM15" s="3">
        <f t="shared" si="24"/>
        <v>-5.7548630629251676</v>
      </c>
      <c r="BN15" s="3"/>
      <c r="BO15" s="3"/>
      <c r="BQ15" s="82"/>
      <c r="BR15" s="103">
        <v>0.65500000000000003</v>
      </c>
      <c r="BS15" s="103">
        <f t="shared" si="7"/>
        <v>0.65500000000000003</v>
      </c>
      <c r="BT15" s="103"/>
      <c r="BU15" s="104">
        <f t="shared" si="25"/>
        <v>10605619.461634763</v>
      </c>
      <c r="BV15" s="78">
        <f t="shared" si="21"/>
        <v>-3.4709525031517643</v>
      </c>
      <c r="BW15" s="106">
        <f t="shared" si="22"/>
        <v>0</v>
      </c>
      <c r="CA15" s="5"/>
    </row>
    <row r="16" spans="3:79">
      <c r="C16" s="5">
        <f t="shared" si="23"/>
        <v>43040</v>
      </c>
      <c r="D16" s="21">
        <v>2017</v>
      </c>
      <c r="E16" s="25"/>
      <c r="F16" s="22" t="s">
        <v>20</v>
      </c>
      <c r="G16" s="27"/>
      <c r="H16" s="81">
        <v>2.2000000000000002</v>
      </c>
      <c r="I16" s="25"/>
      <c r="J16" s="80">
        <v>2.2000000000000002</v>
      </c>
      <c r="K16" s="25"/>
      <c r="L16" s="81">
        <v>2.4</v>
      </c>
      <c r="M16" s="25"/>
      <c r="N16" s="80">
        <v>2.2000000000000002</v>
      </c>
      <c r="Q16" s="74">
        <f t="shared" si="26"/>
        <v>43617</v>
      </c>
      <c r="R16" s="73">
        <f t="shared" si="0"/>
        <v>3.52</v>
      </c>
      <c r="S16" s="73">
        <f t="shared" si="1"/>
        <v>3.1</v>
      </c>
      <c r="T16" s="73"/>
      <c r="U16" s="73">
        <f t="shared" si="2"/>
        <v>3.63</v>
      </c>
      <c r="V16" s="73">
        <f t="shared" si="3"/>
        <v>3.1</v>
      </c>
      <c r="W16" s="73"/>
      <c r="X16" s="75">
        <f t="shared" si="8"/>
        <v>-0.10999999999999988</v>
      </c>
      <c r="Y16" s="75">
        <f t="shared" si="8"/>
        <v>0</v>
      </c>
      <c r="AA16" s="13">
        <f t="shared" si="9"/>
        <v>39022</v>
      </c>
      <c r="AB16" s="14">
        <v>2006</v>
      </c>
      <c r="AC16" s="14"/>
      <c r="AD16" s="14" t="s">
        <v>20</v>
      </c>
      <c r="AE16" s="14"/>
      <c r="AF16" s="78">
        <v>2.2000000000000002</v>
      </c>
      <c r="AG16" s="14"/>
      <c r="AH16" s="76">
        <v>2.3199999999999998</v>
      </c>
      <c r="AJ16" s="83">
        <f t="shared" si="27"/>
        <v>43617</v>
      </c>
      <c r="AK16" s="82" t="s">
        <v>42</v>
      </c>
      <c r="AL16" s="86">
        <f t="shared" si="10"/>
        <v>3.63</v>
      </c>
      <c r="AM16" s="84">
        <v>3.5</v>
      </c>
      <c r="AN16" s="84">
        <f t="shared" si="11"/>
        <v>-0.12999999999999989</v>
      </c>
      <c r="AO16" s="85"/>
      <c r="AP16" s="82" t="s">
        <v>42</v>
      </c>
      <c r="AQ16" s="86">
        <v>-0.1</v>
      </c>
      <c r="AR16" s="84">
        <v>-0.1</v>
      </c>
      <c r="AS16" s="84">
        <f t="shared" si="4"/>
        <v>0</v>
      </c>
      <c r="AT16" s="84"/>
      <c r="AU16" s="82" t="s">
        <v>42</v>
      </c>
      <c r="AV16" s="84">
        <f t="shared" si="12"/>
        <v>3.1</v>
      </c>
      <c r="AW16" s="84">
        <f t="shared" si="13"/>
        <v>3.1</v>
      </c>
      <c r="AX16" s="84"/>
      <c r="AZ16" t="str">
        <f t="shared" si="5"/>
        <v>2Q 1995</v>
      </c>
      <c r="BA16" s="5">
        <f t="shared" si="14"/>
        <v>34851</v>
      </c>
      <c r="BB16" s="91">
        <v>9736709.8046199791</v>
      </c>
      <c r="BC16" s="91">
        <f t="shared" si="6"/>
        <v>9736709.8046199791</v>
      </c>
      <c r="BD16" s="91">
        <v>9795718.9969999995</v>
      </c>
      <c r="BE16" s="91">
        <f t="shared" si="15"/>
        <v>9795718.9969999995</v>
      </c>
      <c r="BH16" s="94">
        <f t="shared" si="16"/>
        <v>-8.7903408069306437</v>
      </c>
      <c r="BI16" s="96">
        <f t="shared" si="17"/>
        <v>-8.6903408069306458</v>
      </c>
      <c r="BJ16" s="94">
        <f t="shared" si="18"/>
        <v>-8.7903408069306437</v>
      </c>
      <c r="BK16" s="94">
        <f t="shared" si="19"/>
        <v>-8.6903408069306458</v>
      </c>
      <c r="BL16" s="3">
        <f t="shared" si="20"/>
        <v>-4.8917555476950696</v>
      </c>
      <c r="BM16" s="3">
        <f t="shared" si="24"/>
        <v>-4.8917555476950696</v>
      </c>
      <c r="BN16" s="3"/>
      <c r="BO16" s="3"/>
      <c r="BQ16" s="82"/>
      <c r="BR16" s="103">
        <v>0.65500000000000003</v>
      </c>
      <c r="BS16" s="103">
        <f t="shared" si="7"/>
        <v>0.65500000000000003</v>
      </c>
      <c r="BT16" s="103"/>
      <c r="BU16" s="104">
        <f t="shared" si="25"/>
        <v>10675086.269108471</v>
      </c>
      <c r="BV16" s="78">
        <f t="shared" si="21"/>
        <v>-8.7903408069306437</v>
      </c>
      <c r="BW16" s="106">
        <f t="shared" si="22"/>
        <v>0</v>
      </c>
      <c r="CA16" s="5"/>
    </row>
    <row r="17" spans="3:79">
      <c r="C17" s="5">
        <f t="shared" si="23"/>
        <v>43070</v>
      </c>
      <c r="D17" s="21">
        <v>2017</v>
      </c>
      <c r="E17" s="25" t="s">
        <v>29</v>
      </c>
      <c r="F17" s="22" t="s">
        <v>21</v>
      </c>
      <c r="G17" s="27">
        <v>2.65</v>
      </c>
      <c r="H17" s="81">
        <v>2.8</v>
      </c>
      <c r="I17" s="25">
        <v>2.4</v>
      </c>
      <c r="J17" s="80">
        <v>2.7</v>
      </c>
      <c r="K17" s="25">
        <v>2.81</v>
      </c>
      <c r="L17" s="81">
        <v>3</v>
      </c>
      <c r="M17" s="25">
        <v>2.4</v>
      </c>
      <c r="N17" s="80">
        <v>2.7</v>
      </c>
      <c r="Q17" s="74">
        <f t="shared" si="26"/>
        <v>43709</v>
      </c>
      <c r="R17" s="73">
        <f t="shared" si="0"/>
        <v>3.77</v>
      </c>
      <c r="S17" s="73">
        <f t="shared" si="1"/>
        <v>3.2</v>
      </c>
      <c r="T17" s="73"/>
      <c r="U17" s="73">
        <f t="shared" si="2"/>
        <v>3.89</v>
      </c>
      <c r="V17" s="73">
        <f t="shared" si="3"/>
        <v>3.2</v>
      </c>
      <c r="W17" s="73"/>
      <c r="X17" s="75">
        <f t="shared" si="8"/>
        <v>-0.12000000000000011</v>
      </c>
      <c r="Y17" s="75">
        <f t="shared" si="8"/>
        <v>0</v>
      </c>
      <c r="AA17" s="13">
        <f t="shared" si="9"/>
        <v>39052</v>
      </c>
      <c r="AB17" s="14">
        <v>2006</v>
      </c>
      <c r="AC17" s="14" t="s">
        <v>29</v>
      </c>
      <c r="AD17" s="14" t="s">
        <v>21</v>
      </c>
      <c r="AE17" s="14">
        <v>1.77</v>
      </c>
      <c r="AF17" s="78">
        <v>1.5</v>
      </c>
      <c r="AG17" s="14">
        <v>1.95</v>
      </c>
      <c r="AH17" s="76">
        <v>1.56</v>
      </c>
      <c r="AJ17" s="83">
        <f t="shared" si="27"/>
        <v>43709</v>
      </c>
      <c r="AK17" s="82" t="s">
        <v>43</v>
      </c>
      <c r="AL17" s="86">
        <f t="shared" si="10"/>
        <v>3.89</v>
      </c>
      <c r="AM17" s="84">
        <v>3.8</v>
      </c>
      <c r="AN17" s="84">
        <f t="shared" si="11"/>
        <v>-9.0000000000000302E-2</v>
      </c>
      <c r="AO17" s="85"/>
      <c r="AP17" s="82" t="s">
        <v>43</v>
      </c>
      <c r="AQ17" s="86">
        <v>-0.2</v>
      </c>
      <c r="AR17" s="84">
        <v>-0.2</v>
      </c>
      <c r="AS17" s="84">
        <f t="shared" si="4"/>
        <v>0</v>
      </c>
      <c r="AT17" s="84"/>
      <c r="AU17" s="82" t="s">
        <v>43</v>
      </c>
      <c r="AV17" s="84">
        <f t="shared" si="12"/>
        <v>3.2</v>
      </c>
      <c r="AW17" s="84">
        <f t="shared" si="13"/>
        <v>3.2</v>
      </c>
      <c r="AX17" s="84"/>
      <c r="AZ17" t="str">
        <f t="shared" si="5"/>
        <v>3Q 1995</v>
      </c>
      <c r="BA17" s="5">
        <f t="shared" si="14"/>
        <v>34943</v>
      </c>
      <c r="BB17" s="91">
        <v>9921230.3674875498</v>
      </c>
      <c r="BC17" s="91">
        <f t="shared" si="6"/>
        <v>9921230.3674875498</v>
      </c>
      <c r="BD17" s="91">
        <v>9802904.3719999995</v>
      </c>
      <c r="BE17" s="91">
        <f t="shared" si="15"/>
        <v>9802904.3719999995</v>
      </c>
      <c r="BH17" s="94">
        <f t="shared" si="16"/>
        <v>-7.6666086263547726</v>
      </c>
      <c r="BI17" s="96">
        <f t="shared" si="17"/>
        <v>-7.5666086263547747</v>
      </c>
      <c r="BJ17" s="94">
        <f t="shared" si="18"/>
        <v>-7.6666086263547726</v>
      </c>
      <c r="BK17" s="94">
        <f t="shared" si="19"/>
        <v>-7.5666086263547747</v>
      </c>
      <c r="BL17" s="3">
        <f t="shared" si="20"/>
        <v>1.8951018010212977</v>
      </c>
      <c r="BM17" s="3">
        <f t="shared" si="24"/>
        <v>1.8951018010212977</v>
      </c>
      <c r="BN17" s="113">
        <f t="shared" ref="BN17:BN48" si="28">AVERAGE(BD14:BD17)/AVERAGE(BD10:BD13)*100-100</f>
        <v>-3.3075338702678607</v>
      </c>
      <c r="BO17" s="113">
        <f t="shared" ref="BO17:BO48" si="29">AVERAGE(BE14:BE17)/AVERAGE(BE10:BE13)*100-100</f>
        <v>-3.3075338702678607</v>
      </c>
      <c r="BQ17" s="82"/>
      <c r="BR17" s="103">
        <v>0.65500000000000003</v>
      </c>
      <c r="BS17" s="103">
        <f t="shared" si="7"/>
        <v>0.65500000000000003</v>
      </c>
      <c r="BT17" s="103"/>
      <c r="BU17" s="104">
        <f t="shared" si="25"/>
        <v>10745008.084171131</v>
      </c>
      <c r="BV17" s="78">
        <f t="shared" si="21"/>
        <v>-7.6666086263547726</v>
      </c>
      <c r="BW17" s="106">
        <f t="shared" si="22"/>
        <v>0</v>
      </c>
      <c r="CA17" s="5"/>
    </row>
    <row r="18" spans="3:79">
      <c r="C18" s="5">
        <f t="shared" si="23"/>
        <v>43101</v>
      </c>
      <c r="D18" s="21">
        <v>2017</v>
      </c>
      <c r="E18" s="25"/>
      <c r="F18" s="22" t="s">
        <v>22</v>
      </c>
      <c r="G18" s="27"/>
      <c r="H18" s="81">
        <v>3.9</v>
      </c>
      <c r="I18" s="25"/>
      <c r="J18" s="80">
        <v>3.2</v>
      </c>
      <c r="K18" s="25"/>
      <c r="L18" s="81">
        <v>4.0999999999999996</v>
      </c>
      <c r="M18" s="25"/>
      <c r="N18" s="80">
        <v>3.2</v>
      </c>
      <c r="Q18" s="74">
        <f t="shared" si="26"/>
        <v>43800</v>
      </c>
      <c r="R18" s="73">
        <f t="shared" si="0"/>
        <v>3.31</v>
      </c>
      <c r="S18" s="73">
        <f t="shared" si="1"/>
        <v>2.5</v>
      </c>
      <c r="T18" s="73"/>
      <c r="U18" s="73">
        <f t="shared" si="2"/>
        <v>3.34</v>
      </c>
      <c r="V18" s="73">
        <f t="shared" si="3"/>
        <v>2.5</v>
      </c>
      <c r="W18" s="73"/>
      <c r="X18" s="75">
        <f t="shared" si="8"/>
        <v>-2.9999999999999805E-2</v>
      </c>
      <c r="Y18" s="75">
        <f t="shared" si="8"/>
        <v>0</v>
      </c>
      <c r="AA18" s="13">
        <f t="shared" si="9"/>
        <v>39083</v>
      </c>
      <c r="AB18" s="14">
        <v>2006</v>
      </c>
      <c r="AC18" s="14"/>
      <c r="AD18" s="14" t="s">
        <v>22</v>
      </c>
      <c r="AE18" s="14"/>
      <c r="AF18" s="78">
        <v>1.9</v>
      </c>
      <c r="AG18" s="14"/>
      <c r="AH18" s="76">
        <v>2.35</v>
      </c>
      <c r="AJ18" s="83">
        <f t="shared" si="27"/>
        <v>43800</v>
      </c>
      <c r="AK18" s="82" t="s">
        <v>44</v>
      </c>
      <c r="AL18" s="86">
        <f t="shared" si="10"/>
        <v>3.34</v>
      </c>
      <c r="AM18" s="84">
        <v>3.3</v>
      </c>
      <c r="AN18" s="84">
        <f t="shared" si="11"/>
        <v>-4.0000000000000036E-2</v>
      </c>
      <c r="AO18" s="85"/>
      <c r="AP18" s="82" t="s">
        <v>44</v>
      </c>
      <c r="AQ18" s="86">
        <v>-0.6</v>
      </c>
      <c r="AR18" s="84">
        <v>-0.6</v>
      </c>
      <c r="AS18" s="84">
        <f t="shared" si="4"/>
        <v>0</v>
      </c>
      <c r="AT18" s="84"/>
      <c r="AU18" s="82" t="s">
        <v>44</v>
      </c>
      <c r="AV18" s="84">
        <f t="shared" si="12"/>
        <v>2.5</v>
      </c>
      <c r="AW18" s="84">
        <f t="shared" si="13"/>
        <v>2.5</v>
      </c>
      <c r="AX18" s="84"/>
      <c r="AZ18" t="str">
        <f t="shared" si="5"/>
        <v>4Q 1995</v>
      </c>
      <c r="BA18" s="5">
        <f t="shared" si="14"/>
        <v>35034</v>
      </c>
      <c r="BB18" s="91">
        <v>10111338.000311401</v>
      </c>
      <c r="BC18" s="91">
        <f t="shared" si="6"/>
        <v>10111338.000311401</v>
      </c>
      <c r="BD18" s="91">
        <v>10198513.301000001</v>
      </c>
      <c r="BE18" s="91">
        <f t="shared" si="15"/>
        <v>10198513.301000001</v>
      </c>
      <c r="BH18" s="94">
        <f t="shared" si="16"/>
        <v>-6.5097053768117092</v>
      </c>
      <c r="BI18" s="96">
        <f t="shared" si="17"/>
        <v>-6.4097053768117114</v>
      </c>
      <c r="BJ18" s="94">
        <f t="shared" si="18"/>
        <v>-6.5097053768117092</v>
      </c>
      <c r="BK18" s="94">
        <f t="shared" si="19"/>
        <v>-6.4097053768117114</v>
      </c>
      <c r="BL18" s="3">
        <f t="shared" si="20"/>
        <v>1.9161699283472444</v>
      </c>
      <c r="BM18" s="3">
        <f t="shared" si="24"/>
        <v>1.9161699283472444</v>
      </c>
      <c r="BN18" s="113">
        <f t="shared" si="28"/>
        <v>-6.2912308231498031</v>
      </c>
      <c r="BO18" s="113">
        <f t="shared" si="29"/>
        <v>-6.2912308231498031</v>
      </c>
      <c r="BQ18" s="82"/>
      <c r="BR18" s="103">
        <v>0.65500000000000003</v>
      </c>
      <c r="BS18" s="103">
        <f t="shared" si="7"/>
        <v>0.65500000000000003</v>
      </c>
      <c r="BT18" s="108">
        <f t="shared" ref="BT18:BT81" si="30">AVERAGE(BR7:BR18)</f>
        <v>0.65500000000000014</v>
      </c>
      <c r="BU18" s="104">
        <f t="shared" si="25"/>
        <v>10815387.887122452</v>
      </c>
      <c r="BV18" s="78">
        <f t="shared" si="21"/>
        <v>-6.5097053768117092</v>
      </c>
      <c r="BW18" s="106">
        <f t="shared" si="22"/>
        <v>0</v>
      </c>
      <c r="CA18" s="5"/>
    </row>
    <row r="19" spans="3:79">
      <c r="C19" s="5">
        <f t="shared" si="23"/>
        <v>43132</v>
      </c>
      <c r="D19" s="21">
        <v>2018</v>
      </c>
      <c r="E19" s="25"/>
      <c r="F19" s="22" t="s">
        <v>11</v>
      </c>
      <c r="G19" s="27"/>
      <c r="H19" s="81">
        <v>2.8</v>
      </c>
      <c r="I19" s="25"/>
      <c r="J19" s="80">
        <v>2.7</v>
      </c>
      <c r="K19" s="25"/>
      <c r="L19" s="81">
        <v>2.9</v>
      </c>
      <c r="M19" s="25"/>
      <c r="N19" s="80">
        <v>2.7</v>
      </c>
      <c r="Q19" s="74">
        <f t="shared" si="26"/>
        <v>43891</v>
      </c>
      <c r="R19" s="73">
        <f t="shared" si="0"/>
        <v>2.25</v>
      </c>
      <c r="S19" s="73">
        <f t="shared" si="1"/>
        <v>1.7</v>
      </c>
      <c r="T19" s="73"/>
      <c r="U19" s="73">
        <f t="shared" si="2"/>
        <v>2.2200000000000002</v>
      </c>
      <c r="V19" s="73">
        <f t="shared" si="3"/>
        <v>1.7</v>
      </c>
      <c r="W19" s="73"/>
      <c r="X19" s="75">
        <f t="shared" si="8"/>
        <v>2.9999999999999805E-2</v>
      </c>
      <c r="Y19" s="75">
        <f t="shared" si="8"/>
        <v>0</v>
      </c>
      <c r="AA19" s="13">
        <f t="shared" si="9"/>
        <v>39114</v>
      </c>
      <c r="AB19" s="14">
        <v>2007</v>
      </c>
      <c r="AC19" s="14"/>
      <c r="AD19" s="14" t="s">
        <v>11</v>
      </c>
      <c r="AE19" s="14"/>
      <c r="AF19" s="78">
        <v>1.7</v>
      </c>
      <c r="AG19" s="14"/>
      <c r="AH19" s="76">
        <v>1.9</v>
      </c>
      <c r="AJ19" s="83">
        <f t="shared" si="27"/>
        <v>43891</v>
      </c>
      <c r="AK19" s="82" t="s">
        <v>45</v>
      </c>
      <c r="AL19" s="86">
        <f t="shared" si="10"/>
        <v>2.2200000000000002</v>
      </c>
      <c r="AM19" s="84">
        <v>2.2000000000000002</v>
      </c>
      <c r="AN19" s="84">
        <f t="shared" si="11"/>
        <v>-2.0000000000000018E-2</v>
      </c>
      <c r="AO19" s="85"/>
      <c r="AP19" s="82" t="s">
        <v>45</v>
      </c>
      <c r="AQ19" s="86">
        <v>-1.7</v>
      </c>
      <c r="AR19" s="84">
        <v>-1.7</v>
      </c>
      <c r="AS19" s="84">
        <f t="shared" si="4"/>
        <v>0</v>
      </c>
      <c r="AT19" s="84"/>
      <c r="AU19" s="82" t="s">
        <v>45</v>
      </c>
      <c r="AV19" s="84">
        <f t="shared" si="12"/>
        <v>1.7</v>
      </c>
      <c r="AW19" s="84">
        <f t="shared" si="13"/>
        <v>1.7</v>
      </c>
      <c r="AX19" s="84"/>
      <c r="AZ19" t="str">
        <f t="shared" si="5"/>
        <v>1Q 1996</v>
      </c>
      <c r="BA19" s="5">
        <f t="shared" si="14"/>
        <v>35125</v>
      </c>
      <c r="BB19" s="91">
        <v>10383817.903108399</v>
      </c>
      <c r="BC19" s="91">
        <f t="shared" si="6"/>
        <v>10383817.903108399</v>
      </c>
      <c r="BD19" s="91">
        <v>10426430.907</v>
      </c>
      <c r="BE19" s="91">
        <f t="shared" si="15"/>
        <v>10426430.907</v>
      </c>
      <c r="BH19" s="94">
        <f t="shared" si="16"/>
        <v>-4.6151039955649509</v>
      </c>
      <c r="BI19" s="96">
        <f t="shared" si="17"/>
        <v>-4.515103995564953</v>
      </c>
      <c r="BJ19" s="94">
        <f t="shared" si="18"/>
        <v>-4.6151039955649509</v>
      </c>
      <c r="BK19" s="94">
        <f t="shared" si="19"/>
        <v>-4.515103995564953</v>
      </c>
      <c r="BL19" s="3">
        <f t="shared" si="20"/>
        <v>2.6947957113945478</v>
      </c>
      <c r="BM19" s="3">
        <f t="shared" si="24"/>
        <v>2.6947957113945478</v>
      </c>
      <c r="BN19" s="113">
        <f t="shared" si="28"/>
        <v>-5.395929531133774</v>
      </c>
      <c r="BO19" s="113">
        <f t="shared" si="29"/>
        <v>-5.395929531133774</v>
      </c>
      <c r="BQ19" s="82"/>
      <c r="BR19" s="103">
        <v>0.65500000000000003</v>
      </c>
      <c r="BS19" s="103">
        <f t="shared" si="7"/>
        <v>0.65500000000000003</v>
      </c>
      <c r="BT19" s="108">
        <f t="shared" si="30"/>
        <v>0.65500000000000014</v>
      </c>
      <c r="BU19" s="104">
        <f t="shared" si="25"/>
        <v>10886228.677783106</v>
      </c>
      <c r="BV19" s="78">
        <f t="shared" si="21"/>
        <v>-4.6151039955649509</v>
      </c>
      <c r="BW19" s="106">
        <f t="shared" si="22"/>
        <v>0</v>
      </c>
      <c r="CA19" s="5"/>
    </row>
    <row r="20" spans="3:79">
      <c r="C20" s="5">
        <f t="shared" si="23"/>
        <v>43160</v>
      </c>
      <c r="D20" s="21">
        <v>2018</v>
      </c>
      <c r="E20" s="25" t="s">
        <v>26</v>
      </c>
      <c r="F20" s="22" t="s">
        <v>12</v>
      </c>
      <c r="G20" s="27">
        <v>3.71</v>
      </c>
      <c r="H20" s="81">
        <v>3.1</v>
      </c>
      <c r="I20" s="25">
        <v>3.8</v>
      </c>
      <c r="J20" s="80">
        <v>3.1</v>
      </c>
      <c r="K20" s="25">
        <v>3.87</v>
      </c>
      <c r="L20" s="81">
        <v>3.3</v>
      </c>
      <c r="M20" s="25">
        <v>3.8</v>
      </c>
      <c r="N20" s="80">
        <v>3.1</v>
      </c>
      <c r="Q20" s="74">
        <f t="shared" si="26"/>
        <v>43983</v>
      </c>
      <c r="R20" s="73">
        <f t="shared" si="0"/>
        <v>-16</v>
      </c>
      <c r="S20" s="73">
        <f t="shared" si="1"/>
        <v>-17.3</v>
      </c>
      <c r="T20" s="73"/>
      <c r="U20" s="73">
        <f t="shared" si="2"/>
        <v>-16.059999999999999</v>
      </c>
      <c r="V20" s="73">
        <f t="shared" si="3"/>
        <v>-17.3</v>
      </c>
      <c r="W20" s="73"/>
      <c r="X20" s="75">
        <f t="shared" si="8"/>
        <v>5.9999999999998721E-2</v>
      </c>
      <c r="Y20" s="75">
        <f t="shared" si="8"/>
        <v>0</v>
      </c>
      <c r="AA20" s="13">
        <f t="shared" si="9"/>
        <v>39142</v>
      </c>
      <c r="AB20" s="14">
        <v>2007</v>
      </c>
      <c r="AC20" s="14" t="s">
        <v>26</v>
      </c>
      <c r="AD20" s="14" t="s">
        <v>12</v>
      </c>
      <c r="AE20" s="14">
        <v>2.0499999999999998</v>
      </c>
      <c r="AF20" s="78">
        <v>1.8</v>
      </c>
      <c r="AG20" s="14">
        <v>2.1800000000000002</v>
      </c>
      <c r="AH20" s="76">
        <v>1.93</v>
      </c>
      <c r="AJ20" s="83">
        <f t="shared" si="27"/>
        <v>43983</v>
      </c>
      <c r="AK20" s="82" t="s">
        <v>46</v>
      </c>
      <c r="AL20" s="86">
        <f t="shared" si="10"/>
        <v>-16.059999999999999</v>
      </c>
      <c r="AM20" s="84">
        <v>-16</v>
      </c>
      <c r="AN20" s="84">
        <f t="shared" si="11"/>
        <v>5.9999999999998721E-2</v>
      </c>
      <c r="AO20" s="85"/>
      <c r="AP20" s="82" t="s">
        <v>46</v>
      </c>
      <c r="AQ20" s="86">
        <v>-18.8</v>
      </c>
      <c r="AR20" s="84">
        <v>-18.8</v>
      </c>
      <c r="AS20" s="84">
        <f t="shared" si="4"/>
        <v>0</v>
      </c>
      <c r="AT20" s="84"/>
      <c r="AU20" s="82" t="s">
        <v>46</v>
      </c>
      <c r="AV20" s="84">
        <f t="shared" si="12"/>
        <v>-17.3</v>
      </c>
      <c r="AW20" s="84">
        <f t="shared" si="13"/>
        <v>-17.3</v>
      </c>
      <c r="AX20" s="84"/>
      <c r="AZ20" t="str">
        <f t="shared" si="5"/>
        <v>2Q 1996</v>
      </c>
      <c r="BA20" s="5">
        <f t="shared" si="14"/>
        <v>35217</v>
      </c>
      <c r="BB20" s="91">
        <v>10519431.704837799</v>
      </c>
      <c r="BC20" s="91">
        <f t="shared" si="6"/>
        <v>10519431.704837799</v>
      </c>
      <c r="BD20" s="91">
        <v>10569227.512</v>
      </c>
      <c r="BE20" s="91">
        <f t="shared" si="15"/>
        <v>10569227.512</v>
      </c>
      <c r="BH20" s="94">
        <f t="shared" si="16"/>
        <v>-3.9981787120198078</v>
      </c>
      <c r="BI20" s="96">
        <f t="shared" si="17"/>
        <v>-3.8981787120198099</v>
      </c>
      <c r="BJ20" s="94">
        <f t="shared" si="18"/>
        <v>-3.9981787120198078</v>
      </c>
      <c r="BK20" s="94">
        <f t="shared" si="19"/>
        <v>-3.8981787120198099</v>
      </c>
      <c r="BL20" s="3">
        <f t="shared" si="20"/>
        <v>1.3060109778004119</v>
      </c>
      <c r="BM20" s="3">
        <f t="shared" si="24"/>
        <v>1.3060109778004119</v>
      </c>
      <c r="BN20" s="113">
        <f t="shared" si="28"/>
        <v>-1.3093444860043206</v>
      </c>
      <c r="BO20" s="113">
        <f t="shared" si="29"/>
        <v>-1.3093444860043206</v>
      </c>
      <c r="BQ20" s="82"/>
      <c r="BR20" s="103">
        <v>0.65500000000000003</v>
      </c>
      <c r="BS20" s="103">
        <f t="shared" si="7"/>
        <v>0.65500000000000003</v>
      </c>
      <c r="BT20" s="108">
        <f t="shared" si="30"/>
        <v>0.65500000000000014</v>
      </c>
      <c r="BU20" s="104">
        <f t="shared" si="25"/>
        <v>10957533.475622585</v>
      </c>
      <c r="BV20" s="78">
        <f t="shared" si="21"/>
        <v>-3.9981787120198078</v>
      </c>
      <c r="BW20" s="106">
        <f t="shared" si="22"/>
        <v>0</v>
      </c>
      <c r="CA20" s="5"/>
    </row>
    <row r="21" spans="3:79">
      <c r="C21" s="5">
        <f t="shared" si="23"/>
        <v>43191</v>
      </c>
      <c r="D21" s="21">
        <v>2018</v>
      </c>
      <c r="E21" s="25"/>
      <c r="F21" s="22" t="s">
        <v>13</v>
      </c>
      <c r="G21" s="27"/>
      <c r="H21" s="81">
        <v>3.9</v>
      </c>
      <c r="I21" s="25"/>
      <c r="J21" s="80">
        <v>3.8</v>
      </c>
      <c r="K21" s="25"/>
      <c r="L21" s="81">
        <v>4.0999999999999996</v>
      </c>
      <c r="M21" s="25"/>
      <c r="N21" s="80">
        <v>3.8</v>
      </c>
      <c r="Q21" s="74">
        <f t="shared" si="26"/>
        <v>44075</v>
      </c>
      <c r="R21" s="73">
        <f t="shared" si="0"/>
        <v>-5.19</v>
      </c>
      <c r="S21" s="73">
        <f t="shared" si="1"/>
        <v>-6.5</v>
      </c>
      <c r="T21" s="73"/>
      <c r="U21" s="73">
        <f t="shared" si="2"/>
        <v>-5.28</v>
      </c>
      <c r="V21" s="73">
        <f t="shared" si="3"/>
        <v>-6.5</v>
      </c>
      <c r="W21" s="73"/>
      <c r="X21" s="75">
        <f t="shared" si="8"/>
        <v>8.9999999999999858E-2</v>
      </c>
      <c r="Y21" s="75">
        <f t="shared" si="8"/>
        <v>0</v>
      </c>
      <c r="AA21" s="13">
        <f t="shared" si="9"/>
        <v>39173</v>
      </c>
      <c r="AB21" s="14">
        <v>2007</v>
      </c>
      <c r="AC21" s="14"/>
      <c r="AD21" s="14" t="s">
        <v>13</v>
      </c>
      <c r="AE21" s="14"/>
      <c r="AF21" s="78">
        <v>1.9</v>
      </c>
      <c r="AG21" s="14"/>
      <c r="AH21" s="76">
        <v>1.97</v>
      </c>
      <c r="AJ21" s="83">
        <f t="shared" si="27"/>
        <v>44075</v>
      </c>
      <c r="AK21" s="82" t="s">
        <v>47</v>
      </c>
      <c r="AL21" s="86">
        <f t="shared" si="10"/>
        <v>-5.28</v>
      </c>
      <c r="AM21" s="84">
        <v>-5.2</v>
      </c>
      <c r="AN21" s="84">
        <f t="shared" si="11"/>
        <v>8.0000000000000071E-2</v>
      </c>
      <c r="AO21" s="85"/>
      <c r="AP21" s="82" t="s">
        <v>47</v>
      </c>
      <c r="AQ21" s="86">
        <v>-8.4</v>
      </c>
      <c r="AR21" s="84">
        <v>-8.4</v>
      </c>
      <c r="AS21" s="84">
        <f t="shared" si="4"/>
        <v>0</v>
      </c>
      <c r="AT21" s="84"/>
      <c r="AU21" s="82" t="s">
        <v>47</v>
      </c>
      <c r="AV21" s="84">
        <f t="shared" si="12"/>
        <v>-6.5</v>
      </c>
      <c r="AW21" s="84">
        <f t="shared" si="13"/>
        <v>-6.5</v>
      </c>
      <c r="AX21" s="84"/>
      <c r="AZ21" t="str">
        <f t="shared" si="5"/>
        <v>3Q 1996</v>
      </c>
      <c r="BA21" s="5">
        <f t="shared" si="14"/>
        <v>35309</v>
      </c>
      <c r="BB21" s="91">
        <v>10696765.8964877</v>
      </c>
      <c r="BC21" s="91">
        <f t="shared" si="6"/>
        <v>10696765.8964877</v>
      </c>
      <c r="BD21" s="91">
        <v>10583112.1</v>
      </c>
      <c r="BE21" s="91">
        <f t="shared" si="15"/>
        <v>10583112.1</v>
      </c>
      <c r="BH21" s="94">
        <f t="shared" si="16"/>
        <v>-3.0150532037641824</v>
      </c>
      <c r="BI21" s="96">
        <f t="shared" si="17"/>
        <v>-2.9150532037641845</v>
      </c>
      <c r="BJ21" s="94">
        <f t="shared" si="18"/>
        <v>-3.0150532037641824</v>
      </c>
      <c r="BK21" s="94">
        <f t="shared" si="19"/>
        <v>-2.9150532037641845</v>
      </c>
      <c r="BL21" s="3">
        <f t="shared" si="20"/>
        <v>1.6857772988662987</v>
      </c>
      <c r="BM21" s="3">
        <f t="shared" si="24"/>
        <v>1.6857772988662987</v>
      </c>
      <c r="BN21" s="113">
        <f t="shared" si="28"/>
        <v>2.5432315167844877</v>
      </c>
      <c r="BO21" s="113">
        <f t="shared" si="29"/>
        <v>2.5432315167844877</v>
      </c>
      <c r="BQ21" s="82"/>
      <c r="BR21" s="103">
        <v>0.65500000000000003</v>
      </c>
      <c r="BS21" s="103">
        <f t="shared" si="7"/>
        <v>0.65500000000000003</v>
      </c>
      <c r="BT21" s="108">
        <f t="shared" si="30"/>
        <v>0.65500000000000014</v>
      </c>
      <c r="BU21" s="104">
        <f t="shared" si="25"/>
        <v>11029305.319887914</v>
      </c>
      <c r="BV21" s="78">
        <f t="shared" si="21"/>
        <v>-3.0150532037641824</v>
      </c>
      <c r="BW21" s="106">
        <f t="shared" si="22"/>
        <v>0</v>
      </c>
      <c r="CA21" s="5"/>
    </row>
    <row r="22" spans="3:79">
      <c r="C22" s="5">
        <f t="shared" si="23"/>
        <v>43221</v>
      </c>
      <c r="D22" s="21">
        <v>2018</v>
      </c>
      <c r="E22" s="25"/>
      <c r="F22" s="22" t="s">
        <v>14</v>
      </c>
      <c r="G22" s="27"/>
      <c r="H22" s="81">
        <v>3.5</v>
      </c>
      <c r="I22" s="25"/>
      <c r="J22" s="80">
        <v>3.2</v>
      </c>
      <c r="K22" s="25"/>
      <c r="L22" s="81">
        <v>3.7</v>
      </c>
      <c r="M22" s="25"/>
      <c r="N22" s="80">
        <v>3.2</v>
      </c>
      <c r="Q22" s="74">
        <f t="shared" si="26"/>
        <v>44166</v>
      </c>
      <c r="R22" s="73">
        <f t="shared" si="0"/>
        <v>-1.38</v>
      </c>
      <c r="S22" s="73">
        <f t="shared" si="1"/>
        <v>-2.8</v>
      </c>
      <c r="T22" s="73"/>
      <c r="U22" s="73">
        <f t="shared" si="2"/>
        <v>-1.66</v>
      </c>
      <c r="V22" s="73">
        <f t="shared" si="3"/>
        <v>-2.8</v>
      </c>
      <c r="W22" s="73"/>
      <c r="X22" s="75">
        <f t="shared" si="8"/>
        <v>0.28000000000000003</v>
      </c>
      <c r="Y22" s="75">
        <f t="shared" si="8"/>
        <v>0</v>
      </c>
      <c r="AA22" s="13">
        <f t="shared" si="9"/>
        <v>39203</v>
      </c>
      <c r="AB22" s="14">
        <v>2007</v>
      </c>
      <c r="AC22" s="14"/>
      <c r="AD22" s="14" t="s">
        <v>14</v>
      </c>
      <c r="AE22" s="14"/>
      <c r="AF22" s="78">
        <v>2.4</v>
      </c>
      <c r="AG22" s="14"/>
      <c r="AH22" s="76">
        <v>2.38</v>
      </c>
      <c r="AJ22" s="83">
        <f t="shared" si="27"/>
        <v>44166</v>
      </c>
      <c r="AK22" s="82" t="s">
        <v>48</v>
      </c>
      <c r="AL22" s="86">
        <f t="shared" si="10"/>
        <v>-1.66</v>
      </c>
      <c r="AM22" s="84">
        <v>-1.4</v>
      </c>
      <c r="AN22" s="84">
        <f t="shared" si="11"/>
        <v>0.26</v>
      </c>
      <c r="AO22" s="85"/>
      <c r="AP22" s="82" t="s">
        <v>48</v>
      </c>
      <c r="AQ22" s="86">
        <v>-4</v>
      </c>
      <c r="AR22" s="84">
        <v>-4</v>
      </c>
      <c r="AS22" s="84">
        <f t="shared" si="4"/>
        <v>0</v>
      </c>
      <c r="AT22" s="84"/>
      <c r="AU22" s="82" t="s">
        <v>48</v>
      </c>
      <c r="AV22" s="84">
        <f t="shared" si="12"/>
        <v>-2.8</v>
      </c>
      <c r="AW22" s="84">
        <f t="shared" si="13"/>
        <v>-2.8</v>
      </c>
      <c r="AX22" s="84"/>
      <c r="AZ22" t="str">
        <f t="shared" si="5"/>
        <v>4Q 1996</v>
      </c>
      <c r="BA22" s="5">
        <f t="shared" si="14"/>
        <v>35400</v>
      </c>
      <c r="BB22" s="91">
        <v>11019802.2211364</v>
      </c>
      <c r="BC22" s="91">
        <f t="shared" si="6"/>
        <v>11019802.2211364</v>
      </c>
      <c r="BD22" s="91">
        <v>11116526.604</v>
      </c>
      <c r="BE22" s="91">
        <f t="shared" si="15"/>
        <v>11116526.604</v>
      </c>
      <c r="BH22" s="94">
        <f t="shared" si="16"/>
        <v>-0.73633923822173131</v>
      </c>
      <c r="BI22" s="96">
        <f t="shared" si="17"/>
        <v>-0.63633923822173344</v>
      </c>
      <c r="BJ22" s="94">
        <f t="shared" si="18"/>
        <v>-0.73633923822173131</v>
      </c>
      <c r="BK22" s="94">
        <f t="shared" si="19"/>
        <v>-0.63633923822173344</v>
      </c>
      <c r="BL22" s="3">
        <f t="shared" si="20"/>
        <v>3.0199438575613726</v>
      </c>
      <c r="BM22" s="3">
        <f t="shared" si="24"/>
        <v>3.0199438575613726</v>
      </c>
      <c r="BN22" s="113">
        <f t="shared" si="28"/>
        <v>6.7732586892794444</v>
      </c>
      <c r="BO22" s="113">
        <f t="shared" si="29"/>
        <v>6.7732586892794444</v>
      </c>
      <c r="BQ22" s="82"/>
      <c r="BR22" s="103">
        <v>0.65500000000000003</v>
      </c>
      <c r="BS22" s="103">
        <f t="shared" si="7"/>
        <v>0.65500000000000003</v>
      </c>
      <c r="BT22" s="108">
        <f t="shared" si="30"/>
        <v>0.65500000000000014</v>
      </c>
      <c r="BU22" s="104">
        <f t="shared" si="25"/>
        <v>11101547.269733179</v>
      </c>
      <c r="BV22" s="78">
        <f t="shared" si="21"/>
        <v>-0.73633923822173131</v>
      </c>
      <c r="BW22" s="106">
        <f t="shared" si="22"/>
        <v>0</v>
      </c>
      <c r="CA22" s="5"/>
    </row>
    <row r="23" spans="3:79">
      <c r="C23" s="5">
        <f t="shared" si="23"/>
        <v>43252</v>
      </c>
      <c r="D23" s="21">
        <v>2018</v>
      </c>
      <c r="E23" s="25" t="s">
        <v>27</v>
      </c>
      <c r="F23" s="22" t="s">
        <v>15</v>
      </c>
      <c r="G23" s="27">
        <v>3.58</v>
      </c>
      <c r="H23" s="81">
        <v>4</v>
      </c>
      <c r="I23" s="25">
        <v>3.4</v>
      </c>
      <c r="J23" s="80">
        <v>4</v>
      </c>
      <c r="K23" s="25">
        <v>3.75</v>
      </c>
      <c r="L23" s="81">
        <v>4.0999999999999996</v>
      </c>
      <c r="M23" s="25">
        <v>3.4</v>
      </c>
      <c r="N23" s="80">
        <v>4</v>
      </c>
      <c r="Q23" s="74">
        <f t="shared" si="26"/>
        <v>44256</v>
      </c>
      <c r="R23" s="73">
        <f t="shared" si="0"/>
        <v>-1.36</v>
      </c>
      <c r="S23" s="73">
        <f t="shared" si="1"/>
        <v>-2.7</v>
      </c>
      <c r="T23" s="73"/>
      <c r="U23" s="73">
        <f t="shared" si="2"/>
        <v>-1.72</v>
      </c>
      <c r="V23" s="73">
        <f t="shared" si="3"/>
        <v>-2.7</v>
      </c>
      <c r="W23" s="73"/>
      <c r="X23" s="75">
        <f t="shared" si="8"/>
        <v>0.35999999999999988</v>
      </c>
      <c r="Y23" s="75">
        <f t="shared" si="8"/>
        <v>0</v>
      </c>
      <c r="AA23" s="13">
        <f t="shared" si="9"/>
        <v>39234</v>
      </c>
      <c r="AB23" s="14">
        <v>2007</v>
      </c>
      <c r="AC23" s="14" t="s">
        <v>27</v>
      </c>
      <c r="AD23" s="14" t="s">
        <v>15</v>
      </c>
      <c r="AE23" s="14">
        <v>2.42</v>
      </c>
      <c r="AF23" s="78">
        <v>2.8</v>
      </c>
      <c r="AG23" s="14">
        <v>2.5</v>
      </c>
      <c r="AH23" s="76">
        <v>2.87</v>
      </c>
      <c r="AJ23" s="83">
        <f t="shared" si="27"/>
        <v>44256</v>
      </c>
      <c r="AK23" s="82" t="s">
        <v>49</v>
      </c>
      <c r="AL23" s="86">
        <f t="shared" si="10"/>
        <v>-1.72</v>
      </c>
      <c r="AM23" s="84">
        <v>-1.4</v>
      </c>
      <c r="AN23" s="84">
        <f t="shared" si="11"/>
        <v>0.32000000000000006</v>
      </c>
      <c r="AO23" s="85"/>
      <c r="AP23" s="82" t="s">
        <v>49</v>
      </c>
      <c r="AQ23" s="86">
        <v>-2.6</v>
      </c>
      <c r="AR23" s="84">
        <v>-2.6</v>
      </c>
      <c r="AS23" s="84">
        <f t="shared" si="4"/>
        <v>0</v>
      </c>
      <c r="AT23" s="84"/>
      <c r="AU23" s="82" t="s">
        <v>49</v>
      </c>
      <c r="AV23" s="84">
        <f t="shared" si="12"/>
        <v>-2.7</v>
      </c>
      <c r="AW23" s="84">
        <f t="shared" si="13"/>
        <v>-2.7</v>
      </c>
      <c r="AX23" s="84"/>
      <c r="AZ23" t="str">
        <f t="shared" si="5"/>
        <v>1Q 1997</v>
      </c>
      <c r="BA23" s="5">
        <f t="shared" si="14"/>
        <v>35490</v>
      </c>
      <c r="BB23" s="91">
        <v>11039478.7106464</v>
      </c>
      <c r="BC23" s="91">
        <f t="shared" si="6"/>
        <v>11039478.7106464</v>
      </c>
      <c r="BD23" s="91">
        <v>10862932.039000001</v>
      </c>
      <c r="BE23" s="91">
        <f t="shared" si="15"/>
        <v>10862932.039000001</v>
      </c>
      <c r="BH23" s="94">
        <f t="shared" si="16"/>
        <v>-1.2061976784352453</v>
      </c>
      <c r="BI23" s="96">
        <f t="shared" si="17"/>
        <v>-1.1061976784352474</v>
      </c>
      <c r="BJ23" s="94">
        <f t="shared" si="18"/>
        <v>-1.2061976784352453</v>
      </c>
      <c r="BK23" s="94">
        <f t="shared" si="19"/>
        <v>-1.1061976784352474</v>
      </c>
      <c r="BL23" s="3">
        <f t="shared" si="20"/>
        <v>0.1785557409756251</v>
      </c>
      <c r="BM23" s="3">
        <f t="shared" si="24"/>
        <v>0.1785557409756251</v>
      </c>
      <c r="BN23" s="113">
        <f t="shared" si="28"/>
        <v>7.2301659280539212</v>
      </c>
      <c r="BO23" s="113">
        <f t="shared" si="29"/>
        <v>7.2301659280539212</v>
      </c>
      <c r="BQ23" s="82"/>
      <c r="BR23" s="103">
        <v>0.65500000000000003</v>
      </c>
      <c r="BS23" s="103">
        <f t="shared" si="7"/>
        <v>0.65500000000000003</v>
      </c>
      <c r="BT23" s="108">
        <f t="shared" si="30"/>
        <v>0.65500000000000014</v>
      </c>
      <c r="BU23" s="104">
        <f t="shared" si="25"/>
        <v>11174262.404349932</v>
      </c>
      <c r="BV23" s="78">
        <f t="shared" si="21"/>
        <v>-1.2061976784352453</v>
      </c>
      <c r="BW23" s="106">
        <f t="shared" si="22"/>
        <v>0</v>
      </c>
      <c r="CA23" s="5"/>
    </row>
    <row r="24" spans="3:79">
      <c r="C24" s="5">
        <f t="shared" si="23"/>
        <v>43282</v>
      </c>
      <c r="D24" s="21">
        <v>2018</v>
      </c>
      <c r="E24" s="25"/>
      <c r="F24" s="22" t="s">
        <v>16</v>
      </c>
      <c r="G24" s="27"/>
      <c r="H24" s="81">
        <v>3.6</v>
      </c>
      <c r="I24" s="25"/>
      <c r="J24" s="80">
        <v>3.3</v>
      </c>
      <c r="K24" s="25"/>
      <c r="L24" s="81">
        <v>3.8</v>
      </c>
      <c r="M24" s="25"/>
      <c r="N24" s="80">
        <v>3.3</v>
      </c>
      <c r="Q24" s="74">
        <f t="shared" si="26"/>
        <v>44348</v>
      </c>
      <c r="R24" s="73">
        <f t="shared" si="0"/>
        <v>-1.17</v>
      </c>
      <c r="S24" s="73">
        <f t="shared" si="1"/>
        <v>-2.1</v>
      </c>
      <c r="T24" s="73"/>
      <c r="U24" s="73">
        <f t="shared" si="2"/>
        <v>-1.55</v>
      </c>
      <c r="V24" s="73">
        <f t="shared" si="3"/>
        <v>-2.1</v>
      </c>
      <c r="W24" s="73"/>
      <c r="X24" s="75">
        <f t="shared" si="8"/>
        <v>0.38000000000000012</v>
      </c>
      <c r="Y24" s="75">
        <f t="shared" si="8"/>
        <v>0</v>
      </c>
      <c r="AA24" s="13">
        <f t="shared" si="9"/>
        <v>39264</v>
      </c>
      <c r="AB24" s="14">
        <v>2007</v>
      </c>
      <c r="AC24" s="14"/>
      <c r="AD24" s="14" t="s">
        <v>16</v>
      </c>
      <c r="AE24" s="14"/>
      <c r="AF24" s="78">
        <v>2.9</v>
      </c>
      <c r="AG24" s="14"/>
      <c r="AH24" s="76">
        <v>2.92</v>
      </c>
      <c r="AJ24" s="83">
        <f t="shared" si="27"/>
        <v>44348</v>
      </c>
      <c r="AK24" s="82" t="s">
        <v>50</v>
      </c>
      <c r="AL24" s="86">
        <f t="shared" si="10"/>
        <v>-1.55</v>
      </c>
      <c r="AM24" s="84">
        <v>-1.2</v>
      </c>
      <c r="AN24" s="84">
        <f t="shared" si="11"/>
        <v>0.35000000000000009</v>
      </c>
      <c r="AO24" s="85"/>
      <c r="AP24" s="82" t="s">
        <v>50</v>
      </c>
      <c r="AQ24" s="86">
        <v>19.3</v>
      </c>
      <c r="AR24" s="84">
        <v>19.3</v>
      </c>
      <c r="AS24" s="84">
        <f t="shared" si="4"/>
        <v>0</v>
      </c>
      <c r="AT24" s="84"/>
      <c r="AU24" s="82" t="s">
        <v>50</v>
      </c>
      <c r="AV24" s="84">
        <f t="shared" si="12"/>
        <v>-2.1</v>
      </c>
      <c r="AW24" s="84">
        <f t="shared" si="13"/>
        <v>-2.1</v>
      </c>
      <c r="AX24" s="84"/>
      <c r="AZ24" t="str">
        <f t="shared" si="5"/>
        <v>2Q 1997</v>
      </c>
      <c r="BA24" s="5">
        <f t="shared" si="14"/>
        <v>35582</v>
      </c>
      <c r="BB24" s="91">
        <v>11291916.5559124</v>
      </c>
      <c r="BC24" s="91">
        <f t="shared" si="6"/>
        <v>11291916.5559124</v>
      </c>
      <c r="BD24" s="91">
        <v>11460068.096999999</v>
      </c>
      <c r="BE24" s="91">
        <f t="shared" si="15"/>
        <v>11460068.096999999</v>
      </c>
      <c r="BH24" s="94">
        <f t="shared" si="16"/>
        <v>0.39531376179257904</v>
      </c>
      <c r="BI24" s="96">
        <f t="shared" si="17"/>
        <v>0.49531376179257691</v>
      </c>
      <c r="BJ24" s="94">
        <f t="shared" si="18"/>
        <v>0.39531376179257904</v>
      </c>
      <c r="BK24" s="94">
        <f t="shared" si="19"/>
        <v>0.49531376179257691</v>
      </c>
      <c r="BL24" s="3">
        <f t="shared" si="20"/>
        <v>2.2866826585076865</v>
      </c>
      <c r="BM24" s="3">
        <f t="shared" si="24"/>
        <v>2.2866826585076865</v>
      </c>
      <c r="BN24" s="113">
        <f t="shared" si="28"/>
        <v>7.3799476362910639</v>
      </c>
      <c r="BO24" s="113">
        <f t="shared" si="29"/>
        <v>7.3799476362910639</v>
      </c>
      <c r="BQ24" s="82"/>
      <c r="BR24" s="103">
        <v>0.65500000000000003</v>
      </c>
      <c r="BS24" s="103">
        <f t="shared" si="7"/>
        <v>0.65500000000000003</v>
      </c>
      <c r="BT24" s="108">
        <f t="shared" si="30"/>
        <v>0.65500000000000014</v>
      </c>
      <c r="BU24" s="104">
        <f t="shared" si="25"/>
        <v>11247453.823098425</v>
      </c>
      <c r="BV24" s="78">
        <f t="shared" si="21"/>
        <v>0.39531376179257904</v>
      </c>
      <c r="BW24" s="106">
        <f t="shared" si="22"/>
        <v>0</v>
      </c>
      <c r="CA24" s="5"/>
    </row>
    <row r="25" spans="3:79">
      <c r="C25" s="5">
        <f t="shared" si="23"/>
        <v>43313</v>
      </c>
      <c r="D25" s="21">
        <v>2018</v>
      </c>
      <c r="E25" s="25"/>
      <c r="F25" s="22" t="s">
        <v>17</v>
      </c>
      <c r="G25" s="27"/>
      <c r="H25" s="81">
        <v>4</v>
      </c>
      <c r="I25" s="25"/>
      <c r="J25" s="80">
        <v>3.7</v>
      </c>
      <c r="K25" s="25"/>
      <c r="L25" s="81">
        <v>4.2</v>
      </c>
      <c r="M25" s="25"/>
      <c r="N25" s="80">
        <v>3.7</v>
      </c>
      <c r="Q25" s="74">
        <f t="shared" si="26"/>
        <v>44440</v>
      </c>
      <c r="R25" s="73">
        <f t="shared" si="0"/>
        <v>-2.83</v>
      </c>
      <c r="S25" s="73">
        <f t="shared" si="1"/>
        <v>-1.9</v>
      </c>
      <c r="T25" s="73"/>
      <c r="U25" s="73">
        <f t="shared" si="2"/>
        <v>-3.15</v>
      </c>
      <c r="V25" s="73">
        <f t="shared" si="3"/>
        <v>-1.9</v>
      </c>
      <c r="W25" s="73"/>
      <c r="X25" s="75">
        <f t="shared" si="8"/>
        <v>0.31999999999999984</v>
      </c>
      <c r="Y25" s="75">
        <f t="shared" si="8"/>
        <v>0</v>
      </c>
      <c r="AA25" s="13">
        <f t="shared" si="9"/>
        <v>39295</v>
      </c>
      <c r="AB25" s="14">
        <v>2007</v>
      </c>
      <c r="AC25" s="14"/>
      <c r="AD25" s="14" t="s">
        <v>17</v>
      </c>
      <c r="AE25" s="14"/>
      <c r="AF25" s="78">
        <v>2.9</v>
      </c>
      <c r="AG25" s="14"/>
      <c r="AH25" s="76">
        <v>2.77</v>
      </c>
      <c r="AJ25" s="83">
        <f t="shared" si="27"/>
        <v>44440</v>
      </c>
      <c r="AK25" s="82" t="s">
        <v>51</v>
      </c>
      <c r="AL25" s="86">
        <f t="shared" si="10"/>
        <v>-3.15</v>
      </c>
      <c r="AM25" s="84">
        <v>-2.8</v>
      </c>
      <c r="AN25" s="84">
        <f t="shared" si="11"/>
        <v>0.35000000000000009</v>
      </c>
      <c r="AO25" s="85"/>
      <c r="AP25" s="82" t="s">
        <v>51</v>
      </c>
      <c r="AQ25" s="86">
        <v>4.3</v>
      </c>
      <c r="AR25" s="84">
        <v>4.3</v>
      </c>
      <c r="AS25" s="84">
        <f t="shared" si="4"/>
        <v>0</v>
      </c>
      <c r="AT25" s="84"/>
      <c r="AU25" s="82" t="s">
        <v>51</v>
      </c>
      <c r="AV25" s="84">
        <f t="shared" si="12"/>
        <v>-1.9</v>
      </c>
      <c r="AW25" s="84">
        <f t="shared" si="13"/>
        <v>-1.9</v>
      </c>
      <c r="AX25" s="84"/>
      <c r="AZ25" t="str">
        <f t="shared" si="5"/>
        <v>3Q 1997</v>
      </c>
      <c r="BA25" s="5">
        <f t="shared" si="14"/>
        <v>35674</v>
      </c>
      <c r="BB25" s="91">
        <v>11507472.942071</v>
      </c>
      <c r="BC25" s="91">
        <f t="shared" si="6"/>
        <v>11507472.942071</v>
      </c>
      <c r="BD25" s="91">
        <v>11408200.828</v>
      </c>
      <c r="BE25" s="91">
        <f t="shared" si="15"/>
        <v>11408200.828</v>
      </c>
      <c r="BH25" s="94">
        <f t="shared" si="16"/>
        <v>1.6460228313363956</v>
      </c>
      <c r="BI25" s="96">
        <f t="shared" si="17"/>
        <v>1.7460228313363935</v>
      </c>
      <c r="BJ25" s="94">
        <f t="shared" si="18"/>
        <v>1.6460228313363956</v>
      </c>
      <c r="BK25" s="94">
        <f t="shared" si="19"/>
        <v>1.7460228313363935</v>
      </c>
      <c r="BL25" s="3">
        <f t="shared" si="20"/>
        <v>1.9089441999616668</v>
      </c>
      <c r="BM25" s="3">
        <f t="shared" si="24"/>
        <v>1.9089441999616668</v>
      </c>
      <c r="BN25" s="113">
        <f t="shared" si="28"/>
        <v>7.3495533152159567</v>
      </c>
      <c r="BO25" s="113">
        <f t="shared" si="29"/>
        <v>7.3495533152159567</v>
      </c>
      <c r="BQ25" s="82"/>
      <c r="BR25" s="103">
        <v>0.65500000000000003</v>
      </c>
      <c r="BS25" s="103">
        <f t="shared" si="7"/>
        <v>0.65500000000000003</v>
      </c>
      <c r="BT25" s="108">
        <f t="shared" si="30"/>
        <v>0.65500000000000014</v>
      </c>
      <c r="BU25" s="104">
        <f t="shared" si="25"/>
        <v>11321124.645639719</v>
      </c>
      <c r="BV25" s="78">
        <f t="shared" si="21"/>
        <v>1.6460228313363956</v>
      </c>
      <c r="BW25" s="106">
        <f t="shared" si="22"/>
        <v>0</v>
      </c>
      <c r="CA25" s="5"/>
    </row>
    <row r="26" spans="3:79">
      <c r="C26" s="5">
        <f t="shared" si="23"/>
        <v>43344</v>
      </c>
      <c r="D26" s="21">
        <v>2018</v>
      </c>
      <c r="E26" s="25" t="s">
        <v>28</v>
      </c>
      <c r="F26" s="22" t="s">
        <v>18</v>
      </c>
      <c r="G26" s="27">
        <v>3.84</v>
      </c>
      <c r="H26" s="81">
        <v>4.2</v>
      </c>
      <c r="I26" s="25">
        <v>3.5</v>
      </c>
      <c r="J26" s="80">
        <v>3.9</v>
      </c>
      <c r="K26" s="25">
        <v>4.0199999999999996</v>
      </c>
      <c r="L26" s="81">
        <v>4.4000000000000004</v>
      </c>
      <c r="M26" s="25">
        <v>3.5</v>
      </c>
      <c r="N26" s="80">
        <v>3.9</v>
      </c>
      <c r="Q26" s="74">
        <f t="shared" si="26"/>
        <v>44531</v>
      </c>
      <c r="R26" s="73">
        <f t="shared" si="0"/>
        <v>-2.2799999999999998</v>
      </c>
      <c r="S26" s="73">
        <f t="shared" si="1"/>
        <v>-0.8</v>
      </c>
      <c r="T26" s="73"/>
      <c r="U26" s="73">
        <f t="shared" si="2"/>
        <v>-2.77</v>
      </c>
      <c r="V26" s="73">
        <f t="shared" si="3"/>
        <v>-1.2</v>
      </c>
      <c r="W26" s="73"/>
      <c r="X26" s="75">
        <f t="shared" si="8"/>
        <v>0.49000000000000021</v>
      </c>
      <c r="Y26" s="75">
        <f t="shared" si="8"/>
        <v>0.39999999999999991</v>
      </c>
      <c r="AA26" s="13">
        <f t="shared" si="9"/>
        <v>39326</v>
      </c>
      <c r="AB26" s="14">
        <v>2007</v>
      </c>
      <c r="AC26" s="14" t="s">
        <v>28</v>
      </c>
      <c r="AD26" s="14" t="s">
        <v>18</v>
      </c>
      <c r="AE26" s="14">
        <v>2.68</v>
      </c>
      <c r="AF26" s="78">
        <v>2.7</v>
      </c>
      <c r="AG26" s="14">
        <v>2.89</v>
      </c>
      <c r="AH26" s="76">
        <v>3.5</v>
      </c>
      <c r="AJ26" s="83">
        <f t="shared" si="27"/>
        <v>44531</v>
      </c>
      <c r="AK26" s="82" t="s">
        <v>52</v>
      </c>
      <c r="AL26" s="86">
        <f t="shared" si="10"/>
        <v>-2.77</v>
      </c>
      <c r="AM26" s="84">
        <v>-2.2999999999999998</v>
      </c>
      <c r="AN26" s="84">
        <f t="shared" si="11"/>
        <v>0.4700000000000002</v>
      </c>
      <c r="AO26" s="85"/>
      <c r="AP26" s="82" t="s">
        <v>52</v>
      </c>
      <c r="AQ26" s="86">
        <v>1.1000000000000001</v>
      </c>
      <c r="AR26" s="84">
        <v>1.1000000000000001</v>
      </c>
      <c r="AS26" s="84">
        <f t="shared" si="4"/>
        <v>0</v>
      </c>
      <c r="AT26" s="84"/>
      <c r="AU26" s="82" t="s">
        <v>52</v>
      </c>
      <c r="AV26" s="84">
        <f t="shared" si="12"/>
        <v>-1.2</v>
      </c>
      <c r="AW26" s="84">
        <f t="shared" si="13"/>
        <v>-0.8</v>
      </c>
      <c r="AX26" s="84"/>
      <c r="AZ26" t="str">
        <f t="shared" si="5"/>
        <v>4Q 1997</v>
      </c>
      <c r="BA26" s="5">
        <f t="shared" si="14"/>
        <v>35765</v>
      </c>
      <c r="BB26" s="91">
        <v>11792792.097661</v>
      </c>
      <c r="BC26" s="91">
        <f t="shared" si="6"/>
        <v>11792792.097661</v>
      </c>
      <c r="BD26" s="91">
        <v>11887380.083000001</v>
      </c>
      <c r="BE26" s="91">
        <f t="shared" si="15"/>
        <v>11887380.083000001</v>
      </c>
      <c r="BH26" s="94">
        <f t="shared" si="16"/>
        <v>3.4884105957865472</v>
      </c>
      <c r="BI26" s="96">
        <f t="shared" si="17"/>
        <v>3.5884105957865451</v>
      </c>
      <c r="BJ26" s="94">
        <f t="shared" si="18"/>
        <v>3.4884105957865472</v>
      </c>
      <c r="BK26" s="94">
        <f t="shared" si="19"/>
        <v>3.5884105957865451</v>
      </c>
      <c r="BL26" s="3">
        <f t="shared" si="20"/>
        <v>2.4794249530396968</v>
      </c>
      <c r="BM26" s="3">
        <f t="shared" si="24"/>
        <v>2.4794249530396968</v>
      </c>
      <c r="BN26" s="113">
        <f t="shared" si="28"/>
        <v>6.8468522787846524</v>
      </c>
      <c r="BO26" s="113">
        <f t="shared" si="29"/>
        <v>6.8468522787846524</v>
      </c>
      <c r="BQ26" s="82"/>
      <c r="BR26" s="103">
        <v>0.65500000000000003</v>
      </c>
      <c r="BS26" s="103">
        <f t="shared" si="7"/>
        <v>0.65500000000000003</v>
      </c>
      <c r="BT26" s="108">
        <f t="shared" si="30"/>
        <v>0.65500000000000014</v>
      </c>
      <c r="BU26" s="104">
        <f t="shared" si="25"/>
        <v>11395278.012068661</v>
      </c>
      <c r="BV26" s="78">
        <f t="shared" si="21"/>
        <v>3.4884105957865472</v>
      </c>
      <c r="BW26" s="106">
        <f t="shared" si="22"/>
        <v>0</v>
      </c>
      <c r="CA26" s="5"/>
    </row>
    <row r="27" spans="3:79">
      <c r="C27" s="5">
        <f t="shared" si="23"/>
        <v>43374</v>
      </c>
      <c r="D27" s="21">
        <v>2018</v>
      </c>
      <c r="E27" s="25"/>
      <c r="F27" s="22" t="s">
        <v>19</v>
      </c>
      <c r="G27" s="27"/>
      <c r="H27" s="81">
        <v>4.4000000000000004</v>
      </c>
      <c r="I27" s="25"/>
      <c r="J27" s="80">
        <v>3.8</v>
      </c>
      <c r="K27" s="25"/>
      <c r="L27" s="81">
        <v>4.5999999999999996</v>
      </c>
      <c r="M27" s="25"/>
      <c r="N27" s="80">
        <v>3.8</v>
      </c>
      <c r="Q27" s="74">
        <f t="shared" si="26"/>
        <v>44621</v>
      </c>
      <c r="R27" s="73">
        <f t="shared" si="0"/>
        <v>-1.71</v>
      </c>
      <c r="S27" s="73">
        <f t="shared" si="1"/>
        <v>0.1</v>
      </c>
      <c r="T27" s="73"/>
      <c r="U27" s="73">
        <f t="shared" si="2"/>
        <v>-2.15</v>
      </c>
      <c r="V27" s="73">
        <f t="shared" si="3"/>
        <v>-0.3</v>
      </c>
      <c r="W27" s="73"/>
      <c r="X27" s="75">
        <f t="shared" si="8"/>
        <v>0.43999999999999995</v>
      </c>
      <c r="Y27" s="75">
        <f t="shared" si="8"/>
        <v>0.4</v>
      </c>
      <c r="AA27" s="13">
        <f t="shared" si="9"/>
        <v>39356</v>
      </c>
      <c r="AB27" s="14">
        <v>2007</v>
      </c>
      <c r="AC27" s="14"/>
      <c r="AD27" s="14" t="s">
        <v>19</v>
      </c>
      <c r="AE27" s="14"/>
      <c r="AF27" s="78">
        <v>3.1</v>
      </c>
      <c r="AG27" s="14"/>
      <c r="AH27" s="76">
        <v>3.34</v>
      </c>
      <c r="AJ27" s="83">
        <f t="shared" si="27"/>
        <v>44621</v>
      </c>
      <c r="AK27" s="82" t="s">
        <v>53</v>
      </c>
      <c r="AL27" s="86">
        <f t="shared" si="10"/>
        <v>-2.15</v>
      </c>
      <c r="AM27" s="84">
        <v>-1.7</v>
      </c>
      <c r="AN27" s="84">
        <f t="shared" si="11"/>
        <v>0.44999999999999996</v>
      </c>
      <c r="AO27" s="85"/>
      <c r="AP27" s="82" t="s">
        <v>53</v>
      </c>
      <c r="AQ27" s="86">
        <v>1.9</v>
      </c>
      <c r="AR27" s="84">
        <v>1.9</v>
      </c>
      <c r="AS27" s="84">
        <f t="shared" si="4"/>
        <v>0</v>
      </c>
      <c r="AT27" s="84"/>
      <c r="AU27" s="82" t="s">
        <v>53</v>
      </c>
      <c r="AV27" s="84">
        <f t="shared" si="12"/>
        <v>-0.3</v>
      </c>
      <c r="AW27" s="84">
        <f t="shared" si="13"/>
        <v>0.1</v>
      </c>
      <c r="AX27" s="84"/>
      <c r="AZ27" t="str">
        <f t="shared" si="5"/>
        <v>1Q 1998</v>
      </c>
      <c r="BA27" s="5">
        <f t="shared" si="14"/>
        <v>35855</v>
      </c>
      <c r="BB27" s="91">
        <v>11901225.695704199</v>
      </c>
      <c r="BC27" s="91">
        <f t="shared" si="6"/>
        <v>11901225.695704199</v>
      </c>
      <c r="BD27" s="91">
        <v>11827638.014</v>
      </c>
      <c r="BE27" s="91">
        <f t="shared" si="15"/>
        <v>11827638.014</v>
      </c>
      <c r="BH27" s="94">
        <f t="shared" si="16"/>
        <v>3.7603463872808049</v>
      </c>
      <c r="BI27" s="96">
        <f t="shared" si="17"/>
        <v>3.8603463872808028</v>
      </c>
      <c r="BJ27" s="94">
        <f t="shared" si="18"/>
        <v>3.7603463872808049</v>
      </c>
      <c r="BK27" s="94">
        <f t="shared" si="19"/>
        <v>3.8603463872808028</v>
      </c>
      <c r="BL27" s="3">
        <f t="shared" si="20"/>
        <v>0.91949045777468541</v>
      </c>
      <c r="BM27" s="3">
        <f t="shared" si="24"/>
        <v>0.91949045777468541</v>
      </c>
      <c r="BN27" s="113">
        <f t="shared" si="28"/>
        <v>8.0021907424179659</v>
      </c>
      <c r="BO27" s="113">
        <f t="shared" si="29"/>
        <v>8.0021907424179659</v>
      </c>
      <c r="BQ27" s="82"/>
      <c r="BR27" s="103">
        <v>0.65500000000000003</v>
      </c>
      <c r="BS27" s="103">
        <f t="shared" si="7"/>
        <v>0.65500000000000003</v>
      </c>
      <c r="BT27" s="108">
        <f t="shared" si="30"/>
        <v>0.65500000000000014</v>
      </c>
      <c r="BU27" s="104">
        <f t="shared" si="25"/>
        <v>11469917.083047712</v>
      </c>
      <c r="BV27" s="78">
        <f t="shared" si="21"/>
        <v>3.7603463872808049</v>
      </c>
      <c r="BW27" s="106">
        <f t="shared" si="22"/>
        <v>0</v>
      </c>
      <c r="CA27" s="5"/>
    </row>
    <row r="28" spans="3:79">
      <c r="C28" s="5">
        <f t="shared" si="23"/>
        <v>43405</v>
      </c>
      <c r="D28" s="21">
        <v>2018</v>
      </c>
      <c r="E28" s="25"/>
      <c r="F28" s="22" t="s">
        <v>20</v>
      </c>
      <c r="G28" s="27"/>
      <c r="H28" s="81">
        <v>4</v>
      </c>
      <c r="I28" s="25"/>
      <c r="J28" s="80">
        <v>3.6</v>
      </c>
      <c r="K28" s="25"/>
      <c r="L28" s="81">
        <v>4.2</v>
      </c>
      <c r="M28" s="25"/>
      <c r="N28" s="80">
        <v>3.6</v>
      </c>
      <c r="Q28" s="74">
        <f t="shared" si="26"/>
        <v>44713</v>
      </c>
      <c r="R28" s="73">
        <f t="shared" si="0"/>
        <v>-1.23</v>
      </c>
      <c r="S28" s="73">
        <f t="shared" si="1"/>
        <v>0.6</v>
      </c>
      <c r="T28" s="73"/>
      <c r="U28" s="73">
        <f t="shared" si="2"/>
        <v>-1.62</v>
      </c>
      <c r="V28" s="73">
        <f t="shared" si="3"/>
        <v>0.2</v>
      </c>
      <c r="W28" s="73"/>
      <c r="X28" s="75">
        <f t="shared" si="8"/>
        <v>0.39000000000000012</v>
      </c>
      <c r="Y28" s="75">
        <f t="shared" si="8"/>
        <v>0.39999999999999997</v>
      </c>
      <c r="AA28" s="13">
        <f t="shared" si="9"/>
        <v>39387</v>
      </c>
      <c r="AB28" s="14">
        <v>2007</v>
      </c>
      <c r="AC28" s="14"/>
      <c r="AD28" s="14" t="s">
        <v>20</v>
      </c>
      <c r="AE28" s="14"/>
      <c r="AF28" s="78">
        <v>3.4</v>
      </c>
      <c r="AG28" s="14"/>
      <c r="AH28" s="76">
        <v>3.67</v>
      </c>
      <c r="AJ28" s="83">
        <f t="shared" si="27"/>
        <v>44713</v>
      </c>
      <c r="AK28" s="82" t="s">
        <v>54</v>
      </c>
      <c r="AL28" s="86">
        <f t="shared" si="10"/>
        <v>-1.62</v>
      </c>
      <c r="AM28" s="84">
        <v>-1.2</v>
      </c>
      <c r="AN28" s="84">
        <f t="shared" si="11"/>
        <v>0.42000000000000015</v>
      </c>
      <c r="AO28" s="85"/>
      <c r="AP28" s="82" t="s">
        <v>54</v>
      </c>
      <c r="AQ28" s="86">
        <v>2.2999999999999998</v>
      </c>
      <c r="AR28" s="84">
        <v>2.2999999999999998</v>
      </c>
      <c r="AS28" s="84">
        <f t="shared" si="4"/>
        <v>0</v>
      </c>
      <c r="AT28" s="84"/>
      <c r="AU28" s="82" t="s">
        <v>54</v>
      </c>
      <c r="AV28" s="84">
        <f t="shared" si="12"/>
        <v>0.2</v>
      </c>
      <c r="AW28" s="84">
        <f t="shared" si="13"/>
        <v>0.6</v>
      </c>
      <c r="AX28" s="84"/>
      <c r="AZ28" t="str">
        <f t="shared" si="5"/>
        <v>2Q 1998</v>
      </c>
      <c r="BA28" s="5">
        <f t="shared" si="14"/>
        <v>35947</v>
      </c>
      <c r="BB28" s="91">
        <v>11986740.4944157</v>
      </c>
      <c r="BC28" s="91">
        <f t="shared" si="6"/>
        <v>11986740.4944157</v>
      </c>
      <c r="BD28" s="91">
        <v>12034464.210000001</v>
      </c>
      <c r="BE28" s="91">
        <f t="shared" si="15"/>
        <v>12034464.210000001</v>
      </c>
      <c r="BH28" s="94">
        <f t="shared" si="16"/>
        <v>3.8258443596011773</v>
      </c>
      <c r="BI28" s="96">
        <f t="shared" si="17"/>
        <v>3.9258443596011752</v>
      </c>
      <c r="BJ28" s="94">
        <f t="shared" si="18"/>
        <v>3.8258443596011773</v>
      </c>
      <c r="BK28" s="94">
        <f t="shared" si="19"/>
        <v>3.9258443596011752</v>
      </c>
      <c r="BL28" s="3">
        <f t="shared" si="20"/>
        <v>0.71853774474983823</v>
      </c>
      <c r="BM28" s="3">
        <f t="shared" si="24"/>
        <v>0.71853774474983823</v>
      </c>
      <c r="BN28" s="113">
        <f t="shared" si="28"/>
        <v>7.12143655539208</v>
      </c>
      <c r="BO28" s="113">
        <f t="shared" si="29"/>
        <v>7.12143655539208</v>
      </c>
      <c r="BQ28" s="82"/>
      <c r="BR28" s="103">
        <v>0.65500000000000003</v>
      </c>
      <c r="BS28" s="103">
        <f t="shared" si="7"/>
        <v>0.65500000000000003</v>
      </c>
      <c r="BT28" s="108">
        <f t="shared" si="30"/>
        <v>0.65500000000000014</v>
      </c>
      <c r="BU28" s="104">
        <f t="shared" si="25"/>
        <v>11545045.039941676</v>
      </c>
      <c r="BV28" s="78">
        <f t="shared" si="21"/>
        <v>3.8258443596011773</v>
      </c>
      <c r="BW28" s="106">
        <f t="shared" si="22"/>
        <v>0</v>
      </c>
      <c r="CA28" s="5"/>
    </row>
    <row r="29" spans="3:79">
      <c r="C29" s="5">
        <f t="shared" si="23"/>
        <v>43435</v>
      </c>
      <c r="D29" s="21">
        <v>2018</v>
      </c>
      <c r="E29" s="25" t="s">
        <v>29</v>
      </c>
      <c r="F29" s="22" t="s">
        <v>21</v>
      </c>
      <c r="G29" s="27">
        <v>3.82</v>
      </c>
      <c r="H29" s="81">
        <v>3.9</v>
      </c>
      <c r="I29" s="25">
        <v>3.5</v>
      </c>
      <c r="J29" s="80">
        <v>3.5</v>
      </c>
      <c r="K29" s="25">
        <v>3.97</v>
      </c>
      <c r="L29" s="81">
        <v>4.0999999999999996</v>
      </c>
      <c r="M29" s="25">
        <v>3.5</v>
      </c>
      <c r="N29" s="80">
        <v>3.5</v>
      </c>
      <c r="Q29" s="74">
        <f t="shared" si="26"/>
        <v>44805</v>
      </c>
      <c r="R29" s="73">
        <f t="shared" si="0"/>
        <v>-0.93</v>
      </c>
      <c r="S29" s="73">
        <f t="shared" si="1"/>
        <v>0.7</v>
      </c>
      <c r="T29" s="73"/>
      <c r="U29" s="73">
        <f t="shared" si="2"/>
        <v>-1.33</v>
      </c>
      <c r="V29" s="73">
        <f t="shared" si="3"/>
        <v>0.2</v>
      </c>
      <c r="W29" s="73"/>
      <c r="X29" s="75">
        <f t="shared" si="8"/>
        <v>0.4</v>
      </c>
      <c r="Y29" s="75">
        <f t="shared" si="8"/>
        <v>0.49999999999999994</v>
      </c>
      <c r="AA29" s="13">
        <f t="shared" si="9"/>
        <v>39417</v>
      </c>
      <c r="AB29" s="14">
        <v>2007</v>
      </c>
      <c r="AC29" s="14" t="s">
        <v>29</v>
      </c>
      <c r="AD29" s="14" t="s">
        <v>21</v>
      </c>
      <c r="AE29" s="14">
        <v>2.73</v>
      </c>
      <c r="AF29" s="78">
        <v>2.5</v>
      </c>
      <c r="AG29" s="14">
        <v>2.97</v>
      </c>
      <c r="AH29" s="76">
        <v>2.89</v>
      </c>
      <c r="AJ29" s="83">
        <f t="shared" si="27"/>
        <v>44805</v>
      </c>
      <c r="AK29" s="82" t="s">
        <v>55</v>
      </c>
      <c r="AL29" s="86">
        <f t="shared" si="10"/>
        <v>-1.33</v>
      </c>
      <c r="AM29" s="84">
        <v>-0.9</v>
      </c>
      <c r="AN29" s="84">
        <f t="shared" si="11"/>
        <v>0.43000000000000005</v>
      </c>
      <c r="AO29" s="85"/>
      <c r="AP29" s="82" t="s">
        <v>55</v>
      </c>
      <c r="AQ29" s="86">
        <v>4.4000000000000004</v>
      </c>
      <c r="AR29" s="84">
        <v>4.4000000000000004</v>
      </c>
      <c r="AS29" s="84">
        <f t="shared" si="4"/>
        <v>0</v>
      </c>
      <c r="AT29" s="84"/>
      <c r="AU29" s="82" t="s">
        <v>55</v>
      </c>
      <c r="AV29" s="84">
        <f t="shared" si="12"/>
        <v>0.2</v>
      </c>
      <c r="AW29" s="84">
        <f t="shared" si="13"/>
        <v>0.7</v>
      </c>
      <c r="AX29" s="84"/>
      <c r="AZ29" t="str">
        <f t="shared" si="5"/>
        <v>3Q 1998</v>
      </c>
      <c r="BA29" s="5">
        <f t="shared" si="14"/>
        <v>36039</v>
      </c>
      <c r="BB29" s="91">
        <v>12048793.605066501</v>
      </c>
      <c r="BC29" s="91">
        <f t="shared" si="6"/>
        <v>12048793.605066501</v>
      </c>
      <c r="BD29" s="91">
        <v>11972371.607000001</v>
      </c>
      <c r="BE29" s="91">
        <f t="shared" si="15"/>
        <v>11972371.607000001</v>
      </c>
      <c r="BH29" s="94">
        <f t="shared" si="16"/>
        <v>3.6841998025358862</v>
      </c>
      <c r="BI29" s="96">
        <f t="shared" si="17"/>
        <v>3.7841998025358841</v>
      </c>
      <c r="BJ29" s="94">
        <f t="shared" si="18"/>
        <v>3.6841998025358862</v>
      </c>
      <c r="BK29" s="94">
        <f t="shared" si="19"/>
        <v>3.7841998025358841</v>
      </c>
      <c r="BL29" s="3">
        <f t="shared" si="20"/>
        <v>0.51768127189963309</v>
      </c>
      <c r="BM29" s="3">
        <f t="shared" si="24"/>
        <v>0.51768127189963309</v>
      </c>
      <c r="BN29" s="113">
        <f t="shared" si="28"/>
        <v>6.4086331724213466</v>
      </c>
      <c r="BO29" s="113">
        <f t="shared" si="29"/>
        <v>6.4086331724213466</v>
      </c>
      <c r="BQ29" s="82"/>
      <c r="BR29" s="103">
        <v>0.65500000000000003</v>
      </c>
      <c r="BS29" s="103">
        <f t="shared" si="7"/>
        <v>0.65500000000000003</v>
      </c>
      <c r="BT29" s="108">
        <f t="shared" si="30"/>
        <v>0.65500000000000014</v>
      </c>
      <c r="BU29" s="104">
        <f t="shared" si="25"/>
        <v>11620665.084953295</v>
      </c>
      <c r="BV29" s="78">
        <f t="shared" si="21"/>
        <v>3.6841998025358862</v>
      </c>
      <c r="BW29" s="106">
        <f t="shared" si="22"/>
        <v>0</v>
      </c>
      <c r="CA29" s="5"/>
    </row>
    <row r="30" spans="3:79">
      <c r="C30" s="5">
        <f t="shared" si="23"/>
        <v>43466</v>
      </c>
      <c r="D30" s="21">
        <v>2018</v>
      </c>
      <c r="E30" s="25"/>
      <c r="F30" s="22" t="s">
        <v>22</v>
      </c>
      <c r="G30" s="27"/>
      <c r="H30" s="81">
        <v>3.4</v>
      </c>
      <c r="I30" s="25"/>
      <c r="J30" s="80">
        <v>2.8</v>
      </c>
      <c r="K30" s="25"/>
      <c r="L30" s="81">
        <v>3.6</v>
      </c>
      <c r="M30" s="25"/>
      <c r="N30" s="80">
        <v>2.8</v>
      </c>
      <c r="Q30" s="74">
        <f t="shared" si="26"/>
        <v>44896</v>
      </c>
      <c r="R30" s="73">
        <f t="shared" si="0"/>
        <v>-1.06</v>
      </c>
      <c r="S30" s="73">
        <f t="shared" si="1"/>
        <v>0.7</v>
      </c>
      <c r="T30" s="73"/>
      <c r="U30" s="73"/>
      <c r="V30" s="73"/>
      <c r="W30" s="73"/>
      <c r="X30" s="73"/>
      <c r="Y30" s="73"/>
      <c r="AA30" s="13">
        <f t="shared" si="9"/>
        <v>39448</v>
      </c>
      <c r="AB30" s="14">
        <v>2007</v>
      </c>
      <c r="AC30" s="14"/>
      <c r="AD30" s="14" t="s">
        <v>22</v>
      </c>
      <c r="AE30" s="14"/>
      <c r="AF30" s="78">
        <v>2.4</v>
      </c>
      <c r="AG30" s="14"/>
      <c r="AH30" s="76">
        <v>2.61</v>
      </c>
      <c r="AJ30" s="83">
        <f t="shared" si="27"/>
        <v>44896</v>
      </c>
      <c r="AK30" s="82" t="s">
        <v>56</v>
      </c>
      <c r="AL30" s="84">
        <v>-1</v>
      </c>
      <c r="AM30" s="84">
        <v>-1.1000000000000001</v>
      </c>
      <c r="AN30" s="84">
        <f t="shared" si="11"/>
        <v>-0.10000000000000009</v>
      </c>
      <c r="AO30" s="85"/>
      <c r="AP30" s="82" t="s">
        <v>56</v>
      </c>
      <c r="AQ30" s="84">
        <v>3.8</v>
      </c>
      <c r="AR30" s="84">
        <v>3.7</v>
      </c>
      <c r="AS30" s="84">
        <f t="shared" si="4"/>
        <v>-9.9999999999999645E-2</v>
      </c>
      <c r="AT30" s="84"/>
      <c r="AU30" s="82" t="s">
        <v>56</v>
      </c>
      <c r="AV30" s="84">
        <f>AV29+AL30-AL29</f>
        <v>0.53</v>
      </c>
      <c r="AW30" s="84">
        <f t="shared" si="13"/>
        <v>0.7</v>
      </c>
      <c r="AX30" s="84"/>
      <c r="AZ30" t="str">
        <f t="shared" si="5"/>
        <v>4Q 1998</v>
      </c>
      <c r="BA30" s="5">
        <f t="shared" si="14"/>
        <v>36130</v>
      </c>
      <c r="BB30" s="91">
        <v>12064883.2465182</v>
      </c>
      <c r="BC30" s="91">
        <f t="shared" si="6"/>
        <v>12064883.2465182</v>
      </c>
      <c r="BD30" s="91">
        <v>12139816.605</v>
      </c>
      <c r="BE30" s="91">
        <f t="shared" si="15"/>
        <v>12139816.605</v>
      </c>
      <c r="BH30" s="94">
        <f t="shared" si="16"/>
        <v>3.1470438135266647</v>
      </c>
      <c r="BI30" s="96">
        <f t="shared" si="17"/>
        <v>3.2470438135266626</v>
      </c>
      <c r="BJ30" s="94">
        <f t="shared" si="18"/>
        <v>3.1470438135266647</v>
      </c>
      <c r="BK30" s="94">
        <f t="shared" si="19"/>
        <v>3.2470438135266626</v>
      </c>
      <c r="BL30" s="3">
        <f t="shared" si="20"/>
        <v>0.13353736464483745</v>
      </c>
      <c r="BM30" s="3">
        <f t="shared" si="24"/>
        <v>0.13353736464483745</v>
      </c>
      <c r="BN30" s="113">
        <f t="shared" si="28"/>
        <v>5.1639251702567179</v>
      </c>
      <c r="BO30" s="113">
        <f t="shared" si="29"/>
        <v>5.1639251702567179</v>
      </c>
      <c r="BQ30" s="82"/>
      <c r="BR30" s="103">
        <v>0.65500000000000003</v>
      </c>
      <c r="BS30" s="103">
        <f t="shared" si="7"/>
        <v>0.65500000000000003</v>
      </c>
      <c r="BT30" s="108">
        <f t="shared" si="30"/>
        <v>0.65500000000000014</v>
      </c>
      <c r="BU30" s="104">
        <f t="shared" si="25"/>
        <v>11696780.44125974</v>
      </c>
      <c r="BV30" s="78">
        <f t="shared" si="21"/>
        <v>3.1470438135266647</v>
      </c>
      <c r="BW30" s="106">
        <f t="shared" si="22"/>
        <v>0</v>
      </c>
      <c r="CA30" s="5"/>
    </row>
    <row r="31" spans="3:79">
      <c r="C31" s="5">
        <f t="shared" si="23"/>
        <v>43497</v>
      </c>
      <c r="D31" s="21">
        <v>2019</v>
      </c>
      <c r="E31" s="25"/>
      <c r="F31" s="22" t="s">
        <v>11</v>
      </c>
      <c r="G31" s="27"/>
      <c r="H31" s="81">
        <v>4.0999999999999996</v>
      </c>
      <c r="I31" s="25"/>
      <c r="J31" s="80">
        <v>3.7</v>
      </c>
      <c r="K31" s="25"/>
      <c r="L31" s="81">
        <v>4.3</v>
      </c>
      <c r="M31" s="25"/>
      <c r="N31" s="80">
        <v>3.7</v>
      </c>
      <c r="Q31" s="74">
        <f t="shared" si="26"/>
        <v>44986</v>
      </c>
      <c r="R31" s="73"/>
      <c r="S31" s="73"/>
      <c r="T31" s="73"/>
      <c r="U31" s="73"/>
      <c r="V31" s="73"/>
      <c r="W31" s="73"/>
      <c r="X31" s="73"/>
      <c r="Y31" s="73"/>
      <c r="AA31" s="13">
        <f t="shared" si="9"/>
        <v>39479</v>
      </c>
      <c r="AB31" s="14">
        <v>2008</v>
      </c>
      <c r="AC31" s="14"/>
      <c r="AD31" s="14" t="s">
        <v>11</v>
      </c>
      <c r="AE31" s="14"/>
      <c r="AF31" s="78">
        <v>2.8</v>
      </c>
      <c r="AG31" s="14"/>
      <c r="AH31" s="76">
        <v>3.25</v>
      </c>
      <c r="AJ31" s="83">
        <f t="shared" si="27"/>
        <v>44986</v>
      </c>
      <c r="AK31" s="82" t="s">
        <v>57</v>
      </c>
      <c r="AL31" s="84">
        <v>-0.9</v>
      </c>
      <c r="AM31" s="84">
        <v>-0.9</v>
      </c>
      <c r="AN31" s="84">
        <f t="shared" si="11"/>
        <v>0</v>
      </c>
      <c r="AO31" s="85"/>
      <c r="AP31" s="82" t="s">
        <v>57</v>
      </c>
      <c r="AQ31" s="84">
        <v>2.9</v>
      </c>
      <c r="AR31" s="84">
        <v>2.8</v>
      </c>
      <c r="AS31" s="84">
        <f t="shared" si="4"/>
        <v>-0.10000000000000009</v>
      </c>
      <c r="AT31" s="84"/>
      <c r="AU31" s="82" t="s">
        <v>57</v>
      </c>
      <c r="AV31" s="84">
        <f t="shared" ref="AV31:AW38" si="31">AV30+AL31-AL30</f>
        <v>0.63</v>
      </c>
      <c r="AW31" s="84">
        <f t="shared" si="31"/>
        <v>0.9</v>
      </c>
      <c r="AX31" s="84"/>
      <c r="AZ31" t="str">
        <f t="shared" si="5"/>
        <v>1Q 1999</v>
      </c>
      <c r="BA31" s="5">
        <f t="shared" si="14"/>
        <v>36220</v>
      </c>
      <c r="BB31" s="91">
        <v>12186886.602511801</v>
      </c>
      <c r="BC31" s="91">
        <f t="shared" si="6"/>
        <v>12186886.602511801</v>
      </c>
      <c r="BD31" s="91">
        <v>12100154.549000001</v>
      </c>
      <c r="BE31" s="91">
        <f t="shared" si="15"/>
        <v>12100154.549000001</v>
      </c>
      <c r="BH31" s="94">
        <f t="shared" si="16"/>
        <v>3.5120903705325901</v>
      </c>
      <c r="BI31" s="96">
        <f t="shared" si="17"/>
        <v>3.612090370532588</v>
      </c>
      <c r="BJ31" s="94">
        <f t="shared" si="18"/>
        <v>3.5120903705325901</v>
      </c>
      <c r="BK31" s="94">
        <f t="shared" si="19"/>
        <v>3.612090370532588</v>
      </c>
      <c r="BL31" s="3">
        <f t="shared" si="20"/>
        <v>1.0112269924270407</v>
      </c>
      <c r="BM31" s="3">
        <f t="shared" si="24"/>
        <v>1.0112269924270407</v>
      </c>
      <c r="BN31" s="113">
        <f t="shared" si="28"/>
        <v>3.5710660525402034</v>
      </c>
      <c r="BO31" s="113">
        <f t="shared" si="29"/>
        <v>3.5710660525402034</v>
      </c>
      <c r="BQ31" s="82"/>
      <c r="BR31" s="103">
        <v>0.65500000000000003</v>
      </c>
      <c r="BS31" s="103">
        <f t="shared" si="7"/>
        <v>0.65500000000000003</v>
      </c>
      <c r="BT31" s="108">
        <f t="shared" si="30"/>
        <v>0.65500000000000014</v>
      </c>
      <c r="BU31" s="104">
        <f t="shared" si="25"/>
        <v>11773394.353149991</v>
      </c>
      <c r="BV31" s="78">
        <f t="shared" si="21"/>
        <v>3.5120903705325901</v>
      </c>
      <c r="BW31" s="106">
        <f t="shared" si="22"/>
        <v>0</v>
      </c>
      <c r="CA31" s="5"/>
    </row>
    <row r="32" spans="3:79">
      <c r="C32" s="5">
        <f t="shared" si="23"/>
        <v>43525</v>
      </c>
      <c r="D32" s="21">
        <v>2019</v>
      </c>
      <c r="E32" s="25" t="s">
        <v>26</v>
      </c>
      <c r="F32" s="22" t="s">
        <v>12</v>
      </c>
      <c r="G32" s="27">
        <v>3.91</v>
      </c>
      <c r="H32" s="81">
        <v>3.9</v>
      </c>
      <c r="I32" s="25">
        <v>3.7</v>
      </c>
      <c r="J32" s="80">
        <v>3.6</v>
      </c>
      <c r="K32" s="25">
        <v>4.04</v>
      </c>
      <c r="L32" s="81">
        <v>4.0999999999999996</v>
      </c>
      <c r="M32" s="25">
        <v>3.7</v>
      </c>
      <c r="N32" s="80">
        <v>3.6</v>
      </c>
      <c r="Q32" s="71"/>
      <c r="R32" s="71"/>
      <c r="S32" s="71"/>
      <c r="T32" s="71"/>
      <c r="U32" s="71"/>
      <c r="V32" s="71"/>
      <c r="W32" s="71"/>
      <c r="X32" s="71"/>
      <c r="Y32" s="71"/>
      <c r="AA32" s="13">
        <f t="shared" si="9"/>
        <v>39508</v>
      </c>
      <c r="AB32" s="14">
        <v>2008</v>
      </c>
      <c r="AC32" s="14" t="s">
        <v>26</v>
      </c>
      <c r="AD32" s="14" t="s">
        <v>12</v>
      </c>
      <c r="AE32" s="14">
        <v>2.06</v>
      </c>
      <c r="AF32" s="78">
        <v>2.8</v>
      </c>
      <c r="AG32" s="14">
        <v>2.37</v>
      </c>
      <c r="AH32" s="76">
        <v>3.22</v>
      </c>
      <c r="AJ32" s="83">
        <f t="shared" si="27"/>
        <v>45078</v>
      </c>
      <c r="AK32" s="82" t="s">
        <v>58</v>
      </c>
      <c r="AL32" s="84">
        <v>-0.9</v>
      </c>
      <c r="AM32" s="84">
        <v>-1</v>
      </c>
      <c r="AN32" s="84">
        <f t="shared" si="11"/>
        <v>-9.9999999999999978E-2</v>
      </c>
      <c r="AO32" s="85"/>
      <c r="AP32" s="82" t="s">
        <v>58</v>
      </c>
      <c r="AQ32" s="84">
        <v>2</v>
      </c>
      <c r="AR32" s="84">
        <v>1.9</v>
      </c>
      <c r="AS32" s="84">
        <f t="shared" si="4"/>
        <v>-0.10000000000000009</v>
      </c>
      <c r="AT32" s="84"/>
      <c r="AU32" s="82" t="s">
        <v>58</v>
      </c>
      <c r="AV32" s="84">
        <f t="shared" si="31"/>
        <v>0.63</v>
      </c>
      <c r="AW32" s="84">
        <f t="shared" si="31"/>
        <v>0.8</v>
      </c>
      <c r="AX32" s="84"/>
      <c r="AZ32" t="str">
        <f t="shared" si="5"/>
        <v>2Q 1999</v>
      </c>
      <c r="BA32" s="5">
        <f t="shared" si="14"/>
        <v>36312</v>
      </c>
      <c r="BB32" s="91">
        <v>12259162.338375</v>
      </c>
      <c r="BC32" s="91">
        <f t="shared" si="6"/>
        <v>12259162.338375</v>
      </c>
      <c r="BD32" s="91">
        <v>12315219.075999999</v>
      </c>
      <c r="BE32" s="91">
        <f t="shared" si="15"/>
        <v>12315219.075999999</v>
      </c>
      <c r="BH32" s="94">
        <f t="shared" si="16"/>
        <v>3.4483937758006391</v>
      </c>
      <c r="BI32" s="96">
        <f t="shared" si="17"/>
        <v>3.548393775800637</v>
      </c>
      <c r="BJ32" s="94">
        <f t="shared" si="18"/>
        <v>3.4483937758006391</v>
      </c>
      <c r="BK32" s="94">
        <f t="shared" si="19"/>
        <v>3.548393775800637</v>
      </c>
      <c r="BL32" s="3">
        <f t="shared" si="20"/>
        <v>0.59306152769407561</v>
      </c>
      <c r="BM32" s="3">
        <f t="shared" si="24"/>
        <v>0.59306152769407561</v>
      </c>
      <c r="BN32" s="113">
        <f t="shared" si="28"/>
        <v>2.9048897463397338</v>
      </c>
      <c r="BO32" s="113">
        <f t="shared" si="29"/>
        <v>2.9048897463397338</v>
      </c>
      <c r="BQ32" s="82"/>
      <c r="BR32" s="103">
        <v>0.65500000000000003</v>
      </c>
      <c r="BS32" s="103">
        <f t="shared" si="7"/>
        <v>0.65500000000000003</v>
      </c>
      <c r="BT32" s="108">
        <f t="shared" si="30"/>
        <v>0.65500000000000014</v>
      </c>
      <c r="BU32" s="104">
        <f t="shared" si="25"/>
        <v>11850510.086163124</v>
      </c>
      <c r="BV32" s="78">
        <f t="shared" si="21"/>
        <v>3.4483937758006391</v>
      </c>
      <c r="BW32" s="106">
        <f t="shared" si="22"/>
        <v>0</v>
      </c>
      <c r="CA32" s="5"/>
    </row>
    <row r="33" spans="3:79">
      <c r="C33" s="5">
        <f t="shared" si="23"/>
        <v>43556</v>
      </c>
      <c r="D33" s="21">
        <v>2019</v>
      </c>
      <c r="E33" s="25"/>
      <c r="F33" s="22" t="s">
        <v>13</v>
      </c>
      <c r="G33" s="27"/>
      <c r="H33" s="81">
        <v>3.2</v>
      </c>
      <c r="I33" s="25"/>
      <c r="J33" s="80">
        <v>2.7</v>
      </c>
      <c r="K33" s="25"/>
      <c r="L33" s="81">
        <v>3.4</v>
      </c>
      <c r="M33" s="25"/>
      <c r="N33" s="80">
        <v>2.7</v>
      </c>
      <c r="Q33" s="71"/>
      <c r="R33" s="71"/>
      <c r="S33" s="71"/>
      <c r="T33" s="71"/>
      <c r="U33" s="71"/>
      <c r="V33" s="71"/>
      <c r="W33" s="71"/>
      <c r="X33" s="71"/>
      <c r="Y33" s="71"/>
      <c r="AA33" s="13">
        <f t="shared" si="9"/>
        <v>39539</v>
      </c>
      <c r="AB33" s="14">
        <v>2008</v>
      </c>
      <c r="AC33" s="14"/>
      <c r="AD33" s="14" t="s">
        <v>13</v>
      </c>
      <c r="AE33" s="14"/>
      <c r="AF33" s="78">
        <v>1.6</v>
      </c>
      <c r="AG33" s="14"/>
      <c r="AH33" s="76">
        <v>2.0299999999999998</v>
      </c>
      <c r="AJ33" s="83">
        <f t="shared" si="27"/>
        <v>45170</v>
      </c>
      <c r="AK33" s="82" t="s">
        <v>59</v>
      </c>
      <c r="AL33" s="84">
        <v>-1</v>
      </c>
      <c r="AM33" s="84">
        <v>-1.1000000000000001</v>
      </c>
      <c r="AN33" s="84">
        <f t="shared" si="11"/>
        <v>-0.10000000000000009</v>
      </c>
      <c r="AO33" s="85"/>
      <c r="AP33" s="82" t="s">
        <v>59</v>
      </c>
      <c r="AQ33" s="84">
        <v>1.3</v>
      </c>
      <c r="AR33" s="84">
        <v>1.1000000000000001</v>
      </c>
      <c r="AS33" s="84">
        <f t="shared" si="4"/>
        <v>-0.19999999999999996</v>
      </c>
      <c r="AT33" s="84"/>
      <c r="AU33" s="82" t="s">
        <v>59</v>
      </c>
      <c r="AV33" s="84">
        <f t="shared" si="31"/>
        <v>0.53</v>
      </c>
      <c r="AW33" s="84">
        <f t="shared" si="31"/>
        <v>0.7</v>
      </c>
      <c r="AX33" s="84"/>
      <c r="AZ33" t="str">
        <f t="shared" si="5"/>
        <v>3Q 1999</v>
      </c>
      <c r="BA33" s="5">
        <f t="shared" si="14"/>
        <v>36404</v>
      </c>
      <c r="BB33" s="91">
        <v>12378943.277458901</v>
      </c>
      <c r="BC33" s="91">
        <f t="shared" si="6"/>
        <v>12378943.277458901</v>
      </c>
      <c r="BD33" s="91">
        <v>12325229.130000001</v>
      </c>
      <c r="BE33" s="91">
        <f t="shared" si="15"/>
        <v>12325229.130000001</v>
      </c>
      <c r="BH33" s="94">
        <f t="shared" si="16"/>
        <v>3.779404778349388</v>
      </c>
      <c r="BI33" s="96">
        <f t="shared" si="17"/>
        <v>3.8794047783493859</v>
      </c>
      <c r="BJ33" s="94">
        <f t="shared" si="18"/>
        <v>3.779404778349388</v>
      </c>
      <c r="BK33" s="94">
        <f t="shared" si="19"/>
        <v>3.8794047783493859</v>
      </c>
      <c r="BL33" s="3">
        <f t="shared" si="20"/>
        <v>0.97707278668583797</v>
      </c>
      <c r="BM33" s="3">
        <f t="shared" si="24"/>
        <v>0.97707278668583797</v>
      </c>
      <c r="BN33" s="113">
        <f t="shared" si="28"/>
        <v>2.4277460973914629</v>
      </c>
      <c r="BO33" s="113">
        <f t="shared" si="29"/>
        <v>2.4277460973914629</v>
      </c>
      <c r="BQ33" s="82"/>
      <c r="BR33" s="103">
        <v>0.65500000000000003</v>
      </c>
      <c r="BS33" s="103">
        <f t="shared" si="7"/>
        <v>0.65500000000000003</v>
      </c>
      <c r="BT33" s="108">
        <f t="shared" si="30"/>
        <v>0.65500000000000014</v>
      </c>
      <c r="BU33" s="104">
        <f t="shared" si="25"/>
        <v>11928130.927227493</v>
      </c>
      <c r="BV33" s="78">
        <f t="shared" si="21"/>
        <v>3.779404778349388</v>
      </c>
      <c r="BW33" s="106">
        <f t="shared" si="22"/>
        <v>0</v>
      </c>
      <c r="CA33" s="5"/>
    </row>
    <row r="34" spans="3:79">
      <c r="C34" s="5">
        <f t="shared" si="23"/>
        <v>43586</v>
      </c>
      <c r="D34" s="21">
        <v>2019</v>
      </c>
      <c r="E34" s="25"/>
      <c r="F34" s="22" t="s">
        <v>14</v>
      </c>
      <c r="G34" s="27"/>
      <c r="H34" s="81">
        <v>3.5</v>
      </c>
      <c r="I34" s="25"/>
      <c r="J34" s="80">
        <v>3.2</v>
      </c>
      <c r="K34" s="25"/>
      <c r="L34" s="81">
        <v>3.6</v>
      </c>
      <c r="M34" s="25"/>
      <c r="N34" s="80">
        <v>3.2</v>
      </c>
      <c r="Q34" s="71"/>
      <c r="R34" s="71"/>
      <c r="S34" s="71"/>
      <c r="T34" s="71"/>
      <c r="U34" s="71"/>
      <c r="V34" s="71"/>
      <c r="W34" s="71"/>
      <c r="X34" s="71"/>
      <c r="Y34" s="71"/>
      <c r="AA34" s="13">
        <f t="shared" si="9"/>
        <v>39569</v>
      </c>
      <c r="AB34" s="14">
        <v>2008</v>
      </c>
      <c r="AC34" s="14"/>
      <c r="AD34" s="14" t="s">
        <v>14</v>
      </c>
      <c r="AE34" s="14"/>
      <c r="AF34" s="78">
        <v>3.2</v>
      </c>
      <c r="AG34" s="14"/>
      <c r="AH34" s="76">
        <v>3.81</v>
      </c>
      <c r="AJ34" s="83">
        <f t="shared" si="27"/>
        <v>45261</v>
      </c>
      <c r="AK34" s="82" t="s">
        <v>60</v>
      </c>
      <c r="AL34" s="84">
        <v>-0.9</v>
      </c>
      <c r="AM34" s="84">
        <v>-1.1000000000000001</v>
      </c>
      <c r="AN34" s="84">
        <f t="shared" si="11"/>
        <v>-0.20000000000000007</v>
      </c>
      <c r="AO34" s="85"/>
      <c r="AP34" s="82" t="s">
        <v>60</v>
      </c>
      <c r="AQ34" s="84">
        <v>1.2</v>
      </c>
      <c r="AR34" s="84">
        <v>1</v>
      </c>
      <c r="AS34" s="84">
        <f t="shared" si="4"/>
        <v>-0.19999999999999996</v>
      </c>
      <c r="AT34" s="84"/>
      <c r="AU34" s="82" t="s">
        <v>60</v>
      </c>
      <c r="AV34" s="84">
        <f t="shared" si="31"/>
        <v>0.63</v>
      </c>
      <c r="AW34" s="84">
        <f t="shared" si="31"/>
        <v>0.7</v>
      </c>
      <c r="AX34" s="84"/>
      <c r="AZ34" t="str">
        <f t="shared" si="5"/>
        <v>4Q 1999</v>
      </c>
      <c r="BA34" s="5">
        <f t="shared" si="14"/>
        <v>36495</v>
      </c>
      <c r="BB34" s="91">
        <v>12492517.0362923</v>
      </c>
      <c r="BC34" s="91">
        <f t="shared" si="6"/>
        <v>12492517.0362923</v>
      </c>
      <c r="BD34" s="91">
        <v>12554685.793</v>
      </c>
      <c r="BE34" s="91">
        <f t="shared" si="15"/>
        <v>12554685.793</v>
      </c>
      <c r="BH34" s="94">
        <f t="shared" si="16"/>
        <v>4.0500276023256276</v>
      </c>
      <c r="BI34" s="96">
        <f t="shared" si="17"/>
        <v>4.1500276023256255</v>
      </c>
      <c r="BJ34" s="94">
        <f t="shared" si="18"/>
        <v>4.0500276023256276</v>
      </c>
      <c r="BK34" s="94">
        <f t="shared" si="19"/>
        <v>4.1500276023256255</v>
      </c>
      <c r="BL34" s="3">
        <f t="shared" si="20"/>
        <v>0.91747539582161153</v>
      </c>
      <c r="BM34" s="3">
        <f t="shared" si="24"/>
        <v>0.91747539582161153</v>
      </c>
      <c r="BN34" s="113">
        <f t="shared" si="28"/>
        <v>2.7535542474823416</v>
      </c>
      <c r="BO34" s="113">
        <f t="shared" si="29"/>
        <v>2.7535542474823416</v>
      </c>
      <c r="BQ34" s="82"/>
      <c r="BR34" s="103">
        <v>0.65500000000000003</v>
      </c>
      <c r="BS34" s="103">
        <f t="shared" si="7"/>
        <v>0.65500000000000003</v>
      </c>
      <c r="BT34" s="108">
        <f t="shared" si="30"/>
        <v>0.65500000000000014</v>
      </c>
      <c r="BU34" s="104">
        <f t="shared" si="25"/>
        <v>12006260.184800833</v>
      </c>
      <c r="BV34" s="78">
        <f t="shared" si="21"/>
        <v>4.0500276023256276</v>
      </c>
      <c r="BW34" s="106">
        <f t="shared" si="22"/>
        <v>0</v>
      </c>
      <c r="CA34" s="5"/>
    </row>
    <row r="35" spans="3:79">
      <c r="C35" s="5">
        <f t="shared" si="23"/>
        <v>43617</v>
      </c>
      <c r="D35" s="21">
        <v>2019</v>
      </c>
      <c r="E35" s="25" t="s">
        <v>27</v>
      </c>
      <c r="F35" s="22" t="s">
        <v>15</v>
      </c>
      <c r="G35" s="27">
        <v>3.52</v>
      </c>
      <c r="H35" s="81">
        <v>3.4</v>
      </c>
      <c r="I35" s="25">
        <v>3.1</v>
      </c>
      <c r="J35" s="80">
        <v>2.7</v>
      </c>
      <c r="K35" s="25">
        <v>3.63</v>
      </c>
      <c r="L35" s="81">
        <v>3.5</v>
      </c>
      <c r="M35" s="25">
        <v>3.1</v>
      </c>
      <c r="N35" s="80">
        <v>2.7</v>
      </c>
      <c r="Q35" s="71"/>
      <c r="R35" s="71"/>
      <c r="S35" s="71"/>
      <c r="T35" s="71"/>
      <c r="U35" s="71"/>
      <c r="V35" s="71"/>
      <c r="W35" s="71"/>
      <c r="X35" s="71"/>
      <c r="Y35" s="71"/>
      <c r="AA35" s="13">
        <f t="shared" si="9"/>
        <v>39600</v>
      </c>
      <c r="AB35" s="14">
        <v>2008</v>
      </c>
      <c r="AC35" s="14" t="s">
        <v>27</v>
      </c>
      <c r="AD35" s="14" t="s">
        <v>15</v>
      </c>
      <c r="AE35" s="14">
        <v>2.65</v>
      </c>
      <c r="AF35" s="78">
        <v>2.8</v>
      </c>
      <c r="AG35" s="14">
        <v>3.14</v>
      </c>
      <c r="AH35" s="76">
        <v>3.22</v>
      </c>
      <c r="AJ35" s="83">
        <f t="shared" si="27"/>
        <v>45352</v>
      </c>
      <c r="AK35" s="82" t="s">
        <v>61</v>
      </c>
      <c r="AL35" s="84">
        <v>-0.6</v>
      </c>
      <c r="AM35" s="84">
        <v>-0.9</v>
      </c>
      <c r="AN35" s="84">
        <f t="shared" si="11"/>
        <v>-0.30000000000000004</v>
      </c>
      <c r="AO35" s="85"/>
      <c r="AP35" s="82" t="s">
        <v>61</v>
      </c>
      <c r="AQ35" s="84">
        <v>1.5</v>
      </c>
      <c r="AR35" s="84">
        <v>1.1000000000000001</v>
      </c>
      <c r="AS35" s="84">
        <f t="shared" si="4"/>
        <v>-0.39999999999999991</v>
      </c>
      <c r="AT35" s="84"/>
      <c r="AU35" s="82" t="s">
        <v>61</v>
      </c>
      <c r="AV35" s="84">
        <f t="shared" si="31"/>
        <v>0.93</v>
      </c>
      <c r="AW35" s="84">
        <f t="shared" si="31"/>
        <v>0.9</v>
      </c>
      <c r="AX35" s="84"/>
      <c r="AZ35" t="str">
        <f t="shared" si="5"/>
        <v>1Q 2000</v>
      </c>
      <c r="BA35" s="5">
        <f t="shared" si="14"/>
        <v>36586</v>
      </c>
      <c r="BB35" s="91">
        <v>12727972.7669164</v>
      </c>
      <c r="BC35" s="91">
        <f t="shared" si="6"/>
        <v>12727972.7669164</v>
      </c>
      <c r="BD35" s="91">
        <v>12725022.062999999</v>
      </c>
      <c r="BE35" s="91">
        <f t="shared" si="15"/>
        <v>12725022.062999999</v>
      </c>
      <c r="BH35" s="94">
        <f t="shared" si="16"/>
        <v>5.3212812239612077</v>
      </c>
      <c r="BI35" s="96">
        <f t="shared" si="17"/>
        <v>5.4212812239612056</v>
      </c>
      <c r="BJ35" s="94">
        <f t="shared" si="18"/>
        <v>5.3212812239612077</v>
      </c>
      <c r="BK35" s="94">
        <f t="shared" si="19"/>
        <v>5.4212812239612056</v>
      </c>
      <c r="BL35" s="3">
        <f t="shared" si="20"/>
        <v>1.8847741407121816</v>
      </c>
      <c r="BM35" s="3">
        <f t="shared" si="24"/>
        <v>1.8847741407121816</v>
      </c>
      <c r="BN35" s="113">
        <f t="shared" si="28"/>
        <v>3.4683105391944338</v>
      </c>
      <c r="BO35" s="113">
        <f t="shared" si="29"/>
        <v>3.4683105391944338</v>
      </c>
      <c r="BQ35" s="82"/>
      <c r="BR35" s="103">
        <v>0.65500000000000003</v>
      </c>
      <c r="BS35" s="103">
        <f t="shared" si="7"/>
        <v>0.65500000000000003</v>
      </c>
      <c r="BT35" s="108">
        <f t="shared" si="30"/>
        <v>0.65500000000000014</v>
      </c>
      <c r="BU35" s="104">
        <f t="shared" si="25"/>
        <v>12084901.189011279</v>
      </c>
      <c r="BV35" s="78">
        <f t="shared" si="21"/>
        <v>5.3212812239612077</v>
      </c>
      <c r="BW35" s="106">
        <f t="shared" si="22"/>
        <v>0</v>
      </c>
      <c r="CA35" s="5"/>
    </row>
    <row r="36" spans="3:79">
      <c r="C36" s="5">
        <f t="shared" si="23"/>
        <v>43647</v>
      </c>
      <c r="D36" s="21">
        <v>2019</v>
      </c>
      <c r="E36" s="25"/>
      <c r="F36" s="22" t="s">
        <v>16</v>
      </c>
      <c r="G36" s="27"/>
      <c r="H36" s="81">
        <v>3.5</v>
      </c>
      <c r="I36" s="25"/>
      <c r="J36" s="80">
        <v>3.1</v>
      </c>
      <c r="K36" s="25"/>
      <c r="L36" s="81">
        <v>3.6</v>
      </c>
      <c r="M36" s="25"/>
      <c r="N36" s="80">
        <v>3.1</v>
      </c>
      <c r="AA36" s="13">
        <f t="shared" si="9"/>
        <v>39630</v>
      </c>
      <c r="AB36" s="14">
        <v>2008</v>
      </c>
      <c r="AC36" s="14"/>
      <c r="AD36" s="14" t="s">
        <v>16</v>
      </c>
      <c r="AE36" s="14"/>
      <c r="AF36" s="78">
        <v>3.4</v>
      </c>
      <c r="AG36" s="14"/>
      <c r="AH36" s="76">
        <v>3.84</v>
      </c>
      <c r="AJ36" s="83">
        <f t="shared" si="27"/>
        <v>45444</v>
      </c>
      <c r="AK36" s="82" t="s">
        <v>62</v>
      </c>
      <c r="AL36" s="84">
        <v>-0.4</v>
      </c>
      <c r="AM36" s="84">
        <v>-0.8</v>
      </c>
      <c r="AN36" s="84">
        <f t="shared" si="11"/>
        <v>-0.4</v>
      </c>
      <c r="AO36" s="85"/>
      <c r="AP36" s="82" t="s">
        <v>62</v>
      </c>
      <c r="AQ36" s="84">
        <v>1.9</v>
      </c>
      <c r="AR36" s="84">
        <v>1.5</v>
      </c>
      <c r="AS36" s="84">
        <f t="shared" si="4"/>
        <v>-0.39999999999999991</v>
      </c>
      <c r="AT36" s="84"/>
      <c r="AU36" s="82" t="s">
        <v>62</v>
      </c>
      <c r="AV36" s="84">
        <f t="shared" si="31"/>
        <v>1.1299999999999999</v>
      </c>
      <c r="AW36" s="84">
        <f t="shared" si="31"/>
        <v>1</v>
      </c>
      <c r="AX36" s="84"/>
      <c r="AZ36" t="str">
        <f t="shared" si="5"/>
        <v>2Q 2000</v>
      </c>
      <c r="BA36" s="5">
        <f t="shared" si="14"/>
        <v>36678</v>
      </c>
      <c r="BB36" s="91">
        <v>12919483.182401201</v>
      </c>
      <c r="BC36" s="91">
        <f t="shared" si="6"/>
        <v>12919483.182401201</v>
      </c>
      <c r="BD36" s="91">
        <v>12994568.899</v>
      </c>
      <c r="BE36" s="91">
        <f t="shared" si="15"/>
        <v>12994568.899</v>
      </c>
      <c r="BH36" s="94">
        <f t="shared" si="16"/>
        <v>6.2103118431642486</v>
      </c>
      <c r="BI36" s="96">
        <f t="shared" si="17"/>
        <v>6.3103118431642464</v>
      </c>
      <c r="BJ36" s="94">
        <f t="shared" si="18"/>
        <v>6.2103118431642486</v>
      </c>
      <c r="BK36" s="94">
        <f t="shared" si="19"/>
        <v>6.3103118431642464</v>
      </c>
      <c r="BL36" s="3">
        <f t="shared" si="20"/>
        <v>1.5046419331018086</v>
      </c>
      <c r="BM36" s="3">
        <f t="shared" si="24"/>
        <v>1.5046419331018086</v>
      </c>
      <c r="BN36" s="113">
        <f t="shared" si="28"/>
        <v>4.2696232193974595</v>
      </c>
      <c r="BO36" s="113">
        <f t="shared" si="29"/>
        <v>4.2696232193974595</v>
      </c>
      <c r="BQ36" s="82"/>
      <c r="BR36" s="103">
        <v>0.65500000000000003</v>
      </c>
      <c r="BS36" s="103">
        <f t="shared" si="7"/>
        <v>0.65500000000000003</v>
      </c>
      <c r="BT36" s="108">
        <f t="shared" si="30"/>
        <v>0.65500000000000014</v>
      </c>
      <c r="BU36" s="104">
        <f t="shared" si="25"/>
        <v>12164057.291799303</v>
      </c>
      <c r="BV36" s="78">
        <f t="shared" si="21"/>
        <v>6.2103118431642486</v>
      </c>
      <c r="BW36" s="106">
        <f t="shared" si="22"/>
        <v>0</v>
      </c>
      <c r="CA36" s="5"/>
    </row>
    <row r="37" spans="3:79">
      <c r="C37" s="5">
        <f t="shared" si="23"/>
        <v>43678</v>
      </c>
      <c r="D37" s="21">
        <v>2019</v>
      </c>
      <c r="E37" s="25"/>
      <c r="F37" s="22" t="s">
        <v>17</v>
      </c>
      <c r="G37" s="27"/>
      <c r="H37" s="81">
        <v>3.6</v>
      </c>
      <c r="I37" s="25"/>
      <c r="J37" s="80">
        <v>3</v>
      </c>
      <c r="K37" s="25"/>
      <c r="L37" s="81">
        <v>3.7</v>
      </c>
      <c r="M37" s="25"/>
      <c r="N37" s="80">
        <v>3</v>
      </c>
      <c r="AA37" s="13">
        <f t="shared" si="9"/>
        <v>39661</v>
      </c>
      <c r="AB37" s="14">
        <v>2008</v>
      </c>
      <c r="AC37" s="14"/>
      <c r="AD37" s="14" t="s">
        <v>17</v>
      </c>
      <c r="AE37" s="14"/>
      <c r="AF37" s="78">
        <v>3.4</v>
      </c>
      <c r="AG37" s="14"/>
      <c r="AH37" s="76">
        <v>3.85</v>
      </c>
      <c r="AJ37" s="83">
        <f t="shared" si="27"/>
        <v>45536</v>
      </c>
      <c r="AK37" s="82" t="s">
        <v>63</v>
      </c>
      <c r="AL37" s="84">
        <v>-0.3</v>
      </c>
      <c r="AM37" s="84">
        <v>-0.7</v>
      </c>
      <c r="AN37" s="84">
        <f t="shared" si="11"/>
        <v>-0.39999999999999997</v>
      </c>
      <c r="AO37" s="85"/>
      <c r="AP37" s="82" t="s">
        <v>63</v>
      </c>
      <c r="AQ37" s="84">
        <v>2.1</v>
      </c>
      <c r="AR37" s="84">
        <v>1.8</v>
      </c>
      <c r="AS37" s="84">
        <f t="shared" si="4"/>
        <v>-0.30000000000000004</v>
      </c>
      <c r="AT37" s="84"/>
      <c r="AU37" s="82" t="s">
        <v>63</v>
      </c>
      <c r="AV37" s="84">
        <f t="shared" si="31"/>
        <v>1.23</v>
      </c>
      <c r="AW37" s="84">
        <f t="shared" si="31"/>
        <v>1.1000000000000001</v>
      </c>
      <c r="AX37" s="84"/>
      <c r="AZ37" t="str">
        <f t="shared" si="5"/>
        <v>3Q 2000</v>
      </c>
      <c r="BA37" s="5">
        <f t="shared" si="14"/>
        <v>36770</v>
      </c>
      <c r="BB37" s="91">
        <v>13051381.054218501</v>
      </c>
      <c r="BC37" s="91">
        <f t="shared" si="6"/>
        <v>13051381.054218501</v>
      </c>
      <c r="BD37" s="91">
        <v>13008792.244000001</v>
      </c>
      <c r="BE37" s="91">
        <f t="shared" si="15"/>
        <v>13008792.244000001</v>
      </c>
      <c r="BH37" s="94">
        <f t="shared" si="16"/>
        <v>6.5964298787915823</v>
      </c>
      <c r="BI37" s="96">
        <f t="shared" si="17"/>
        <v>6.6964298787915801</v>
      </c>
      <c r="BJ37" s="94">
        <f t="shared" si="18"/>
        <v>6.5964298787915823</v>
      </c>
      <c r="BK37" s="94">
        <f t="shared" si="19"/>
        <v>6.6964298787915801</v>
      </c>
      <c r="BL37" s="3">
        <f t="shared" si="20"/>
        <v>1.0209221990936186</v>
      </c>
      <c r="BM37" s="3">
        <f t="shared" si="24"/>
        <v>1.0209221990936186</v>
      </c>
      <c r="BN37" s="113">
        <f t="shared" si="28"/>
        <v>4.9153621643560257</v>
      </c>
      <c r="BO37" s="113">
        <f t="shared" si="29"/>
        <v>4.9153621643560257</v>
      </c>
      <c r="BQ37" s="82"/>
      <c r="BR37" s="103">
        <v>0.65500000000000003</v>
      </c>
      <c r="BS37" s="103">
        <f t="shared" si="7"/>
        <v>0.65500000000000003</v>
      </c>
      <c r="BT37" s="108">
        <f t="shared" si="30"/>
        <v>0.65500000000000014</v>
      </c>
      <c r="BU37" s="104">
        <f t="shared" si="25"/>
        <v>12243731.867060589</v>
      </c>
      <c r="BV37" s="78">
        <f t="shared" si="21"/>
        <v>6.5964298787915823</v>
      </c>
      <c r="BW37" s="106">
        <f t="shared" si="22"/>
        <v>0</v>
      </c>
      <c r="CA37" s="5"/>
    </row>
    <row r="38" spans="3:79">
      <c r="C38" s="5">
        <f t="shared" si="23"/>
        <v>43709</v>
      </c>
      <c r="D38" s="21">
        <v>2019</v>
      </c>
      <c r="E38" s="25" t="s">
        <v>28</v>
      </c>
      <c r="F38" s="22" t="s">
        <v>18</v>
      </c>
      <c r="G38" s="27">
        <v>3.77</v>
      </c>
      <c r="H38" s="81">
        <v>3.9</v>
      </c>
      <c r="I38" s="25">
        <v>3.2</v>
      </c>
      <c r="J38" s="80">
        <v>3.3</v>
      </c>
      <c r="K38" s="25">
        <v>3.89</v>
      </c>
      <c r="L38" s="81">
        <v>4</v>
      </c>
      <c r="M38" s="25">
        <v>3.2</v>
      </c>
      <c r="N38" s="80">
        <v>3.3</v>
      </c>
      <c r="AA38" s="13">
        <f t="shared" si="9"/>
        <v>39692</v>
      </c>
      <c r="AB38" s="14">
        <v>2008</v>
      </c>
      <c r="AC38" s="14" t="s">
        <v>28</v>
      </c>
      <c r="AD38" s="14" t="s">
        <v>18</v>
      </c>
      <c r="AE38" s="14">
        <v>2.63</v>
      </c>
      <c r="AF38" s="78">
        <v>2.1</v>
      </c>
      <c r="AG38" s="14">
        <v>3.04</v>
      </c>
      <c r="AH38" s="76">
        <v>2.4</v>
      </c>
      <c r="AJ38" s="83">
        <f t="shared" si="27"/>
        <v>45627</v>
      </c>
      <c r="AK38" s="82" t="s">
        <v>64</v>
      </c>
      <c r="AL38" s="84">
        <v>-0.3</v>
      </c>
      <c r="AM38" s="84">
        <v>-0.7</v>
      </c>
      <c r="AN38" s="84">
        <f t="shared" si="11"/>
        <v>-0.39999999999999997</v>
      </c>
      <c r="AO38" s="85"/>
      <c r="AP38" s="82" t="s">
        <v>64</v>
      </c>
      <c r="AQ38" s="84">
        <v>2.2000000000000002</v>
      </c>
      <c r="AR38" s="84">
        <v>1.9</v>
      </c>
      <c r="AS38" s="84">
        <f>AR38-AQ38</f>
        <v>-0.30000000000000027</v>
      </c>
      <c r="AT38" s="84"/>
      <c r="AU38" s="82" t="s">
        <v>64</v>
      </c>
      <c r="AV38" s="84">
        <f t="shared" si="31"/>
        <v>1.23</v>
      </c>
      <c r="AW38" s="84">
        <f t="shared" si="31"/>
        <v>1.1000000000000001</v>
      </c>
      <c r="AX38" s="84"/>
      <c r="AZ38" t="str">
        <f t="shared" si="5"/>
        <v>4Q 2000</v>
      </c>
      <c r="BA38" s="5">
        <f t="shared" si="14"/>
        <v>36861</v>
      </c>
      <c r="BB38" s="91">
        <v>12938386.456841201</v>
      </c>
      <c r="BC38" s="91">
        <f t="shared" si="6"/>
        <v>12938386.456841201</v>
      </c>
      <c r="BD38" s="91">
        <v>13003302.161</v>
      </c>
      <c r="BE38" s="91">
        <f t="shared" si="15"/>
        <v>13003302.161</v>
      </c>
      <c r="BH38" s="94">
        <f t="shared" si="16"/>
        <v>4.9858951671553768</v>
      </c>
      <c r="BI38" s="96">
        <f t="shared" si="17"/>
        <v>5.0858951671553747</v>
      </c>
      <c r="BJ38" s="94">
        <f t="shared" si="18"/>
        <v>4.9858951671553768</v>
      </c>
      <c r="BK38" s="94">
        <f t="shared" si="19"/>
        <v>5.0858951671553747</v>
      </c>
      <c r="BL38" s="3">
        <f t="shared" si="20"/>
        <v>-0.86576736138415811</v>
      </c>
      <c r="BM38" s="3">
        <f t="shared" si="24"/>
        <v>-0.86576736138415811</v>
      </c>
      <c r="BN38" s="113">
        <f t="shared" si="28"/>
        <v>4.9424537126456158</v>
      </c>
      <c r="BO38" s="113">
        <f t="shared" si="29"/>
        <v>4.9424537126456158</v>
      </c>
      <c r="BQ38" s="82"/>
      <c r="BR38" s="103">
        <v>0.65500000000000003</v>
      </c>
      <c r="BS38" s="103">
        <f t="shared" si="7"/>
        <v>0.65500000000000003</v>
      </c>
      <c r="BT38" s="108">
        <f t="shared" si="30"/>
        <v>0.65500000000000014</v>
      </c>
      <c r="BU38" s="104">
        <f t="shared" si="25"/>
        <v>12323928.310789837</v>
      </c>
      <c r="BV38" s="78">
        <f t="shared" si="21"/>
        <v>4.9858951671553768</v>
      </c>
      <c r="BW38" s="106">
        <f t="shared" si="22"/>
        <v>0</v>
      </c>
      <c r="CA38" s="5"/>
    </row>
    <row r="39" spans="3:79">
      <c r="C39" s="5">
        <f t="shared" si="23"/>
        <v>43739</v>
      </c>
      <c r="D39" s="21">
        <v>2019</v>
      </c>
      <c r="E39" s="25"/>
      <c r="F39" s="22" t="s">
        <v>19</v>
      </c>
      <c r="G39" s="27"/>
      <c r="H39" s="81">
        <v>4.3</v>
      </c>
      <c r="I39" s="25"/>
      <c r="J39" s="80">
        <v>3.5</v>
      </c>
      <c r="K39" s="25"/>
      <c r="L39" s="81">
        <v>4.4000000000000004</v>
      </c>
      <c r="M39" s="25"/>
      <c r="N39" s="80">
        <v>3.5</v>
      </c>
      <c r="AA39" s="13">
        <f t="shared" si="9"/>
        <v>39722</v>
      </c>
      <c r="AB39" s="14">
        <v>2008</v>
      </c>
      <c r="AC39" s="14"/>
      <c r="AD39" s="14" t="s">
        <v>19</v>
      </c>
      <c r="AE39" s="14"/>
      <c r="AF39" s="78">
        <v>1.7</v>
      </c>
      <c r="AG39" s="14"/>
      <c r="AH39" s="76">
        <v>2.2000000000000002</v>
      </c>
      <c r="AJ39" s="83"/>
      <c r="AK39" s="82"/>
      <c r="AL39" s="84"/>
      <c r="AM39" s="84"/>
      <c r="AN39" s="84"/>
      <c r="AO39" s="85"/>
      <c r="AP39" s="82"/>
      <c r="AQ39" s="84"/>
      <c r="AR39" s="84"/>
      <c r="AS39" s="84"/>
      <c r="AT39" s="84"/>
      <c r="AU39" s="84"/>
      <c r="AV39" s="84"/>
      <c r="AW39" s="84"/>
      <c r="AX39" s="84"/>
      <c r="AZ39" t="str">
        <f t="shared" si="5"/>
        <v>1Q 2001</v>
      </c>
      <c r="BA39" s="5">
        <f t="shared" si="14"/>
        <v>36951</v>
      </c>
      <c r="BB39" s="91">
        <v>12942207.033235701</v>
      </c>
      <c r="BC39" s="91">
        <f t="shared" si="6"/>
        <v>12942207.033235701</v>
      </c>
      <c r="BD39" s="91">
        <v>12796119.499</v>
      </c>
      <c r="BE39" s="91">
        <f t="shared" si="15"/>
        <v>12796119.499</v>
      </c>
      <c r="BH39" s="94">
        <f t="shared" si="16"/>
        <v>4.3335119509512623</v>
      </c>
      <c r="BI39" s="96">
        <f t="shared" si="17"/>
        <v>4.4335119509512593</v>
      </c>
      <c r="BJ39" s="94">
        <f t="shared" si="18"/>
        <v>4.3335119509512623</v>
      </c>
      <c r="BK39" s="94">
        <f t="shared" si="19"/>
        <v>4.4335119509512602</v>
      </c>
      <c r="BL39" s="3">
        <f t="shared" si="20"/>
        <v>2.95290019914205E-2</v>
      </c>
      <c r="BM39" s="3">
        <f t="shared" si="24"/>
        <v>2.95290019914205E-2</v>
      </c>
      <c r="BN39" s="113">
        <f t="shared" si="28"/>
        <v>3.7712757521467068</v>
      </c>
      <c r="BO39" s="113">
        <f t="shared" si="29"/>
        <v>3.7712757521467068</v>
      </c>
      <c r="BQ39" s="82"/>
      <c r="BR39" s="103">
        <v>0.65500000000000003</v>
      </c>
      <c r="BS39" s="103">
        <f t="shared" ref="BS39:BS70" si="32">BR39</f>
        <v>0.65500000000000003</v>
      </c>
      <c r="BT39" s="108">
        <f t="shared" si="30"/>
        <v>0.65500000000000014</v>
      </c>
      <c r="BU39" s="104">
        <f t="shared" si="25"/>
        <v>12404650.041225512</v>
      </c>
      <c r="BV39" s="78">
        <f t="shared" si="21"/>
        <v>4.3335119509512623</v>
      </c>
      <c r="BW39" s="106">
        <f t="shared" si="22"/>
        <v>0</v>
      </c>
      <c r="CA39" s="5"/>
    </row>
    <row r="40" spans="3:79">
      <c r="C40" s="5">
        <f t="shared" si="23"/>
        <v>43770</v>
      </c>
      <c r="D40" s="21">
        <v>2019</v>
      </c>
      <c r="E40" s="25"/>
      <c r="F40" s="22" t="s">
        <v>20</v>
      </c>
      <c r="G40" s="27"/>
      <c r="H40" s="81">
        <v>3.8</v>
      </c>
      <c r="I40" s="25"/>
      <c r="J40" s="80">
        <v>2.8</v>
      </c>
      <c r="K40" s="25"/>
      <c r="L40" s="81">
        <v>3.8</v>
      </c>
      <c r="M40" s="25"/>
      <c r="N40" s="80">
        <v>2.8</v>
      </c>
      <c r="AA40" s="13">
        <f t="shared" ref="AA40:AA71" si="33">EDATE(AA39,1)</f>
        <v>39753</v>
      </c>
      <c r="AB40" s="14">
        <v>2008</v>
      </c>
      <c r="AC40" s="14"/>
      <c r="AD40" s="14" t="s">
        <v>20</v>
      </c>
      <c r="AE40" s="14"/>
      <c r="AF40" s="78">
        <v>2.2999999999999998</v>
      </c>
      <c r="AG40" s="14"/>
      <c r="AH40" s="76">
        <v>2.56</v>
      </c>
      <c r="AJ40" s="83"/>
      <c r="AK40" s="82"/>
      <c r="AL40" s="84"/>
      <c r="AM40" s="84"/>
      <c r="AN40" s="84"/>
      <c r="AO40" s="85"/>
      <c r="AP40" s="82"/>
      <c r="AQ40" s="84"/>
      <c r="AR40" s="84"/>
      <c r="AS40" s="84"/>
      <c r="AT40" s="84"/>
      <c r="AU40" s="84"/>
      <c r="AV40" s="84"/>
      <c r="AW40" s="84"/>
      <c r="AX40" s="84"/>
      <c r="AZ40" t="str">
        <f t="shared" si="5"/>
        <v>2Q 2001</v>
      </c>
      <c r="BA40" s="5">
        <f t="shared" ref="BA40:BA71" si="34">EDATE(BA39,3)</f>
        <v>37043</v>
      </c>
      <c r="BB40" s="91">
        <v>12872686.3527005</v>
      </c>
      <c r="BC40" s="91">
        <f t="shared" si="6"/>
        <v>12872686.3527005</v>
      </c>
      <c r="BD40" s="91">
        <v>12967530.185000001</v>
      </c>
      <c r="BE40" s="91">
        <f t="shared" si="15"/>
        <v>12967530.185000001</v>
      </c>
      <c r="BH40" s="94">
        <f t="shared" ref="BH40:BH58" si="35">BV40</f>
        <v>3.0977810029487074</v>
      </c>
      <c r="BI40" s="96">
        <f t="shared" si="17"/>
        <v>3.1977810029487044</v>
      </c>
      <c r="BJ40" s="94">
        <f t="shared" si="18"/>
        <v>3.0977810029487074</v>
      </c>
      <c r="BK40" s="94">
        <f t="shared" si="19"/>
        <v>3.1977810029487044</v>
      </c>
      <c r="BL40" s="3">
        <f t="shared" si="20"/>
        <v>-0.53716248207645378</v>
      </c>
      <c r="BM40" s="3">
        <f t="shared" si="24"/>
        <v>-0.53716248207645378</v>
      </c>
      <c r="BN40" s="113">
        <f t="shared" si="28"/>
        <v>2.3246041308650121</v>
      </c>
      <c r="BO40" s="113">
        <f t="shared" si="29"/>
        <v>2.3246041308650121</v>
      </c>
      <c r="BQ40" s="82"/>
      <c r="BR40" s="103">
        <v>0.65500000000000003</v>
      </c>
      <c r="BS40" s="103">
        <f t="shared" si="32"/>
        <v>0.65500000000000003</v>
      </c>
      <c r="BT40" s="108">
        <f t="shared" si="30"/>
        <v>0.65500000000000014</v>
      </c>
      <c r="BU40" s="104">
        <f t="shared" si="25"/>
        <v>12485900.498995539</v>
      </c>
      <c r="BV40" s="78">
        <f t="shared" ref="BV40:BV71" si="36">BB40/BU40*100-100</f>
        <v>3.0977810029487074</v>
      </c>
      <c r="BW40" s="106">
        <f t="shared" ref="BW40:BW71" si="37">BV40-BH40</f>
        <v>0</v>
      </c>
      <c r="CA40" s="5"/>
    </row>
    <row r="41" spans="3:79">
      <c r="C41" s="5">
        <f t="shared" si="23"/>
        <v>43800</v>
      </c>
      <c r="D41" s="21">
        <v>2019</v>
      </c>
      <c r="E41" s="25" t="s">
        <v>29</v>
      </c>
      <c r="F41" s="22" t="s">
        <v>21</v>
      </c>
      <c r="G41" s="27">
        <v>3.31</v>
      </c>
      <c r="H41" s="81">
        <v>3.3</v>
      </c>
      <c r="I41" s="25">
        <v>2.5</v>
      </c>
      <c r="J41" s="80">
        <v>2.5</v>
      </c>
      <c r="K41" s="25">
        <v>3.34</v>
      </c>
      <c r="L41" s="81">
        <v>3.3</v>
      </c>
      <c r="M41" s="25">
        <v>2.5</v>
      </c>
      <c r="N41" s="80">
        <v>2.5</v>
      </c>
      <c r="AA41" s="13">
        <f t="shared" si="33"/>
        <v>39783</v>
      </c>
      <c r="AB41" s="14">
        <v>2008</v>
      </c>
      <c r="AC41" s="14" t="s">
        <v>29</v>
      </c>
      <c r="AD41" s="14" t="s">
        <v>21</v>
      </c>
      <c r="AE41" s="14">
        <v>0.69</v>
      </c>
      <c r="AF41" s="78">
        <v>0.4</v>
      </c>
      <c r="AG41" s="14">
        <v>0.8</v>
      </c>
      <c r="AH41" s="76">
        <v>0.53</v>
      </c>
      <c r="AJ41" s="83"/>
      <c r="AK41" s="82"/>
      <c r="AL41" s="84"/>
      <c r="AM41" s="84"/>
      <c r="AN41" s="84"/>
      <c r="AO41" s="85"/>
      <c r="AP41" s="82"/>
      <c r="AQ41" s="84"/>
      <c r="AR41" s="84"/>
      <c r="AS41" s="84"/>
      <c r="AT41" s="84"/>
      <c r="AU41" s="84"/>
      <c r="AV41" s="84"/>
      <c r="AW41" s="84"/>
      <c r="AX41" s="84"/>
      <c r="AZ41" t="str">
        <f t="shared" si="5"/>
        <v>3Q 2001</v>
      </c>
      <c r="BA41" s="5">
        <f t="shared" si="34"/>
        <v>37135</v>
      </c>
      <c r="BB41" s="91">
        <v>12900902.467108101</v>
      </c>
      <c r="BC41" s="91">
        <f t="shared" si="6"/>
        <v>12900902.467108101</v>
      </c>
      <c r="BD41" s="91">
        <v>12857408.646</v>
      </c>
      <c r="BE41" s="91">
        <f t="shared" si="15"/>
        <v>12857408.646</v>
      </c>
      <c r="BH41" s="94">
        <f t="shared" si="35"/>
        <v>2.6513981609783173</v>
      </c>
      <c r="BI41" s="96">
        <f t="shared" si="17"/>
        <v>2.7513981609783142</v>
      </c>
      <c r="BJ41" s="94">
        <f t="shared" si="18"/>
        <v>2.6513981609783173</v>
      </c>
      <c r="BK41" s="94">
        <f t="shared" si="19"/>
        <v>2.7513981609783142</v>
      </c>
      <c r="BL41" s="3">
        <f t="shared" si="20"/>
        <v>0.21919367593137906</v>
      </c>
      <c r="BM41" s="3">
        <f t="shared" si="24"/>
        <v>0.21919367593137906</v>
      </c>
      <c r="BN41" s="113">
        <f t="shared" si="28"/>
        <v>0.66550520212949493</v>
      </c>
      <c r="BO41" s="113">
        <f t="shared" si="29"/>
        <v>0.66550520212949493</v>
      </c>
      <c r="BQ41" s="82"/>
      <c r="BR41" s="103">
        <v>0.65500000000000003</v>
      </c>
      <c r="BS41" s="103">
        <f t="shared" si="32"/>
        <v>0.65500000000000003</v>
      </c>
      <c r="BT41" s="108">
        <f t="shared" si="30"/>
        <v>0.65500000000000014</v>
      </c>
      <c r="BU41" s="104">
        <f t="shared" si="25"/>
        <v>12567683.147263961</v>
      </c>
      <c r="BV41" s="78">
        <f t="shared" si="36"/>
        <v>2.6513981609783173</v>
      </c>
      <c r="BW41" s="106">
        <f t="shared" si="37"/>
        <v>0</v>
      </c>
      <c r="CA41" s="5"/>
    </row>
    <row r="42" spans="3:79">
      <c r="C42" s="5">
        <f t="shared" si="23"/>
        <v>43831</v>
      </c>
      <c r="D42" s="21">
        <v>2019</v>
      </c>
      <c r="E42" s="25"/>
      <c r="F42" s="22" t="s">
        <v>22</v>
      </c>
      <c r="G42" s="27"/>
      <c r="H42" s="81">
        <v>3</v>
      </c>
      <c r="I42" s="25"/>
      <c r="J42" s="80">
        <v>2.1</v>
      </c>
      <c r="K42" s="25"/>
      <c r="L42" s="81">
        <v>3</v>
      </c>
      <c r="M42" s="25"/>
      <c r="N42" s="80">
        <v>2.1</v>
      </c>
      <c r="AA42" s="13">
        <f t="shared" si="33"/>
        <v>39814</v>
      </c>
      <c r="AB42" s="14">
        <v>2008</v>
      </c>
      <c r="AC42" s="14"/>
      <c r="AD42" s="14" t="s">
        <v>22</v>
      </c>
      <c r="AE42" s="14"/>
      <c r="AF42" s="78">
        <v>-1.1000000000000001</v>
      </c>
      <c r="AG42" s="14"/>
      <c r="AH42" s="76">
        <v>-1.1200000000000001</v>
      </c>
      <c r="AJ42" s="83"/>
      <c r="AK42" s="82"/>
      <c r="AL42" s="84"/>
      <c r="AM42" s="84"/>
      <c r="AN42" s="84"/>
      <c r="AO42" s="85"/>
      <c r="AP42" s="82"/>
      <c r="AQ42" s="84"/>
      <c r="AR42" s="84"/>
      <c r="AS42" s="84"/>
      <c r="AT42" s="84"/>
      <c r="AU42" s="84"/>
      <c r="AV42" s="84"/>
      <c r="AW42" s="84"/>
      <c r="AX42" s="84"/>
      <c r="AZ42" t="str">
        <f t="shared" si="5"/>
        <v>4Q 2001</v>
      </c>
      <c r="BA42" s="5">
        <f t="shared" si="34"/>
        <v>37226</v>
      </c>
      <c r="BB42" s="91">
        <v>12818569.627173999</v>
      </c>
      <c r="BC42" s="91">
        <f t="shared" si="6"/>
        <v>12818569.627173999</v>
      </c>
      <c r="BD42" s="91">
        <v>12901429.210000001</v>
      </c>
      <c r="BE42" s="91">
        <f t="shared" si="15"/>
        <v>12901429.210000001</v>
      </c>
      <c r="BH42" s="94">
        <f t="shared" si="35"/>
        <v>1.3325544322678127</v>
      </c>
      <c r="BI42" s="96">
        <f t="shared" si="17"/>
        <v>1.4325544322678097</v>
      </c>
      <c r="BJ42" s="94">
        <f t="shared" si="18"/>
        <v>1.3325544322678127</v>
      </c>
      <c r="BK42" s="94">
        <f t="shared" si="19"/>
        <v>1.4325544322678097</v>
      </c>
      <c r="BL42" s="3">
        <f t="shared" si="20"/>
        <v>-0.63819442201051402</v>
      </c>
      <c r="BM42" s="3">
        <f t="shared" si="24"/>
        <v>-0.63819442201051402</v>
      </c>
      <c r="BN42" s="113">
        <f t="shared" si="28"/>
        <v>-0.40439012476760183</v>
      </c>
      <c r="BO42" s="113">
        <f t="shared" si="29"/>
        <v>-0.40439012476760183</v>
      </c>
      <c r="BQ42" s="82"/>
      <c r="BR42" s="103">
        <v>0.65500000000000003</v>
      </c>
      <c r="BS42" s="103">
        <f t="shared" si="32"/>
        <v>0.65500000000000003</v>
      </c>
      <c r="BT42" s="108">
        <f t="shared" si="30"/>
        <v>0.65500000000000014</v>
      </c>
      <c r="BU42" s="104">
        <f t="shared" si="25"/>
        <v>12650001.47187854</v>
      </c>
      <c r="BV42" s="78">
        <f t="shared" si="36"/>
        <v>1.3325544322678127</v>
      </c>
      <c r="BW42" s="106">
        <f t="shared" si="37"/>
        <v>0</v>
      </c>
      <c r="CA42" s="5"/>
    </row>
    <row r="43" spans="3:79">
      <c r="C43" s="5">
        <f t="shared" si="23"/>
        <v>43862</v>
      </c>
      <c r="D43" s="21">
        <v>2020</v>
      </c>
      <c r="E43" s="25"/>
      <c r="F43" s="22" t="s">
        <v>11</v>
      </c>
      <c r="G43" s="27"/>
      <c r="H43" s="81">
        <v>4.2</v>
      </c>
      <c r="I43" s="25"/>
      <c r="J43" s="80">
        <v>3.4</v>
      </c>
      <c r="K43" s="25"/>
      <c r="L43" s="81">
        <v>4.2</v>
      </c>
      <c r="M43" s="25"/>
      <c r="N43" s="80">
        <v>3.4</v>
      </c>
      <c r="AA43" s="13">
        <f t="shared" si="33"/>
        <v>39845</v>
      </c>
      <c r="AB43" s="14">
        <v>2009</v>
      </c>
      <c r="AC43" s="14"/>
      <c r="AD43" s="14" t="s">
        <v>11</v>
      </c>
      <c r="AE43" s="14"/>
      <c r="AF43" s="78">
        <v>-4.4000000000000004</v>
      </c>
      <c r="AG43" s="14"/>
      <c r="AH43" s="76">
        <v>-4.62</v>
      </c>
      <c r="AJ43" s="83"/>
      <c r="AK43" s="82"/>
      <c r="AL43" s="84"/>
      <c r="AM43" s="84"/>
      <c r="AN43" s="84"/>
      <c r="AO43" s="85"/>
      <c r="AP43" s="82"/>
      <c r="AQ43" s="84"/>
      <c r="AR43" s="84"/>
      <c r="AS43" s="84"/>
      <c r="AT43" s="84"/>
      <c r="AU43" s="84"/>
      <c r="AV43" s="84"/>
      <c r="AW43" s="84"/>
      <c r="AX43" s="84"/>
      <c r="AZ43" t="str">
        <f t="shared" si="5"/>
        <v>1Q 2002</v>
      </c>
      <c r="BA43" s="5">
        <f t="shared" si="34"/>
        <v>37316</v>
      </c>
      <c r="BB43" s="91">
        <v>12732696.435691699</v>
      </c>
      <c r="BC43" s="91">
        <f t="shared" si="6"/>
        <v>12732696.435691699</v>
      </c>
      <c r="BD43" s="91">
        <v>12415541.447000001</v>
      </c>
      <c r="BE43" s="91">
        <f t="shared" si="15"/>
        <v>12415541.447000001</v>
      </c>
      <c r="BH43" s="94">
        <f t="shared" si="35"/>
        <v>-1.2765854697818213E-3</v>
      </c>
      <c r="BI43" s="96">
        <f t="shared" si="17"/>
        <v>9.8723414530215159E-2</v>
      </c>
      <c r="BJ43" s="94">
        <f t="shared" si="18"/>
        <v>-1.2765854697818213E-3</v>
      </c>
      <c r="BK43" s="94">
        <f t="shared" si="19"/>
        <v>9.8723414530215159E-2</v>
      </c>
      <c r="BL43" s="3">
        <f t="shared" si="20"/>
        <v>-0.6699124315731666</v>
      </c>
      <c r="BM43" s="3">
        <f t="shared" si="24"/>
        <v>-0.6699124315731666</v>
      </c>
      <c r="BN43" s="113">
        <f t="shared" si="28"/>
        <v>-1.2757486745706643</v>
      </c>
      <c r="BO43" s="113">
        <f t="shared" si="29"/>
        <v>-1.2757486745706643</v>
      </c>
      <c r="BQ43" s="82"/>
      <c r="BR43" s="103">
        <v>0.65500000000000003</v>
      </c>
      <c r="BS43" s="103">
        <f t="shared" si="32"/>
        <v>0.65500000000000003</v>
      </c>
      <c r="BT43" s="108">
        <f t="shared" si="30"/>
        <v>0.65500000000000014</v>
      </c>
      <c r="BU43" s="104">
        <f t="shared" si="25"/>
        <v>12732858.981519345</v>
      </c>
      <c r="BV43" s="78">
        <f t="shared" si="36"/>
        <v>-1.2765854697818213E-3</v>
      </c>
      <c r="BW43" s="106">
        <f t="shared" si="37"/>
        <v>0</v>
      </c>
      <c r="CA43" s="5"/>
    </row>
    <row r="44" spans="3:79">
      <c r="C44" s="5">
        <f t="shared" si="23"/>
        <v>43891</v>
      </c>
      <c r="D44" s="21">
        <v>2020</v>
      </c>
      <c r="E44" s="25" t="s">
        <v>26</v>
      </c>
      <c r="F44" s="22" t="s">
        <v>12</v>
      </c>
      <c r="G44" s="27">
        <v>2.25</v>
      </c>
      <c r="H44" s="81">
        <v>2.7</v>
      </c>
      <c r="I44" s="25">
        <v>1.7</v>
      </c>
      <c r="J44" s="80">
        <v>2</v>
      </c>
      <c r="K44" s="25">
        <v>2.2200000000000002</v>
      </c>
      <c r="L44" s="81">
        <v>2.7</v>
      </c>
      <c r="M44" s="25">
        <v>1.7</v>
      </c>
      <c r="N44" s="80">
        <v>2</v>
      </c>
      <c r="AA44" s="13">
        <f t="shared" si="33"/>
        <v>39873</v>
      </c>
      <c r="AB44" s="14">
        <v>2009</v>
      </c>
      <c r="AC44" s="14" t="s">
        <v>26</v>
      </c>
      <c r="AD44" s="14" t="s">
        <v>12</v>
      </c>
      <c r="AE44" s="14">
        <v>-4.7300000000000004</v>
      </c>
      <c r="AF44" s="78">
        <v>-5</v>
      </c>
      <c r="AG44" s="14">
        <v>-4.92</v>
      </c>
      <c r="AH44" s="76">
        <v>-5.09</v>
      </c>
      <c r="AJ44" s="83"/>
      <c r="AK44" s="82"/>
      <c r="AL44" s="84"/>
      <c r="AM44" s="84"/>
      <c r="AN44" s="84"/>
      <c r="AO44" s="85"/>
      <c r="AP44" s="82"/>
      <c r="AQ44" s="84"/>
      <c r="AR44" s="84"/>
      <c r="AS44" s="84"/>
      <c r="AT44" s="84"/>
      <c r="AU44" s="84"/>
      <c r="AV44" s="84"/>
      <c r="AW44" s="84"/>
      <c r="AX44" s="84"/>
      <c r="AZ44" t="str">
        <f t="shared" si="5"/>
        <v>2Q 2002</v>
      </c>
      <c r="BA44" s="5">
        <f t="shared" si="34"/>
        <v>37408</v>
      </c>
      <c r="BB44" s="91">
        <v>12848344.276586</v>
      </c>
      <c r="BC44" s="91">
        <f t="shared" si="6"/>
        <v>12848344.276586</v>
      </c>
      <c r="BD44" s="91">
        <v>13112362.762</v>
      </c>
      <c r="BE44" s="91">
        <f t="shared" si="15"/>
        <v>13112362.762</v>
      </c>
      <c r="BH44" s="94">
        <f t="shared" si="35"/>
        <v>0.25034659659549163</v>
      </c>
      <c r="BI44" s="96">
        <f t="shared" si="17"/>
        <v>0.35034659659548861</v>
      </c>
      <c r="BJ44" s="94">
        <f t="shared" si="18"/>
        <v>0.25034659659549163</v>
      </c>
      <c r="BK44" s="94">
        <f t="shared" si="19"/>
        <v>0.35034659659548861</v>
      </c>
      <c r="BL44" s="3">
        <f t="shared" si="20"/>
        <v>0.90827454717386047</v>
      </c>
      <c r="BM44" s="3">
        <f t="shared" si="24"/>
        <v>0.90827454717386047</v>
      </c>
      <c r="BN44" s="113">
        <f t="shared" si="28"/>
        <v>-0.94446160572685756</v>
      </c>
      <c r="BO44" s="113">
        <f t="shared" si="29"/>
        <v>-0.94446160572685756</v>
      </c>
      <c r="BQ44" s="82"/>
      <c r="BR44" s="103">
        <v>0.65500000000000003</v>
      </c>
      <c r="BS44" s="103">
        <f t="shared" si="32"/>
        <v>0.65500000000000003</v>
      </c>
      <c r="BT44" s="108">
        <f t="shared" si="30"/>
        <v>0.65500000000000014</v>
      </c>
      <c r="BU44" s="104">
        <f t="shared" si="25"/>
        <v>12816259.207848297</v>
      </c>
      <c r="BV44" s="78">
        <f t="shared" si="36"/>
        <v>0.25034659659549163</v>
      </c>
      <c r="BW44" s="106">
        <f t="shared" si="37"/>
        <v>0</v>
      </c>
      <c r="CA44" s="5"/>
    </row>
    <row r="45" spans="3:79">
      <c r="C45" s="5">
        <f t="shared" si="23"/>
        <v>43922</v>
      </c>
      <c r="D45" s="21">
        <v>2020</v>
      </c>
      <c r="E45" s="25"/>
      <c r="F45" s="22" t="s">
        <v>13</v>
      </c>
      <c r="G45" s="27"/>
      <c r="H45" s="81">
        <v>0.7</v>
      </c>
      <c r="I45" s="25"/>
      <c r="J45" s="80">
        <v>-0.1</v>
      </c>
      <c r="K45" s="25"/>
      <c r="L45" s="81">
        <v>0.6</v>
      </c>
      <c r="M45" s="25"/>
      <c r="N45" s="80">
        <v>-0.1</v>
      </c>
      <c r="AA45" s="13">
        <f t="shared" si="33"/>
        <v>39904</v>
      </c>
      <c r="AB45" s="14">
        <v>2009</v>
      </c>
      <c r="AC45" s="14"/>
      <c r="AD45" s="14" t="s">
        <v>13</v>
      </c>
      <c r="AE45" s="14"/>
      <c r="AF45" s="78">
        <v>-5.4</v>
      </c>
      <c r="AG45" s="14"/>
      <c r="AH45" s="76">
        <v>-5.55</v>
      </c>
      <c r="AJ45" s="83"/>
      <c r="AK45" s="82"/>
      <c r="AL45" s="84"/>
      <c r="AM45" s="84"/>
      <c r="AN45" s="84"/>
      <c r="AO45" s="85"/>
      <c r="AP45" s="82"/>
      <c r="AQ45" s="84"/>
      <c r="AR45" s="84"/>
      <c r="AS45" s="84"/>
      <c r="AT45" s="84"/>
      <c r="AU45" s="84"/>
      <c r="AV45" s="84"/>
      <c r="AW45" s="84"/>
      <c r="AX45" s="84"/>
      <c r="AZ45" t="str">
        <f t="shared" si="5"/>
        <v>3Q 2002</v>
      </c>
      <c r="BA45" s="5">
        <f t="shared" si="34"/>
        <v>37500</v>
      </c>
      <c r="BB45" s="91">
        <v>12949202.223675299</v>
      </c>
      <c r="BC45" s="91">
        <f t="shared" si="6"/>
        <v>12949202.223675299</v>
      </c>
      <c r="BD45" s="91">
        <v>12889950.083000001</v>
      </c>
      <c r="BE45" s="91">
        <f t="shared" si="15"/>
        <v>12889950.083000001</v>
      </c>
      <c r="BH45" s="94">
        <f t="shared" si="35"/>
        <v>0.37981191256584168</v>
      </c>
      <c r="BI45" s="96">
        <f t="shared" si="17"/>
        <v>0.47981191256583866</v>
      </c>
      <c r="BJ45" s="94">
        <f t="shared" si="18"/>
        <v>0.37981191256584168</v>
      </c>
      <c r="BK45" s="94">
        <f t="shared" si="19"/>
        <v>0.47981191256583866</v>
      </c>
      <c r="BL45" s="3">
        <f t="shared" si="20"/>
        <v>0.78498789352256892</v>
      </c>
      <c r="BM45" s="3">
        <f t="shared" si="24"/>
        <v>0.78498789352256892</v>
      </c>
      <c r="BN45" s="113">
        <f t="shared" si="28"/>
        <v>-0.59095548322225966</v>
      </c>
      <c r="BO45" s="113">
        <f t="shared" si="29"/>
        <v>-0.59095548322225966</v>
      </c>
      <c r="BQ45" s="82"/>
      <c r="BR45" s="103">
        <v>0.65500000000000003</v>
      </c>
      <c r="BS45" s="103">
        <f t="shared" si="32"/>
        <v>0.65500000000000003</v>
      </c>
      <c r="BT45" s="108">
        <f t="shared" si="30"/>
        <v>0.65500000000000014</v>
      </c>
      <c r="BU45" s="104">
        <f t="shared" si="25"/>
        <v>12900205.705659704</v>
      </c>
      <c r="BV45" s="78">
        <f t="shared" si="36"/>
        <v>0.37981191256584168</v>
      </c>
      <c r="BW45" s="106">
        <f t="shared" si="37"/>
        <v>0</v>
      </c>
      <c r="CA45" s="5"/>
    </row>
    <row r="46" spans="3:79">
      <c r="C46" s="5">
        <f t="shared" si="23"/>
        <v>43952</v>
      </c>
      <c r="D46" s="21">
        <v>2020</v>
      </c>
      <c r="E46" s="25"/>
      <c r="F46" s="22" t="s">
        <v>14</v>
      </c>
      <c r="G46" s="27"/>
      <c r="H46" s="81">
        <v>-17</v>
      </c>
      <c r="I46" s="25"/>
      <c r="J46" s="80">
        <v>-18.600000000000001</v>
      </c>
      <c r="K46" s="25"/>
      <c r="L46" s="81">
        <v>-17.100000000000001</v>
      </c>
      <c r="M46" s="25"/>
      <c r="N46" s="80">
        <v>-18.600000000000001</v>
      </c>
      <c r="AA46" s="13">
        <f t="shared" si="33"/>
        <v>39934</v>
      </c>
      <c r="AB46" s="14">
        <v>2009</v>
      </c>
      <c r="AC46" s="14"/>
      <c r="AD46" s="14" t="s">
        <v>14</v>
      </c>
      <c r="AE46" s="14"/>
      <c r="AF46" s="78">
        <v>-6.2</v>
      </c>
      <c r="AG46" s="14"/>
      <c r="AH46" s="76">
        <v>-6.7</v>
      </c>
      <c r="AZ46" t="str">
        <f t="shared" si="5"/>
        <v>4Q 2002</v>
      </c>
      <c r="BA46" s="5">
        <f t="shared" si="34"/>
        <v>37591</v>
      </c>
      <c r="BB46" s="91">
        <v>12979551.2146476</v>
      </c>
      <c r="BC46" s="91">
        <f t="shared" si="6"/>
        <v>12979551.2146476</v>
      </c>
      <c r="BD46" s="91">
        <v>13084104.380000001</v>
      </c>
      <c r="BE46" s="91">
        <f t="shared" si="15"/>
        <v>13084104.380000001</v>
      </c>
      <c r="BH46" s="94">
        <f t="shared" si="35"/>
        <v>-3.9668514249598275E-2</v>
      </c>
      <c r="BI46" s="96">
        <f t="shared" si="17"/>
        <v>6.0331485750398706E-2</v>
      </c>
      <c r="BJ46" s="94">
        <f t="shared" si="18"/>
        <v>-3.9668514249598275E-2</v>
      </c>
      <c r="BK46" s="94">
        <f t="shared" si="19"/>
        <v>6.0331485750398706E-2</v>
      </c>
      <c r="BL46" s="3">
        <f t="shared" si="20"/>
        <v>0.23436958082878334</v>
      </c>
      <c r="BM46" s="3">
        <f t="shared" si="24"/>
        <v>0.23436958082878334</v>
      </c>
      <c r="BN46" s="113">
        <f t="shared" si="28"/>
        <v>-3.9844481468534809E-2</v>
      </c>
      <c r="BO46" s="113">
        <f t="shared" si="29"/>
        <v>-3.9844481468534809E-2</v>
      </c>
      <c r="BQ46" s="82"/>
      <c r="BR46" s="103">
        <v>0.65500000000000003</v>
      </c>
      <c r="BS46" s="103">
        <f t="shared" si="32"/>
        <v>0.65500000000000003</v>
      </c>
      <c r="BT46" s="108">
        <f t="shared" si="30"/>
        <v>0.65500000000000014</v>
      </c>
      <c r="BU46" s="104">
        <f t="shared" si="25"/>
        <v>12984702.053031776</v>
      </c>
      <c r="BV46" s="78">
        <f t="shared" si="36"/>
        <v>-3.9668514249598275E-2</v>
      </c>
      <c r="BW46" s="106">
        <f t="shared" si="37"/>
        <v>0</v>
      </c>
      <c r="CA46" s="5"/>
    </row>
    <row r="47" spans="3:79">
      <c r="C47" s="5">
        <f t="shared" si="23"/>
        <v>43983</v>
      </c>
      <c r="D47" s="21">
        <v>2020</v>
      </c>
      <c r="E47" s="25" t="s">
        <v>27</v>
      </c>
      <c r="F47" s="22" t="s">
        <v>15</v>
      </c>
      <c r="G47" s="27">
        <v>-16</v>
      </c>
      <c r="H47" s="81">
        <v>-19.399999999999999</v>
      </c>
      <c r="I47" s="25">
        <v>-17.3</v>
      </c>
      <c r="J47" s="80">
        <v>-20.9</v>
      </c>
      <c r="K47" s="25">
        <v>-16.059999999999999</v>
      </c>
      <c r="L47" s="81">
        <v>-19.5</v>
      </c>
      <c r="M47" s="25">
        <v>-17.3</v>
      </c>
      <c r="N47" s="80">
        <v>-20.9</v>
      </c>
      <c r="AA47" s="13">
        <f t="shared" si="33"/>
        <v>39965</v>
      </c>
      <c r="AB47" s="14">
        <v>2009</v>
      </c>
      <c r="AC47" s="14" t="s">
        <v>27</v>
      </c>
      <c r="AD47" s="14" t="s">
        <v>15</v>
      </c>
      <c r="AE47" s="14">
        <v>-6.51</v>
      </c>
      <c r="AF47" s="78">
        <v>-6.8</v>
      </c>
      <c r="AG47" s="14">
        <v>-6.72</v>
      </c>
      <c r="AH47" s="76">
        <v>-7.21</v>
      </c>
      <c r="AZ47" t="str">
        <f t="shared" si="5"/>
        <v>1Q 2003</v>
      </c>
      <c r="BA47" s="5">
        <f t="shared" si="34"/>
        <v>37681</v>
      </c>
      <c r="BB47" s="91">
        <v>13010329.2273694</v>
      </c>
      <c r="BC47" s="91">
        <f t="shared" si="6"/>
        <v>13010329.2273694</v>
      </c>
      <c r="BD47" s="91">
        <v>12803323.689999999</v>
      </c>
      <c r="BE47" s="91">
        <f t="shared" si="15"/>
        <v>12803323.689999999</v>
      </c>
      <c r="BH47" s="94">
        <f t="shared" si="35"/>
        <v>-0.45465763072624554</v>
      </c>
      <c r="BI47" s="96">
        <f t="shared" si="17"/>
        <v>-0.35465763072624856</v>
      </c>
      <c r="BJ47" s="94">
        <f t="shared" si="18"/>
        <v>-0.45465763072624554</v>
      </c>
      <c r="BK47" s="94">
        <f t="shared" si="19"/>
        <v>-0.35465763072624856</v>
      </c>
      <c r="BL47" s="3">
        <f t="shared" si="20"/>
        <v>0.23712694077640606</v>
      </c>
      <c r="BM47" s="3">
        <f t="shared" si="24"/>
        <v>0.23712694077640606</v>
      </c>
      <c r="BN47" s="113">
        <f t="shared" si="28"/>
        <v>1.4622673155672175</v>
      </c>
      <c r="BO47" s="113">
        <f t="shared" si="29"/>
        <v>1.4622673155672175</v>
      </c>
      <c r="BQ47" s="82"/>
      <c r="BR47" s="103">
        <v>0.65500000000000003</v>
      </c>
      <c r="BS47" s="103">
        <f t="shared" si="32"/>
        <v>0.65500000000000003</v>
      </c>
      <c r="BT47" s="108">
        <f t="shared" si="30"/>
        <v>0.65500000000000014</v>
      </c>
      <c r="BU47" s="104">
        <f t="shared" si="25"/>
        <v>13069751.851479135</v>
      </c>
      <c r="BV47" s="78">
        <f t="shared" si="36"/>
        <v>-0.45465763072624554</v>
      </c>
      <c r="BW47" s="106">
        <f t="shared" si="37"/>
        <v>0</v>
      </c>
      <c r="CA47" s="5"/>
    </row>
    <row r="48" spans="3:79">
      <c r="C48" s="5">
        <f t="shared" si="23"/>
        <v>44013</v>
      </c>
      <c r="D48" s="21">
        <v>2020</v>
      </c>
      <c r="E48" s="25"/>
      <c r="F48" s="22" t="s">
        <v>16</v>
      </c>
      <c r="G48" s="27"/>
      <c r="H48" s="81">
        <v>-11.6</v>
      </c>
      <c r="I48" s="25"/>
      <c r="J48" s="80">
        <v>-12.5</v>
      </c>
      <c r="K48" s="25"/>
      <c r="L48" s="81">
        <v>-11.7</v>
      </c>
      <c r="M48" s="25"/>
      <c r="N48" s="80">
        <v>-12.5</v>
      </c>
      <c r="AA48" s="13">
        <f t="shared" si="33"/>
        <v>39995</v>
      </c>
      <c r="AB48" s="14">
        <v>2009</v>
      </c>
      <c r="AC48" s="14"/>
      <c r="AD48" s="14" t="s">
        <v>16</v>
      </c>
      <c r="AE48" s="14"/>
      <c r="AF48" s="78">
        <v>-5.5</v>
      </c>
      <c r="AG48" s="14"/>
      <c r="AH48" s="76">
        <v>-5.4</v>
      </c>
      <c r="AZ48" t="str">
        <f t="shared" si="5"/>
        <v>2Q 2003</v>
      </c>
      <c r="BA48" s="5">
        <f t="shared" si="34"/>
        <v>37773</v>
      </c>
      <c r="BB48" s="91">
        <v>13040804.017810199</v>
      </c>
      <c r="BC48" s="91">
        <f t="shared" si="6"/>
        <v>13040804.017810199</v>
      </c>
      <c r="BD48" s="91">
        <v>13182930.047</v>
      </c>
      <c r="BE48" s="91">
        <f t="shared" si="15"/>
        <v>13182930.047</v>
      </c>
      <c r="BH48" s="94">
        <f t="shared" si="35"/>
        <v>-0.87078361511188973</v>
      </c>
      <c r="BI48" s="96">
        <f t="shared" si="17"/>
        <v>-0.77078361511189275</v>
      </c>
      <c r="BJ48" s="94">
        <f t="shared" si="18"/>
        <v>-0.87078361511188973</v>
      </c>
      <c r="BK48" s="94">
        <f t="shared" si="19"/>
        <v>-0.77078361511189275</v>
      </c>
      <c r="BL48" s="3">
        <f t="shared" si="20"/>
        <v>0.23423535183637512</v>
      </c>
      <c r="BM48" s="3">
        <f t="shared" si="24"/>
        <v>0.23423535183637512</v>
      </c>
      <c r="BN48" s="113">
        <f t="shared" si="28"/>
        <v>1.3133338322530221</v>
      </c>
      <c r="BO48" s="113">
        <f t="shared" si="29"/>
        <v>1.3133338322530221</v>
      </c>
      <c r="BQ48" s="82"/>
      <c r="BR48" s="103">
        <v>0.65500000000000003</v>
      </c>
      <c r="BS48" s="103">
        <f t="shared" si="32"/>
        <v>0.65500000000000003</v>
      </c>
      <c r="BT48" s="108">
        <f t="shared" si="30"/>
        <v>0.65500000000000014</v>
      </c>
      <c r="BU48" s="104">
        <f t="shared" si="25"/>
        <v>13155358.726106325</v>
      </c>
      <c r="BV48" s="78">
        <f t="shared" si="36"/>
        <v>-0.87078361511188973</v>
      </c>
      <c r="BW48" s="106">
        <f t="shared" si="37"/>
        <v>0</v>
      </c>
      <c r="CA48" s="5"/>
    </row>
    <row r="49" spans="3:79">
      <c r="C49" s="5">
        <f t="shared" si="23"/>
        <v>44044</v>
      </c>
      <c r="D49" s="21">
        <v>2020</v>
      </c>
      <c r="E49" s="25"/>
      <c r="F49" s="22" t="s">
        <v>17</v>
      </c>
      <c r="G49" s="27"/>
      <c r="H49" s="81">
        <v>-6.7</v>
      </c>
      <c r="I49" s="25"/>
      <c r="J49" s="80">
        <v>-8.1999999999999993</v>
      </c>
      <c r="K49" s="25"/>
      <c r="L49" s="81">
        <v>-6.8</v>
      </c>
      <c r="M49" s="25"/>
      <c r="N49" s="80">
        <v>-8.1999999999999993</v>
      </c>
      <c r="AA49" s="13">
        <f t="shared" si="33"/>
        <v>40026</v>
      </c>
      <c r="AB49" s="14">
        <v>2009</v>
      </c>
      <c r="AC49" s="14"/>
      <c r="AD49" s="14" t="s">
        <v>17</v>
      </c>
      <c r="AE49" s="14"/>
      <c r="AF49" s="78">
        <v>-3.9</v>
      </c>
      <c r="AG49" s="14"/>
      <c r="AH49" s="76">
        <v>-3.92</v>
      </c>
      <c r="AZ49" t="str">
        <f t="shared" si="5"/>
        <v>3Q 2003</v>
      </c>
      <c r="BA49" s="5">
        <f t="shared" si="34"/>
        <v>37865</v>
      </c>
      <c r="BB49" s="91">
        <v>13035313.885442199</v>
      </c>
      <c r="BC49" s="91">
        <f t="shared" si="6"/>
        <v>13035313.885442199</v>
      </c>
      <c r="BD49" s="91">
        <v>12954912.939999999</v>
      </c>
      <c r="BE49" s="91">
        <f t="shared" si="15"/>
        <v>12954912.939999999</v>
      </c>
      <c r="BH49" s="94">
        <f t="shared" si="35"/>
        <v>-1.5573162432107353</v>
      </c>
      <c r="BI49" s="96">
        <f t="shared" si="17"/>
        <v>-1.4573162432107383</v>
      </c>
      <c r="BJ49" s="94">
        <f t="shared" si="18"/>
        <v>-1.5573162432107353</v>
      </c>
      <c r="BK49" s="94">
        <f t="shared" si="19"/>
        <v>-1.4573162432107383</v>
      </c>
      <c r="BL49" s="3">
        <f t="shared" si="20"/>
        <v>-4.2099646313999983E-2</v>
      </c>
      <c r="BM49" s="3">
        <f t="shared" si="24"/>
        <v>-4.2099646313999983E-2</v>
      </c>
      <c r="BN49" s="113">
        <f t="shared" ref="BN49:BN80" si="38">AVERAGE(BD46:BD49)/AVERAGE(BD42:BD45)*100-100</f>
        <v>1.3756769518663958</v>
      </c>
      <c r="BO49" s="113">
        <f t="shared" ref="BO49:BO80" si="39">AVERAGE(BE46:BE49)/AVERAGE(BE42:BE45)*100-100</f>
        <v>1.3756769518663958</v>
      </c>
      <c r="BQ49" s="82"/>
      <c r="BR49" s="103">
        <v>0.65500000000000003</v>
      </c>
      <c r="BS49" s="103">
        <f t="shared" si="32"/>
        <v>0.65500000000000003</v>
      </c>
      <c r="BT49" s="108">
        <f t="shared" si="30"/>
        <v>0.65500000000000014</v>
      </c>
      <c r="BU49" s="104">
        <f t="shared" si="25"/>
        <v>13241526.325762322</v>
      </c>
      <c r="BV49" s="78">
        <f t="shared" si="36"/>
        <v>-1.5573162432107353</v>
      </c>
      <c r="BW49" s="106">
        <f t="shared" si="37"/>
        <v>0</v>
      </c>
      <c r="CA49" s="5"/>
    </row>
    <row r="50" spans="3:79">
      <c r="C50" s="5">
        <f t="shared" si="23"/>
        <v>44075</v>
      </c>
      <c r="D50" s="21">
        <v>2020</v>
      </c>
      <c r="E50" s="25" t="s">
        <v>28</v>
      </c>
      <c r="F50" s="22" t="s">
        <v>18</v>
      </c>
      <c r="G50" s="27">
        <v>-5.19</v>
      </c>
      <c r="H50" s="81">
        <v>-4.9000000000000004</v>
      </c>
      <c r="I50" s="25">
        <v>-6.5</v>
      </c>
      <c r="J50" s="80">
        <v>-6.1</v>
      </c>
      <c r="K50" s="25">
        <v>-5.28</v>
      </c>
      <c r="L50" s="81">
        <v>-5.0999999999999996</v>
      </c>
      <c r="M50" s="25">
        <v>-6.5</v>
      </c>
      <c r="N50" s="80">
        <v>-6.1</v>
      </c>
      <c r="AA50" s="13">
        <f t="shared" si="33"/>
        <v>40057</v>
      </c>
      <c r="AB50" s="14">
        <v>2009</v>
      </c>
      <c r="AC50" s="14" t="s">
        <v>28</v>
      </c>
      <c r="AD50" s="14" t="s">
        <v>18</v>
      </c>
      <c r="AE50" s="14">
        <v>-3.83</v>
      </c>
      <c r="AF50" s="78">
        <v>-4.4000000000000004</v>
      </c>
      <c r="AG50" s="14">
        <v>-3.84</v>
      </c>
      <c r="AH50" s="76">
        <v>-4.45</v>
      </c>
      <c r="AZ50" t="str">
        <f t="shared" si="5"/>
        <v>4Q 2003</v>
      </c>
      <c r="BA50" s="5">
        <f t="shared" si="34"/>
        <v>37956</v>
      </c>
      <c r="BB50" s="91">
        <v>13178758.2544131</v>
      </c>
      <c r="BC50" s="91">
        <f t="shared" si="6"/>
        <v>13178758.2544131</v>
      </c>
      <c r="BD50" s="91">
        <v>13305707.408</v>
      </c>
      <c r="BE50" s="91">
        <f t="shared" si="15"/>
        <v>13305707.408</v>
      </c>
      <c r="BH50" s="94">
        <f t="shared" si="35"/>
        <v>-1.1216774552064379</v>
      </c>
      <c r="BI50" s="96">
        <f t="shared" si="17"/>
        <v>-1.0216774552064412</v>
      </c>
      <c r="BJ50" s="94">
        <f t="shared" si="18"/>
        <v>-1.1216774552064379</v>
      </c>
      <c r="BK50" s="94">
        <f t="shared" si="19"/>
        <v>-1.0216774552064409</v>
      </c>
      <c r="BL50" s="3">
        <f t="shared" si="20"/>
        <v>1.1004289596056509</v>
      </c>
      <c r="BM50" s="3">
        <f t="shared" si="24"/>
        <v>1.1004289596056509</v>
      </c>
      <c r="BN50" s="113">
        <f t="shared" si="38"/>
        <v>1.4463826856453039</v>
      </c>
      <c r="BO50" s="113">
        <f t="shared" si="39"/>
        <v>1.4463826856453039</v>
      </c>
      <c r="BQ50" s="82"/>
      <c r="BR50" s="103">
        <v>0.65500000000000003</v>
      </c>
      <c r="BS50" s="103">
        <f t="shared" si="32"/>
        <v>0.65500000000000003</v>
      </c>
      <c r="BT50" s="108">
        <f t="shared" si="30"/>
        <v>0.65500000000000014</v>
      </c>
      <c r="BU50" s="104">
        <f t="shared" si="25"/>
        <v>13328258.323196067</v>
      </c>
      <c r="BV50" s="78">
        <f t="shared" si="36"/>
        <v>-1.1216774552064379</v>
      </c>
      <c r="BW50" s="106">
        <f t="shared" si="37"/>
        <v>0</v>
      </c>
      <c r="CA50" s="5"/>
    </row>
    <row r="51" spans="3:79">
      <c r="C51" s="5">
        <f t="shared" si="23"/>
        <v>44105</v>
      </c>
      <c r="D51" s="21">
        <v>2020</v>
      </c>
      <c r="E51" s="25"/>
      <c r="F51" s="22" t="s">
        <v>19</v>
      </c>
      <c r="G51" s="27"/>
      <c r="H51" s="81">
        <v>-2.4</v>
      </c>
      <c r="I51" s="25"/>
      <c r="J51" s="80">
        <v>-3.9</v>
      </c>
      <c r="K51" s="25"/>
      <c r="L51" s="81">
        <v>-2.6</v>
      </c>
      <c r="M51" s="25"/>
      <c r="N51" s="80">
        <v>-3.9</v>
      </c>
      <c r="AA51" s="13">
        <f t="shared" si="33"/>
        <v>40087</v>
      </c>
      <c r="AB51" s="14">
        <v>2009</v>
      </c>
      <c r="AC51" s="14"/>
      <c r="AD51" s="14" t="s">
        <v>19</v>
      </c>
      <c r="AE51" s="14"/>
      <c r="AF51" s="78">
        <v>-4.0999999999999996</v>
      </c>
      <c r="AG51" s="14"/>
      <c r="AH51" s="76">
        <v>-4.2</v>
      </c>
      <c r="AZ51" t="str">
        <f t="shared" si="5"/>
        <v>1Q 2004</v>
      </c>
      <c r="BA51" s="5">
        <f t="shared" si="34"/>
        <v>38047</v>
      </c>
      <c r="BB51" s="91">
        <v>13364390.689214399</v>
      </c>
      <c r="BC51" s="91">
        <f t="shared" si="6"/>
        <v>13364390.689214399</v>
      </c>
      <c r="BD51" s="91">
        <v>13252629.581</v>
      </c>
      <c r="BE51" s="91">
        <f t="shared" si="15"/>
        <v>13252629.581</v>
      </c>
      <c r="BH51" s="94">
        <f t="shared" si="35"/>
        <v>-0.38140586038207402</v>
      </c>
      <c r="BI51" s="96">
        <f t="shared" si="17"/>
        <v>-0.28140586038207727</v>
      </c>
      <c r="BJ51" s="94">
        <f t="shared" si="18"/>
        <v>-0.38140586038207402</v>
      </c>
      <c r="BK51" s="94">
        <f t="shared" si="19"/>
        <v>-0.28140586038207727</v>
      </c>
      <c r="BL51" s="3">
        <f t="shared" si="20"/>
        <v>1.4085730325855081</v>
      </c>
      <c r="BM51" s="3">
        <f t="shared" si="24"/>
        <v>1.4085730325855081</v>
      </c>
      <c r="BN51" s="113">
        <f t="shared" si="38"/>
        <v>1.5541396946286739</v>
      </c>
      <c r="BO51" s="113">
        <f t="shared" si="39"/>
        <v>1.5541396946286739</v>
      </c>
      <c r="BQ51" s="82"/>
      <c r="BR51" s="103">
        <v>0.65500000000000003</v>
      </c>
      <c r="BS51" s="103">
        <f t="shared" si="32"/>
        <v>0.65500000000000003</v>
      </c>
      <c r="BT51" s="108">
        <f t="shared" si="30"/>
        <v>0.65500000000000014</v>
      </c>
      <c r="BU51" s="104">
        <f t="shared" si="25"/>
        <v>13415558.415213002</v>
      </c>
      <c r="BV51" s="78">
        <f t="shared" si="36"/>
        <v>-0.38140586038207402</v>
      </c>
      <c r="BW51" s="106">
        <f t="shared" si="37"/>
        <v>0</v>
      </c>
      <c r="CA51" s="5"/>
    </row>
    <row r="52" spans="3:79">
      <c r="C52" s="5">
        <f t="shared" si="23"/>
        <v>44136</v>
      </c>
      <c r="D52" s="21">
        <v>2020</v>
      </c>
      <c r="E52" s="25"/>
      <c r="F52" s="22" t="s">
        <v>20</v>
      </c>
      <c r="G52" s="27"/>
      <c r="H52" s="81">
        <v>-1.4</v>
      </c>
      <c r="I52" s="25"/>
      <c r="J52" s="80">
        <v>-3</v>
      </c>
      <c r="K52" s="25"/>
      <c r="L52" s="81">
        <v>-1.6</v>
      </c>
      <c r="M52" s="25"/>
      <c r="N52" s="80">
        <v>-3</v>
      </c>
      <c r="AA52" s="13">
        <f t="shared" si="33"/>
        <v>40118</v>
      </c>
      <c r="AB52" s="14">
        <v>2009</v>
      </c>
      <c r="AC52" s="14"/>
      <c r="AD52" s="14" t="s">
        <v>20</v>
      </c>
      <c r="AE52" s="14"/>
      <c r="AF52" s="78">
        <v>-3.2</v>
      </c>
      <c r="AG52" s="14"/>
      <c r="AH52" s="76">
        <v>-3.22</v>
      </c>
      <c r="AZ52" t="str">
        <f t="shared" si="5"/>
        <v>2Q 2004</v>
      </c>
      <c r="BA52" s="5">
        <f t="shared" si="34"/>
        <v>38139</v>
      </c>
      <c r="BB52" s="91">
        <v>13571190.491838001</v>
      </c>
      <c r="BC52" s="91">
        <f t="shared" si="6"/>
        <v>13571190.491838001</v>
      </c>
      <c r="BD52" s="91">
        <v>13732336</v>
      </c>
      <c r="BE52" s="91">
        <f t="shared" si="15"/>
        <v>13732336</v>
      </c>
      <c r="BH52" s="94">
        <f t="shared" si="35"/>
        <v>0.50179967153071914</v>
      </c>
      <c r="BI52" s="96">
        <f t="shared" si="17"/>
        <v>0.6017996715307159</v>
      </c>
      <c r="BJ52" s="94">
        <f t="shared" si="18"/>
        <v>0.50179967153071914</v>
      </c>
      <c r="BK52" s="94">
        <f t="shared" si="19"/>
        <v>0.6017996715307159</v>
      </c>
      <c r="BL52" s="3">
        <f t="shared" si="20"/>
        <v>1.5473941718158386</v>
      </c>
      <c r="BM52" s="3">
        <f t="shared" si="24"/>
        <v>1.5473941718158386</v>
      </c>
      <c r="BN52" s="113">
        <f t="shared" si="38"/>
        <v>2.4735760304824339</v>
      </c>
      <c r="BO52" s="113">
        <f t="shared" si="39"/>
        <v>2.4735760304824339</v>
      </c>
      <c r="BQ52" s="82"/>
      <c r="BR52" s="103">
        <v>0.65500000000000003</v>
      </c>
      <c r="BS52" s="103">
        <f t="shared" si="32"/>
        <v>0.65500000000000003</v>
      </c>
      <c r="BT52" s="108">
        <f t="shared" si="30"/>
        <v>0.65500000000000014</v>
      </c>
      <c r="BU52" s="104">
        <f t="shared" si="25"/>
        <v>13503430.322832648</v>
      </c>
      <c r="BV52" s="78">
        <f t="shared" si="36"/>
        <v>0.50179967153071914</v>
      </c>
      <c r="BW52" s="106">
        <f t="shared" si="37"/>
        <v>0</v>
      </c>
      <c r="CA52" s="5"/>
    </row>
    <row r="53" spans="3:79">
      <c r="C53" s="5">
        <f t="shared" si="23"/>
        <v>44166</v>
      </c>
      <c r="D53" s="21">
        <v>2020</v>
      </c>
      <c r="E53" s="25" t="s">
        <v>29</v>
      </c>
      <c r="F53" s="22" t="s">
        <v>21</v>
      </c>
      <c r="G53" s="27">
        <v>-1.38</v>
      </c>
      <c r="H53" s="81">
        <v>-0.9</v>
      </c>
      <c r="I53" s="25">
        <v>-2.8</v>
      </c>
      <c r="J53" s="80">
        <v>-1.8</v>
      </c>
      <c r="K53" s="25">
        <v>-1.66</v>
      </c>
      <c r="L53" s="81">
        <v>-1.2</v>
      </c>
      <c r="M53" s="25">
        <v>-2.8</v>
      </c>
      <c r="N53" s="80">
        <v>-1.8</v>
      </c>
      <c r="AA53" s="13">
        <f t="shared" si="33"/>
        <v>40148</v>
      </c>
      <c r="AB53" s="14">
        <v>2009</v>
      </c>
      <c r="AC53" s="14" t="s">
        <v>29</v>
      </c>
      <c r="AD53" s="14" t="s">
        <v>21</v>
      </c>
      <c r="AE53" s="14">
        <v>-2.5499999999999998</v>
      </c>
      <c r="AF53" s="78">
        <v>-2.7</v>
      </c>
      <c r="AG53" s="14">
        <v>-2.54</v>
      </c>
      <c r="AH53" s="76">
        <v>-2.7</v>
      </c>
      <c r="AZ53" t="str">
        <f t="shared" si="5"/>
        <v>3Q 2004</v>
      </c>
      <c r="BA53" s="5">
        <f t="shared" si="34"/>
        <v>38231</v>
      </c>
      <c r="BB53" s="91">
        <v>13541447.671883101</v>
      </c>
      <c r="BC53" s="91">
        <f t="shared" si="6"/>
        <v>13541447.671883101</v>
      </c>
      <c r="BD53" s="91">
        <v>13438260.097999999</v>
      </c>
      <c r="BE53" s="91">
        <f t="shared" si="15"/>
        <v>13438260.097999999</v>
      </c>
      <c r="BH53" s="94">
        <f t="shared" si="35"/>
        <v>-0.37103129043607908</v>
      </c>
      <c r="BI53" s="96">
        <f t="shared" si="17"/>
        <v>-0.27103129043608232</v>
      </c>
      <c r="BJ53" s="94">
        <f t="shared" si="18"/>
        <v>-0.37103129043607908</v>
      </c>
      <c r="BK53" s="94">
        <f t="shared" si="19"/>
        <v>-0.27103129043608232</v>
      </c>
      <c r="BL53" s="3">
        <f t="shared" si="20"/>
        <v>-0.21916146540561954</v>
      </c>
      <c r="BM53" s="3">
        <f t="shared" si="24"/>
        <v>-0.21916146540561954</v>
      </c>
      <c r="BN53" s="113">
        <f t="shared" si="38"/>
        <v>3.2746816986949199</v>
      </c>
      <c r="BO53" s="113">
        <f t="shared" si="39"/>
        <v>3.2746816986949199</v>
      </c>
      <c r="BQ53" s="82"/>
      <c r="BR53" s="103">
        <v>0.65500000000000003</v>
      </c>
      <c r="BS53" s="103">
        <f t="shared" si="32"/>
        <v>0.65500000000000003</v>
      </c>
      <c r="BT53" s="108">
        <f t="shared" si="30"/>
        <v>0.65500000000000014</v>
      </c>
      <c r="BU53" s="104">
        <f t="shared" si="25"/>
        <v>13591877.791447202</v>
      </c>
      <c r="BV53" s="78">
        <f t="shared" si="36"/>
        <v>-0.37103129043607908</v>
      </c>
      <c r="BW53" s="106">
        <f t="shared" si="37"/>
        <v>0</v>
      </c>
      <c r="CA53" s="5"/>
    </row>
    <row r="54" spans="3:79">
      <c r="C54" s="5">
        <f t="shared" si="23"/>
        <v>44197</v>
      </c>
      <c r="D54" s="21">
        <v>2020</v>
      </c>
      <c r="E54" s="25"/>
      <c r="F54" s="22" t="s">
        <v>22</v>
      </c>
      <c r="G54" s="27"/>
      <c r="H54" s="81">
        <v>-1</v>
      </c>
      <c r="I54" s="25"/>
      <c r="J54" s="80">
        <v>-2.7</v>
      </c>
      <c r="K54" s="25"/>
      <c r="L54" s="81">
        <v>-1.4</v>
      </c>
      <c r="M54" s="25"/>
      <c r="N54" s="80">
        <v>-2.7</v>
      </c>
      <c r="AA54" s="13">
        <f t="shared" si="33"/>
        <v>40179</v>
      </c>
      <c r="AB54" s="14">
        <v>2009</v>
      </c>
      <c r="AC54" s="14"/>
      <c r="AD54" s="14" t="s">
        <v>22</v>
      </c>
      <c r="AE54" s="14"/>
      <c r="AF54" s="78">
        <v>-2.7</v>
      </c>
      <c r="AG54" s="14"/>
      <c r="AH54" s="76">
        <v>-2.6</v>
      </c>
      <c r="AZ54" t="str">
        <f t="shared" si="5"/>
        <v>4Q 2004</v>
      </c>
      <c r="BA54" s="5">
        <f t="shared" si="34"/>
        <v>38322</v>
      </c>
      <c r="BB54" s="91">
        <v>13721204.680136099</v>
      </c>
      <c r="BC54" s="91">
        <f t="shared" si="6"/>
        <v>13721204.680136099</v>
      </c>
      <c r="BD54" s="91">
        <v>13872034.549000001</v>
      </c>
      <c r="BE54" s="91">
        <f t="shared" si="15"/>
        <v>13872034.549000001</v>
      </c>
      <c r="BH54" s="94">
        <f t="shared" si="35"/>
        <v>0.29457181640960073</v>
      </c>
      <c r="BI54" s="96">
        <f t="shared" si="17"/>
        <v>0.39457181640959749</v>
      </c>
      <c r="BJ54" s="94">
        <f t="shared" si="18"/>
        <v>0.29457181640960073</v>
      </c>
      <c r="BK54" s="94">
        <f t="shared" si="19"/>
        <v>0.39457181640959749</v>
      </c>
      <c r="BL54" s="3">
        <f t="shared" si="20"/>
        <v>1.3274578361827594</v>
      </c>
      <c r="BM54" s="3">
        <f t="shared" si="24"/>
        <v>1.3274578361827594</v>
      </c>
      <c r="BN54" s="113">
        <f t="shared" si="38"/>
        <v>3.9205908082988685</v>
      </c>
      <c r="BO54" s="113">
        <f t="shared" si="39"/>
        <v>3.9205908082988685</v>
      </c>
      <c r="BQ54" s="82"/>
      <c r="BR54" s="103">
        <v>0.65500000000000003</v>
      </c>
      <c r="BS54" s="103">
        <f t="shared" si="32"/>
        <v>0.65500000000000003</v>
      </c>
      <c r="BT54" s="108">
        <f t="shared" si="30"/>
        <v>0.65500000000000014</v>
      </c>
      <c r="BU54" s="104">
        <f t="shared" si="25"/>
        <v>13680904.590981182</v>
      </c>
      <c r="BV54" s="78">
        <f t="shared" si="36"/>
        <v>0.29457181640960073</v>
      </c>
      <c r="BW54" s="106">
        <f t="shared" si="37"/>
        <v>0</v>
      </c>
      <c r="CA54" s="5"/>
    </row>
    <row r="55" spans="3:79">
      <c r="C55" s="5">
        <f t="shared" si="23"/>
        <v>44228</v>
      </c>
      <c r="D55" s="21">
        <v>2021</v>
      </c>
      <c r="E55" s="25"/>
      <c r="F55" s="22" t="s">
        <v>11</v>
      </c>
      <c r="G55" s="27"/>
      <c r="H55" s="81">
        <v>-1.5</v>
      </c>
      <c r="I55" s="25"/>
      <c r="J55" s="80">
        <v>-3.1</v>
      </c>
      <c r="K55" s="25"/>
      <c r="L55" s="81">
        <v>-1.9</v>
      </c>
      <c r="M55" s="25"/>
      <c r="N55" s="80">
        <v>-3.1</v>
      </c>
      <c r="AA55" s="13">
        <f t="shared" si="33"/>
        <v>40210</v>
      </c>
      <c r="AB55" s="14">
        <v>2010</v>
      </c>
      <c r="AC55" s="14"/>
      <c r="AD55" s="14" t="s">
        <v>11</v>
      </c>
      <c r="AE55" s="14"/>
      <c r="AF55" s="78">
        <v>-2.6</v>
      </c>
      <c r="AG55" s="14"/>
      <c r="AH55" s="76">
        <v>-2.69</v>
      </c>
      <c r="AZ55" t="str">
        <f t="shared" si="5"/>
        <v>1Q 2005</v>
      </c>
      <c r="BA55" s="5">
        <f t="shared" si="34"/>
        <v>38412</v>
      </c>
      <c r="BB55" s="91">
        <v>13743890.352623699</v>
      </c>
      <c r="BC55" s="91">
        <f t="shared" si="6"/>
        <v>13743890.352623699</v>
      </c>
      <c r="BD55" s="91">
        <v>13354787.873</v>
      </c>
      <c r="BE55" s="91">
        <f t="shared" si="15"/>
        <v>13354787.873</v>
      </c>
      <c r="BH55" s="94">
        <f t="shared" si="35"/>
        <v>-0.19334182028838143</v>
      </c>
      <c r="BI55" s="96">
        <f t="shared" si="17"/>
        <v>-9.3341820288384669E-2</v>
      </c>
      <c r="BJ55" s="94">
        <f t="shared" si="18"/>
        <v>-0.19334182028838143</v>
      </c>
      <c r="BK55" s="94">
        <f t="shared" si="19"/>
        <v>-9.3341820288384669E-2</v>
      </c>
      <c r="BL55" s="3">
        <f t="shared" si="20"/>
        <v>0.16533295010489724</v>
      </c>
      <c r="BM55" s="3">
        <f t="shared" si="24"/>
        <v>0.16533295010489724</v>
      </c>
      <c r="BN55" s="113">
        <f t="shared" si="38"/>
        <v>3.2283906438280923</v>
      </c>
      <c r="BO55" s="113">
        <f t="shared" si="39"/>
        <v>3.2283906438280923</v>
      </c>
      <c r="BQ55" s="82"/>
      <c r="BR55" s="103">
        <v>0.65500000000000003</v>
      </c>
      <c r="BS55" s="103">
        <f t="shared" si="32"/>
        <v>0.65500000000000003</v>
      </c>
      <c r="BT55" s="108">
        <f t="shared" si="30"/>
        <v>0.65500000000000014</v>
      </c>
      <c r="BU55" s="104">
        <f t="shared" si="25"/>
        <v>13770514.51605211</v>
      </c>
      <c r="BV55" s="78">
        <f t="shared" si="36"/>
        <v>-0.19334182028838143</v>
      </c>
      <c r="BW55" s="106">
        <f t="shared" si="37"/>
        <v>0</v>
      </c>
      <c r="CA55" s="5"/>
    </row>
    <row r="56" spans="3:79">
      <c r="C56" s="5">
        <f t="shared" si="23"/>
        <v>44256</v>
      </c>
      <c r="D56" s="21">
        <v>2021</v>
      </c>
      <c r="E56" s="25" t="s">
        <v>26</v>
      </c>
      <c r="F56" s="22" t="s">
        <v>12</v>
      </c>
      <c r="G56" s="27">
        <v>-1.36</v>
      </c>
      <c r="H56" s="81">
        <v>-2.7</v>
      </c>
      <c r="I56" s="25">
        <v>-2.7</v>
      </c>
      <c r="J56" s="80">
        <v>-4</v>
      </c>
      <c r="K56" s="25">
        <v>-1.72</v>
      </c>
      <c r="L56" s="81">
        <v>-3.1</v>
      </c>
      <c r="M56" s="25">
        <v>-2.7</v>
      </c>
      <c r="N56" s="80">
        <v>-4</v>
      </c>
      <c r="AA56" s="13">
        <f t="shared" si="33"/>
        <v>40238</v>
      </c>
      <c r="AB56" s="14">
        <v>2010</v>
      </c>
      <c r="AC56" s="14" t="s">
        <v>26</v>
      </c>
      <c r="AD56" s="14" t="s">
        <v>12</v>
      </c>
      <c r="AE56" s="14">
        <v>-1.93</v>
      </c>
      <c r="AF56" s="78">
        <v>-2.5</v>
      </c>
      <c r="AG56" s="14">
        <v>-1.95</v>
      </c>
      <c r="AH56" s="76">
        <v>-2.4300000000000002</v>
      </c>
      <c r="AZ56" t="str">
        <f t="shared" si="5"/>
        <v>2Q 2005</v>
      </c>
      <c r="BA56" s="5">
        <f t="shared" si="34"/>
        <v>38504</v>
      </c>
      <c r="BB56" s="91">
        <v>13782833.339462001</v>
      </c>
      <c r="BC56" s="91">
        <f t="shared" si="6"/>
        <v>13782833.339462001</v>
      </c>
      <c r="BD56" s="91">
        <v>14104833.946</v>
      </c>
      <c r="BE56" s="91">
        <f t="shared" si="15"/>
        <v>14104833.946</v>
      </c>
      <c r="BH56" s="94">
        <f t="shared" si="35"/>
        <v>-0.56186183018115798</v>
      </c>
      <c r="BI56" s="96">
        <f t="shared" si="17"/>
        <v>-0.46186183018116123</v>
      </c>
      <c r="BJ56" s="94">
        <f t="shared" si="18"/>
        <v>-0.56186183018115798</v>
      </c>
      <c r="BK56" s="94">
        <f t="shared" si="19"/>
        <v>-0.46186183018116123</v>
      </c>
      <c r="BL56" s="3">
        <f t="shared" si="20"/>
        <v>0.28334762457463114</v>
      </c>
      <c r="BM56" s="3">
        <f t="shared" si="24"/>
        <v>0.28334762457463114</v>
      </c>
      <c r="BN56" s="113">
        <f t="shared" si="38"/>
        <v>2.862829867310694</v>
      </c>
      <c r="BO56" s="113">
        <f t="shared" si="39"/>
        <v>2.862829867310694</v>
      </c>
      <c r="BQ56" s="82"/>
      <c r="BR56" s="103">
        <v>0.65500000000000003</v>
      </c>
      <c r="BS56" s="103">
        <f t="shared" si="32"/>
        <v>0.65500000000000003</v>
      </c>
      <c r="BT56" s="108">
        <f t="shared" si="30"/>
        <v>0.65500000000000014</v>
      </c>
      <c r="BU56" s="104">
        <f t="shared" si="25"/>
        <v>13860711.386132251</v>
      </c>
      <c r="BV56" s="78">
        <f t="shared" si="36"/>
        <v>-0.56186183018115798</v>
      </c>
      <c r="BW56" s="106">
        <f t="shared" si="37"/>
        <v>0</v>
      </c>
      <c r="CA56" s="5"/>
    </row>
    <row r="57" spans="3:79">
      <c r="C57" s="5">
        <f t="shared" si="23"/>
        <v>44287</v>
      </c>
      <c r="D57" s="21">
        <v>2021</v>
      </c>
      <c r="E57" s="25"/>
      <c r="F57" s="22" t="s">
        <v>13</v>
      </c>
      <c r="G57" s="27"/>
      <c r="H57" s="81">
        <v>-0.2</v>
      </c>
      <c r="I57" s="25"/>
      <c r="J57" s="80">
        <v>-2.1</v>
      </c>
      <c r="K57" s="25"/>
      <c r="L57" s="81">
        <v>-0.7</v>
      </c>
      <c r="M57" s="25"/>
      <c r="N57" s="80">
        <v>-2.1</v>
      </c>
      <c r="AA57" s="13">
        <f t="shared" si="33"/>
        <v>40269</v>
      </c>
      <c r="AB57" s="14">
        <v>2010</v>
      </c>
      <c r="AC57" s="14"/>
      <c r="AD57" s="14" t="s">
        <v>13</v>
      </c>
      <c r="AE57" s="14"/>
      <c r="AF57" s="78">
        <v>-1.3</v>
      </c>
      <c r="AG57" s="14"/>
      <c r="AH57" s="76">
        <v>-1.31</v>
      </c>
      <c r="AZ57" t="str">
        <f t="shared" si="5"/>
        <v>3Q 2005</v>
      </c>
      <c r="BA57" s="5">
        <f t="shared" si="34"/>
        <v>38596</v>
      </c>
      <c r="BB57" s="91">
        <v>13898880.635861199</v>
      </c>
      <c r="BC57" s="91">
        <f t="shared" si="6"/>
        <v>13898880.635861199</v>
      </c>
      <c r="BD57" s="91">
        <v>13782144.436000001</v>
      </c>
      <c r="BE57" s="91">
        <f t="shared" si="15"/>
        <v>13782144.436000001</v>
      </c>
      <c r="BH57" s="94">
        <f t="shared" si="35"/>
        <v>-0.37715237393356915</v>
      </c>
      <c r="BI57" s="96">
        <f t="shared" si="17"/>
        <v>-0.27715237393357239</v>
      </c>
      <c r="BJ57" s="94">
        <f t="shared" si="18"/>
        <v>-0.37715237393356915</v>
      </c>
      <c r="BK57" s="94">
        <f t="shared" si="19"/>
        <v>-0.27715237393357239</v>
      </c>
      <c r="BL57" s="3">
        <f t="shared" si="20"/>
        <v>0.84196981521165526</v>
      </c>
      <c r="BM57" s="3">
        <f t="shared" si="24"/>
        <v>0.84196981521165526</v>
      </c>
      <c r="BN57" s="113">
        <f t="shared" si="38"/>
        <v>2.5775083133654988</v>
      </c>
      <c r="BO57" s="113">
        <f t="shared" si="39"/>
        <v>2.5775083133654988</v>
      </c>
      <c r="BQ57" s="82"/>
      <c r="BR57" s="103">
        <v>0.65500000000000003</v>
      </c>
      <c r="BS57" s="103">
        <f t="shared" si="32"/>
        <v>0.65500000000000003</v>
      </c>
      <c r="BT57" s="108">
        <f t="shared" si="30"/>
        <v>0.65500000000000014</v>
      </c>
      <c r="BU57" s="104">
        <f t="shared" si="25"/>
        <v>13951499.045711419</v>
      </c>
      <c r="BV57" s="78">
        <f t="shared" si="36"/>
        <v>-0.37715237393356915</v>
      </c>
      <c r="BW57" s="106">
        <f t="shared" si="37"/>
        <v>0</v>
      </c>
      <c r="CA57" s="5"/>
    </row>
    <row r="58" spans="3:79">
      <c r="C58" s="5">
        <f t="shared" si="23"/>
        <v>44317</v>
      </c>
      <c r="D58" s="21">
        <v>2021</v>
      </c>
      <c r="E58" s="25"/>
      <c r="F58" s="22" t="s">
        <v>14</v>
      </c>
      <c r="G58" s="27"/>
      <c r="H58" s="81">
        <v>-0.7</v>
      </c>
      <c r="I58" s="25"/>
      <c r="J58" s="80">
        <v>-2.1</v>
      </c>
      <c r="K58" s="25"/>
      <c r="L58" s="81">
        <v>-1.1000000000000001</v>
      </c>
      <c r="M58" s="25"/>
      <c r="N58" s="80">
        <v>-2.1</v>
      </c>
      <c r="AA58" s="13">
        <f t="shared" si="33"/>
        <v>40299</v>
      </c>
      <c r="AB58" s="14">
        <v>2010</v>
      </c>
      <c r="AC58" s="14"/>
      <c r="AD58" s="14" t="s">
        <v>14</v>
      </c>
      <c r="AE58" s="14"/>
      <c r="AF58" s="78">
        <v>-1.4</v>
      </c>
      <c r="AG58" s="14"/>
      <c r="AH58" s="76">
        <v>-1.55</v>
      </c>
      <c r="AZ58" t="str">
        <f t="shared" si="5"/>
        <v>4Q 2005</v>
      </c>
      <c r="BA58" s="5">
        <f t="shared" si="34"/>
        <v>38687</v>
      </c>
      <c r="BB58" s="91">
        <v>14131275.422110099</v>
      </c>
      <c r="BC58" s="91">
        <f t="shared" si="6"/>
        <v>14131275.422110099</v>
      </c>
      <c r="BD58" s="91">
        <v>14306523.824999999</v>
      </c>
      <c r="BE58" s="91">
        <f t="shared" si="15"/>
        <v>14306523.824999999</v>
      </c>
      <c r="BH58" s="94">
        <f t="shared" si="35"/>
        <v>0.62945812440582927</v>
      </c>
      <c r="BI58" s="96">
        <f t="shared" si="17"/>
        <v>0.72945812440582602</v>
      </c>
      <c r="BJ58" s="94">
        <f t="shared" si="18"/>
        <v>0.62945812440582927</v>
      </c>
      <c r="BK58" s="94">
        <f t="shared" si="19"/>
        <v>0.72945812440582602</v>
      </c>
      <c r="BL58" s="3">
        <f t="shared" si="20"/>
        <v>1.6720395860461394</v>
      </c>
      <c r="BM58" s="3">
        <f t="shared" si="24"/>
        <v>1.6720395860461394</v>
      </c>
      <c r="BN58" s="113">
        <f t="shared" si="38"/>
        <v>2.3078070659173591</v>
      </c>
      <c r="BO58" s="113">
        <f t="shared" si="39"/>
        <v>2.3078070659173591</v>
      </c>
      <c r="BQ58" s="82"/>
      <c r="BR58" s="103">
        <v>0.65500000000000003</v>
      </c>
      <c r="BS58" s="103">
        <f t="shared" si="32"/>
        <v>0.65500000000000003</v>
      </c>
      <c r="BT58" s="108">
        <f t="shared" si="30"/>
        <v>0.65500000000000014</v>
      </c>
      <c r="BU58" s="104">
        <f t="shared" si="25"/>
        <v>14042881.36446083</v>
      </c>
      <c r="BV58" s="78">
        <f t="shared" si="36"/>
        <v>0.62945812440582927</v>
      </c>
      <c r="BW58" s="106">
        <f t="shared" si="37"/>
        <v>0</v>
      </c>
      <c r="CA58" s="5"/>
    </row>
    <row r="59" spans="3:79">
      <c r="C59" s="5">
        <f t="shared" si="23"/>
        <v>44348</v>
      </c>
      <c r="D59" s="21">
        <v>2021</v>
      </c>
      <c r="E59" s="25" t="s">
        <v>27</v>
      </c>
      <c r="F59" s="22" t="s">
        <v>15</v>
      </c>
      <c r="G59" s="27">
        <v>-1.17</v>
      </c>
      <c r="H59" s="81">
        <v>-1</v>
      </c>
      <c r="I59" s="25">
        <v>-2.1</v>
      </c>
      <c r="J59" s="80">
        <v>-2</v>
      </c>
      <c r="K59" s="25">
        <v>-1.55</v>
      </c>
      <c r="L59" s="81">
        <v>-1.4</v>
      </c>
      <c r="M59" s="25">
        <v>-2.1</v>
      </c>
      <c r="N59" s="80">
        <v>-2</v>
      </c>
      <c r="AA59" s="13">
        <f t="shared" si="33"/>
        <v>40330</v>
      </c>
      <c r="AB59" s="14">
        <v>2010</v>
      </c>
      <c r="AC59" s="14" t="s">
        <v>27</v>
      </c>
      <c r="AD59" s="14" t="s">
        <v>15</v>
      </c>
      <c r="AE59" s="14">
        <v>-1.38</v>
      </c>
      <c r="AF59" s="78">
        <v>-1.4</v>
      </c>
      <c r="AG59" s="14">
        <v>-1.43</v>
      </c>
      <c r="AH59" s="76">
        <v>-1.51</v>
      </c>
      <c r="AZ59" t="str">
        <f t="shared" si="5"/>
        <v>1Q 2006</v>
      </c>
      <c r="BA59" s="5">
        <f t="shared" si="34"/>
        <v>38777</v>
      </c>
      <c r="BB59" s="91">
        <v>14379467.7444134</v>
      </c>
      <c r="BC59" s="91">
        <f t="shared" si="6"/>
        <v>14379467.7444134</v>
      </c>
      <c r="BD59" s="91">
        <v>14107960.023</v>
      </c>
      <c r="BE59" s="91">
        <f t="shared" si="15"/>
        <v>14107960.023</v>
      </c>
      <c r="BH59" s="95">
        <f t="shared" ref="BH59:BH102" si="40">INDEX($AE$5:$AE$186,MATCH($BA59,$AA$5:$AA$186,0))</f>
        <v>1.72</v>
      </c>
      <c r="BI59" s="96">
        <f t="shared" si="17"/>
        <v>1.8199999999999967</v>
      </c>
      <c r="BJ59" s="94">
        <f t="shared" si="18"/>
        <v>1.72</v>
      </c>
      <c r="BK59" s="94">
        <f t="shared" si="19"/>
        <v>1.8199999999999965</v>
      </c>
      <c r="BL59" s="3">
        <f t="shared" si="20"/>
        <v>1.7563334864662892</v>
      </c>
      <c r="BM59" s="3">
        <f t="shared" si="24"/>
        <v>1.7563334864662892</v>
      </c>
      <c r="BN59" s="113">
        <f t="shared" si="38"/>
        <v>3.5002464488272693</v>
      </c>
      <c r="BO59" s="113">
        <f t="shared" si="39"/>
        <v>3.5002464488272693</v>
      </c>
      <c r="BQ59" s="82"/>
      <c r="BR59" s="103">
        <v>0.65500000000000003</v>
      </c>
      <c r="BS59" s="103">
        <f t="shared" si="32"/>
        <v>0.65500000000000003</v>
      </c>
      <c r="BT59" s="108">
        <f t="shared" si="30"/>
        <v>0.65500000000000014</v>
      </c>
      <c r="BU59" s="104">
        <f t="shared" si="25"/>
        <v>14134862.237398049</v>
      </c>
      <c r="BV59" s="78">
        <f t="shared" si="36"/>
        <v>1.7305121401761596</v>
      </c>
      <c r="BW59" s="106">
        <f t="shared" si="37"/>
        <v>1.0512140176159646E-2</v>
      </c>
      <c r="CA59" s="5"/>
    </row>
    <row r="60" spans="3:79">
      <c r="C60" s="5">
        <f t="shared" si="23"/>
        <v>44378</v>
      </c>
      <c r="D60" s="21">
        <v>2021</v>
      </c>
      <c r="E60" s="25"/>
      <c r="F60" s="22" t="s">
        <v>16</v>
      </c>
      <c r="G60" s="27"/>
      <c r="H60" s="81">
        <v>-1.6</v>
      </c>
      <c r="I60" s="25"/>
      <c r="J60" s="80">
        <v>-2.2000000000000002</v>
      </c>
      <c r="K60" s="25"/>
      <c r="L60" s="81">
        <v>-2.1</v>
      </c>
      <c r="M60" s="25"/>
      <c r="N60" s="80">
        <v>-2.2000000000000002</v>
      </c>
      <c r="AA60" s="13">
        <f t="shared" si="33"/>
        <v>40360</v>
      </c>
      <c r="AB60" s="14">
        <v>2010</v>
      </c>
      <c r="AC60" s="14"/>
      <c r="AD60" s="14" t="s">
        <v>16</v>
      </c>
      <c r="AE60" s="14"/>
      <c r="AF60" s="78">
        <v>-1.5</v>
      </c>
      <c r="AG60" s="14"/>
      <c r="AH60" s="76">
        <v>-1.61</v>
      </c>
      <c r="AZ60" t="str">
        <f t="shared" si="5"/>
        <v>2Q 2006</v>
      </c>
      <c r="BA60" s="5">
        <f t="shared" si="34"/>
        <v>38869</v>
      </c>
      <c r="BB60" s="91">
        <v>14519775.2433054</v>
      </c>
      <c r="BC60" s="91">
        <f t="shared" si="6"/>
        <v>14519775.2433054</v>
      </c>
      <c r="BD60" s="91">
        <v>14700503.915999999</v>
      </c>
      <c r="BE60" s="91">
        <f t="shared" si="15"/>
        <v>14700503.915999999</v>
      </c>
      <c r="BH60" s="96">
        <f t="shared" si="40"/>
        <v>2.2000000000000002</v>
      </c>
      <c r="BI60" s="96">
        <f t="shared" si="17"/>
        <v>2.2999999999999967</v>
      </c>
      <c r="BJ60" s="94">
        <f t="shared" si="18"/>
        <v>2.2000000000000002</v>
      </c>
      <c r="BK60" s="94">
        <f t="shared" si="19"/>
        <v>2.2999999999999963</v>
      </c>
      <c r="BL60" s="3">
        <f t="shared" ref="BL60:BL91" si="41">BB60/BB59*100-100</f>
        <v>0.97574890382512081</v>
      </c>
      <c r="BM60" s="3">
        <f t="shared" si="24"/>
        <v>0.97574890382512081</v>
      </c>
      <c r="BN60" s="113">
        <f t="shared" si="38"/>
        <v>3.8839126864846207</v>
      </c>
      <c r="BO60" s="113">
        <f t="shared" si="39"/>
        <v>3.8839126864846207</v>
      </c>
      <c r="BP60" s="4">
        <f t="shared" ref="BP60:BP91" si="42">BH60-BH59</f>
        <v>0.4800000000000002</v>
      </c>
      <c r="BQ60" s="82"/>
      <c r="BR60" s="78">
        <f t="shared" ref="BR60:BR91" si="43">BL60-BP60</f>
        <v>0.4957489038251206</v>
      </c>
      <c r="BS60" s="103">
        <f t="shared" si="32"/>
        <v>0.4957489038251206</v>
      </c>
      <c r="BT60" s="108">
        <f t="shared" si="30"/>
        <v>0.64172907531876022</v>
      </c>
      <c r="BU60" s="104">
        <f t="shared" si="25"/>
        <v>14204935.661997139</v>
      </c>
      <c r="BV60" s="78">
        <f t="shared" si="36"/>
        <v>2.2164097662938218</v>
      </c>
      <c r="BW60" s="106">
        <f t="shared" si="37"/>
        <v>1.6409766293821626E-2</v>
      </c>
      <c r="CA60" s="5"/>
    </row>
    <row r="61" spans="3:79">
      <c r="C61" s="5">
        <f t="shared" si="23"/>
        <v>44409</v>
      </c>
      <c r="D61" s="21">
        <v>2021</v>
      </c>
      <c r="E61" s="25"/>
      <c r="F61" s="22" t="s">
        <v>17</v>
      </c>
      <c r="G61" s="27"/>
      <c r="H61" s="81">
        <v>-1.9</v>
      </c>
      <c r="I61" s="25"/>
      <c r="J61" s="80">
        <v>-1.8</v>
      </c>
      <c r="K61" s="25"/>
      <c r="L61" s="81">
        <v>-2.2999999999999998</v>
      </c>
      <c r="M61" s="25"/>
      <c r="N61" s="80">
        <v>-1.8</v>
      </c>
      <c r="AA61" s="13">
        <f t="shared" si="33"/>
        <v>40391</v>
      </c>
      <c r="AB61" s="14">
        <v>2010</v>
      </c>
      <c r="AC61" s="14"/>
      <c r="AD61" s="14" t="s">
        <v>17</v>
      </c>
      <c r="AE61" s="14"/>
      <c r="AF61" s="78">
        <v>-1.3</v>
      </c>
      <c r="AG61" s="14"/>
      <c r="AH61" s="76">
        <v>-1.28</v>
      </c>
      <c r="AZ61" t="str">
        <f t="shared" si="5"/>
        <v>3Q 2006</v>
      </c>
      <c r="BA61" s="5">
        <f t="shared" si="34"/>
        <v>38961</v>
      </c>
      <c r="BB61" s="91">
        <v>14559723.779998999</v>
      </c>
      <c r="BC61" s="91">
        <f t="shared" si="6"/>
        <v>14559723.779998999</v>
      </c>
      <c r="BD61" s="91">
        <v>14435867.706</v>
      </c>
      <c r="BE61" s="91">
        <f t="shared" si="15"/>
        <v>14435867.706</v>
      </c>
      <c r="BH61" s="96">
        <f t="shared" si="40"/>
        <v>2.02</v>
      </c>
      <c r="BI61" s="96">
        <f t="shared" si="17"/>
        <v>2.119999999999997</v>
      </c>
      <c r="BJ61" s="94">
        <f t="shared" si="18"/>
        <v>2.02</v>
      </c>
      <c r="BK61" s="94">
        <f t="shared" si="19"/>
        <v>2.119999999999997</v>
      </c>
      <c r="BL61" s="3">
        <f t="shared" si="41"/>
        <v>0.27513192197667991</v>
      </c>
      <c r="BM61" s="3">
        <f t="shared" si="24"/>
        <v>0.27513192197667991</v>
      </c>
      <c r="BN61" s="113">
        <f t="shared" si="38"/>
        <v>4.4218591903447901</v>
      </c>
      <c r="BO61" s="113">
        <f t="shared" si="39"/>
        <v>4.4218591903447901</v>
      </c>
      <c r="BP61" s="4">
        <f t="shared" si="42"/>
        <v>-0.18000000000000016</v>
      </c>
      <c r="BQ61" s="82"/>
      <c r="BR61" s="78">
        <f t="shared" si="43"/>
        <v>0.45513192197668007</v>
      </c>
      <c r="BS61" s="103">
        <f t="shared" si="32"/>
        <v>0.45513192197668007</v>
      </c>
      <c r="BT61" s="108">
        <f t="shared" si="30"/>
        <v>0.62507340215015017</v>
      </c>
      <c r="BU61" s="104">
        <f t="shared" si="25"/>
        <v>14269586.858691137</v>
      </c>
      <c r="BV61" s="78">
        <f t="shared" si="36"/>
        <v>2.0332538298482632</v>
      </c>
      <c r="BW61" s="106">
        <f t="shared" si="37"/>
        <v>1.3253829848263177E-2</v>
      </c>
      <c r="CA61" s="5"/>
    </row>
    <row r="62" spans="3:79">
      <c r="C62" s="5">
        <f t="shared" si="23"/>
        <v>44440</v>
      </c>
      <c r="D62" s="21">
        <v>2021</v>
      </c>
      <c r="E62" s="25" t="s">
        <v>28</v>
      </c>
      <c r="F62" s="22" t="s">
        <v>18</v>
      </c>
      <c r="G62" s="27">
        <v>-2.83</v>
      </c>
      <c r="H62" s="81">
        <v>-3.5</v>
      </c>
      <c r="I62" s="25">
        <v>-1.9</v>
      </c>
      <c r="J62" s="80">
        <v>-1.8</v>
      </c>
      <c r="K62" s="25">
        <v>-3.15</v>
      </c>
      <c r="L62" s="81">
        <v>-3.9</v>
      </c>
      <c r="M62" s="25">
        <v>-1.9</v>
      </c>
      <c r="N62" s="80">
        <v>-1.8</v>
      </c>
      <c r="AA62" s="13">
        <f t="shared" si="33"/>
        <v>40422</v>
      </c>
      <c r="AB62" s="14">
        <v>2010</v>
      </c>
      <c r="AC62" s="14" t="s">
        <v>28</v>
      </c>
      <c r="AD62" s="14" t="s">
        <v>18</v>
      </c>
      <c r="AE62" s="14">
        <v>-0.98</v>
      </c>
      <c r="AF62" s="78">
        <v>-1.3</v>
      </c>
      <c r="AG62" s="14">
        <v>-0.9</v>
      </c>
      <c r="AH62" s="76">
        <v>-1.29</v>
      </c>
      <c r="AZ62" t="str">
        <f t="shared" si="5"/>
        <v>4Q 2006</v>
      </c>
      <c r="BA62" s="5">
        <f t="shared" si="34"/>
        <v>39052</v>
      </c>
      <c r="BB62" s="91">
        <v>14596029.224331001</v>
      </c>
      <c r="BC62" s="91">
        <f t="shared" si="6"/>
        <v>14596029.224331001</v>
      </c>
      <c r="BD62" s="91">
        <v>14800897.343</v>
      </c>
      <c r="BE62" s="91">
        <f t="shared" si="15"/>
        <v>14800897.343</v>
      </c>
      <c r="BH62" s="96">
        <f t="shared" si="40"/>
        <v>1.77</v>
      </c>
      <c r="BI62" s="96">
        <f t="shared" si="17"/>
        <v>1.869999999999997</v>
      </c>
      <c r="BJ62" s="94">
        <f t="shared" si="18"/>
        <v>1.77</v>
      </c>
      <c r="BK62" s="94">
        <f t="shared" si="19"/>
        <v>1.869999999999997</v>
      </c>
      <c r="BL62" s="3">
        <f t="shared" si="41"/>
        <v>0.24935530976127041</v>
      </c>
      <c r="BM62" s="3">
        <f t="shared" si="24"/>
        <v>0.24935530976127041</v>
      </c>
      <c r="BN62" s="113">
        <f t="shared" si="38"/>
        <v>4.4950778942140772</v>
      </c>
      <c r="BO62" s="113">
        <f t="shared" si="39"/>
        <v>4.4950778942140772</v>
      </c>
      <c r="BP62" s="4">
        <f t="shared" si="42"/>
        <v>-0.25</v>
      </c>
      <c r="BQ62" s="82"/>
      <c r="BR62" s="78">
        <f t="shared" si="43"/>
        <v>0.49935530976127041</v>
      </c>
      <c r="BS62" s="103">
        <f t="shared" si="32"/>
        <v>0.49935530976127041</v>
      </c>
      <c r="BT62" s="108">
        <f t="shared" si="30"/>
        <v>0.61210301129692268</v>
      </c>
      <c r="BU62" s="104">
        <f t="shared" si="25"/>
        <v>14340842.798351007</v>
      </c>
      <c r="BV62" s="78">
        <f t="shared" si="36"/>
        <v>1.7794381374108355</v>
      </c>
      <c r="BW62" s="106">
        <f t="shared" si="37"/>
        <v>9.4381374108354343E-3</v>
      </c>
      <c r="CA62" s="5"/>
    </row>
    <row r="63" spans="3:79">
      <c r="C63" s="5">
        <f t="shared" si="23"/>
        <v>44470</v>
      </c>
      <c r="D63" s="21">
        <v>2021</v>
      </c>
      <c r="E63" s="25"/>
      <c r="F63" s="22" t="s">
        <v>19</v>
      </c>
      <c r="G63" s="27"/>
      <c r="H63" s="81">
        <v>-3.4</v>
      </c>
      <c r="I63" s="25"/>
      <c r="J63" s="80">
        <v>-1.8</v>
      </c>
      <c r="K63" s="25"/>
      <c r="L63" s="81">
        <v>-3.8</v>
      </c>
      <c r="M63" s="25"/>
      <c r="N63" s="80">
        <v>-1.8</v>
      </c>
      <c r="AA63" s="13">
        <f t="shared" si="33"/>
        <v>40452</v>
      </c>
      <c r="AB63" s="14">
        <v>2010</v>
      </c>
      <c r="AC63" s="14"/>
      <c r="AD63" s="14" t="s">
        <v>19</v>
      </c>
      <c r="AE63" s="14"/>
      <c r="AF63" s="78">
        <v>-1</v>
      </c>
      <c r="AG63" s="14"/>
      <c r="AH63" s="76">
        <v>-0.98</v>
      </c>
      <c r="AZ63" t="str">
        <f t="shared" si="5"/>
        <v>1Q 2007</v>
      </c>
      <c r="BA63" s="5">
        <f t="shared" si="34"/>
        <v>39142</v>
      </c>
      <c r="BB63" s="91">
        <v>14698923.5168647</v>
      </c>
      <c r="BC63" s="91">
        <f t="shared" si="6"/>
        <v>14698923.5168647</v>
      </c>
      <c r="BD63" s="91">
        <v>14393727.370999999</v>
      </c>
      <c r="BE63" s="91">
        <f t="shared" si="15"/>
        <v>14393727.370999999</v>
      </c>
      <c r="BH63" s="96">
        <f t="shared" si="40"/>
        <v>2.0499999999999998</v>
      </c>
      <c r="BI63" s="96">
        <f t="shared" si="17"/>
        <v>2.1499999999999968</v>
      </c>
      <c r="BJ63" s="94">
        <f t="shared" si="18"/>
        <v>2.0499999999999998</v>
      </c>
      <c r="BK63" s="94">
        <f t="shared" si="19"/>
        <v>2.1499999999999968</v>
      </c>
      <c r="BL63" s="3">
        <f t="shared" si="41"/>
        <v>0.70494715345033399</v>
      </c>
      <c r="BM63" s="3">
        <f t="shared" si="24"/>
        <v>0.70494715345033399</v>
      </c>
      <c r="BN63" s="113">
        <f t="shared" si="38"/>
        <v>3.6047626928569656</v>
      </c>
      <c r="BO63" s="113">
        <f t="shared" si="39"/>
        <v>3.6047626928569656</v>
      </c>
      <c r="BP63" s="4">
        <f t="shared" si="42"/>
        <v>0.2799999999999998</v>
      </c>
      <c r="BQ63" s="82"/>
      <c r="BR63" s="78">
        <f t="shared" si="43"/>
        <v>0.42494715345033418</v>
      </c>
      <c r="BS63" s="103">
        <f t="shared" si="32"/>
        <v>0.42494715345033418</v>
      </c>
      <c r="BT63" s="108">
        <f t="shared" si="30"/>
        <v>0.59293194075111721</v>
      </c>
      <c r="BU63" s="104">
        <f t="shared" si="25"/>
        <v>14401783.801603388</v>
      </c>
      <c r="BV63" s="78">
        <f t="shared" si="36"/>
        <v>2.0632146639240005</v>
      </c>
      <c r="BW63" s="106">
        <f t="shared" si="37"/>
        <v>1.3214663924000725E-2</v>
      </c>
      <c r="CA63" s="5"/>
    </row>
    <row r="64" spans="3:79">
      <c r="C64" s="5">
        <f t="shared" si="23"/>
        <v>44501</v>
      </c>
      <c r="D64" s="21">
        <v>2021</v>
      </c>
      <c r="E64" s="25"/>
      <c r="F64" s="22" t="s">
        <v>20</v>
      </c>
      <c r="G64" s="27"/>
      <c r="H64" s="81">
        <v>-3.3</v>
      </c>
      <c r="I64" s="25"/>
      <c r="J64" s="80">
        <v>-1.6</v>
      </c>
      <c r="K64" s="25"/>
      <c r="L64" s="81">
        <v>-3.7</v>
      </c>
      <c r="M64" s="25"/>
      <c r="N64" s="80">
        <v>-1.6</v>
      </c>
      <c r="AA64" s="13">
        <f t="shared" si="33"/>
        <v>40483</v>
      </c>
      <c r="AB64" s="14">
        <v>2010</v>
      </c>
      <c r="AC64" s="14"/>
      <c r="AD64" s="14" t="s">
        <v>20</v>
      </c>
      <c r="AE64" s="14"/>
      <c r="AF64" s="78">
        <v>-1.2</v>
      </c>
      <c r="AG64" s="14"/>
      <c r="AH64" s="76">
        <v>-1</v>
      </c>
      <c r="AZ64" t="str">
        <f t="shared" si="5"/>
        <v>2Q 2007</v>
      </c>
      <c r="BA64" s="5">
        <f t="shared" si="34"/>
        <v>39234</v>
      </c>
      <c r="BB64" s="91">
        <v>14811754.641496001</v>
      </c>
      <c r="BC64" s="91">
        <f t="shared" si="6"/>
        <v>14811754.641496001</v>
      </c>
      <c r="BD64" s="91">
        <v>14993339.386</v>
      </c>
      <c r="BE64" s="91">
        <f t="shared" si="15"/>
        <v>14993339.386</v>
      </c>
      <c r="BH64" s="96">
        <f t="shared" si="40"/>
        <v>2.42</v>
      </c>
      <c r="BI64" s="96">
        <f t="shared" si="17"/>
        <v>2.5199999999999974</v>
      </c>
      <c r="BJ64" s="94">
        <f t="shared" si="18"/>
        <v>2.42</v>
      </c>
      <c r="BK64" s="94">
        <f t="shared" si="19"/>
        <v>2.5199999999999978</v>
      </c>
      <c r="BL64" s="3">
        <f t="shared" si="41"/>
        <v>0.767614883510646</v>
      </c>
      <c r="BM64" s="3">
        <f t="shared" si="24"/>
        <v>0.767614883510646</v>
      </c>
      <c r="BN64" s="113">
        <f t="shared" si="38"/>
        <v>3.0347744064330868</v>
      </c>
      <c r="BO64" s="113">
        <f t="shared" si="39"/>
        <v>3.0347744064330868</v>
      </c>
      <c r="BP64" s="4">
        <f t="shared" si="42"/>
        <v>0.37000000000000011</v>
      </c>
      <c r="BQ64" s="82"/>
      <c r="BR64" s="78">
        <f t="shared" si="43"/>
        <v>0.39761488351064589</v>
      </c>
      <c r="BS64" s="103">
        <f t="shared" si="32"/>
        <v>0.39761488351064589</v>
      </c>
      <c r="BT64" s="108">
        <f t="shared" si="30"/>
        <v>0.57148318104367102</v>
      </c>
      <c r="BU64" s="104">
        <f t="shared" si="25"/>
        <v>14459047.437489588</v>
      </c>
      <c r="BV64" s="78">
        <f t="shared" si="36"/>
        <v>2.4393529762680544</v>
      </c>
      <c r="BW64" s="106">
        <f t="shared" si="37"/>
        <v>1.9352976268054434E-2</v>
      </c>
      <c r="CA64" s="5"/>
    </row>
    <row r="65" spans="3:79">
      <c r="C65" s="5">
        <f t="shared" si="23"/>
        <v>44531</v>
      </c>
      <c r="D65" s="21">
        <v>2021</v>
      </c>
      <c r="E65" s="25" t="s">
        <v>29</v>
      </c>
      <c r="F65" s="22" t="s">
        <v>21</v>
      </c>
      <c r="G65" s="27">
        <v>-2.2799999999999998</v>
      </c>
      <c r="H65" s="81">
        <v>-2.7</v>
      </c>
      <c r="I65" s="25">
        <v>-0.8</v>
      </c>
      <c r="J65" s="80">
        <v>-0.9</v>
      </c>
      <c r="K65" s="25">
        <v>-2.77</v>
      </c>
      <c r="L65" s="81">
        <v>-3.4</v>
      </c>
      <c r="M65" s="25">
        <v>-1.2</v>
      </c>
      <c r="N65" s="80">
        <v>-0.9</v>
      </c>
      <c r="AA65" s="13">
        <f t="shared" si="33"/>
        <v>40513</v>
      </c>
      <c r="AB65" s="14">
        <v>2010</v>
      </c>
      <c r="AC65" s="14" t="s">
        <v>29</v>
      </c>
      <c r="AD65" s="14" t="s">
        <v>21</v>
      </c>
      <c r="AE65" s="14">
        <v>-0.69</v>
      </c>
      <c r="AF65" s="78">
        <v>-1.2</v>
      </c>
      <c r="AG65" s="14">
        <v>-0.51</v>
      </c>
      <c r="AH65" s="76">
        <v>-0.97</v>
      </c>
      <c r="AZ65" t="str">
        <f t="shared" si="5"/>
        <v>3Q 2007</v>
      </c>
      <c r="BA65" s="5">
        <f t="shared" si="34"/>
        <v>39326</v>
      </c>
      <c r="BB65" s="91">
        <v>14904911.815761</v>
      </c>
      <c r="BC65" s="91">
        <f t="shared" si="6"/>
        <v>14904911.815761</v>
      </c>
      <c r="BD65" s="91">
        <v>14783298.234999999</v>
      </c>
      <c r="BE65" s="91">
        <f t="shared" si="15"/>
        <v>14783298.234999999</v>
      </c>
      <c r="BH65" s="96">
        <f t="shared" si="40"/>
        <v>2.68</v>
      </c>
      <c r="BI65" s="96">
        <f t="shared" si="17"/>
        <v>2.7799999999999971</v>
      </c>
      <c r="BJ65" s="94">
        <f t="shared" si="18"/>
        <v>2.68</v>
      </c>
      <c r="BK65" s="94">
        <f t="shared" si="19"/>
        <v>2.7799999999999971</v>
      </c>
      <c r="BL65" s="3">
        <f t="shared" si="41"/>
        <v>0.6289408413775277</v>
      </c>
      <c r="BM65" s="3">
        <f t="shared" si="24"/>
        <v>0.6289408413775277</v>
      </c>
      <c r="BN65" s="113">
        <f t="shared" si="38"/>
        <v>2.4680899239463656</v>
      </c>
      <c r="BO65" s="113">
        <f t="shared" si="39"/>
        <v>2.4680899239463656</v>
      </c>
      <c r="BP65" s="4">
        <f t="shared" si="42"/>
        <v>0.26000000000000023</v>
      </c>
      <c r="BQ65" s="82"/>
      <c r="BR65" s="78">
        <f t="shared" si="43"/>
        <v>0.36894084137752747</v>
      </c>
      <c r="BS65" s="103">
        <f t="shared" si="32"/>
        <v>0.36894084137752747</v>
      </c>
      <c r="BT65" s="108">
        <f t="shared" si="30"/>
        <v>0.54764491782513158</v>
      </c>
      <c r="BU65" s="104">
        <f t="shared" si="25"/>
        <v>14512392.768760638</v>
      </c>
      <c r="BV65" s="78">
        <f t="shared" si="36"/>
        <v>2.7047162604729067</v>
      </c>
      <c r="BW65" s="106">
        <f t="shared" si="37"/>
        <v>2.4716260472906537E-2</v>
      </c>
      <c r="CA65" s="5"/>
    </row>
    <row r="66" spans="3:79">
      <c r="C66" s="5">
        <f t="shared" si="23"/>
        <v>44562</v>
      </c>
      <c r="D66" s="21">
        <v>2021</v>
      </c>
      <c r="E66" s="25"/>
      <c r="F66" s="22" t="s">
        <v>22</v>
      </c>
      <c r="G66" s="27"/>
      <c r="H66" s="81">
        <v>-2.1</v>
      </c>
      <c r="I66" s="25"/>
      <c r="J66" s="80">
        <v>-0.4</v>
      </c>
      <c r="K66" s="25"/>
      <c r="L66" s="81">
        <v>-2.5</v>
      </c>
      <c r="M66" s="25"/>
      <c r="N66" s="80">
        <v>-0.4</v>
      </c>
      <c r="AA66" s="13">
        <f t="shared" si="33"/>
        <v>40544</v>
      </c>
      <c r="AB66" s="14">
        <v>2010</v>
      </c>
      <c r="AC66" s="14"/>
      <c r="AD66" s="14" t="s">
        <v>22</v>
      </c>
      <c r="AE66" s="14"/>
      <c r="AF66" s="78">
        <v>-0.7</v>
      </c>
      <c r="AG66" s="14"/>
      <c r="AH66" s="76">
        <v>-0.5</v>
      </c>
      <c r="AZ66" t="str">
        <f t="shared" si="5"/>
        <v>4Q 2007</v>
      </c>
      <c r="BA66" s="5">
        <f t="shared" si="34"/>
        <v>39417</v>
      </c>
      <c r="BB66" s="91">
        <v>14963510.424805401</v>
      </c>
      <c r="BC66" s="91">
        <f t="shared" si="6"/>
        <v>14963510.424805401</v>
      </c>
      <c r="BD66" s="91">
        <v>15204938.908</v>
      </c>
      <c r="BE66" s="91">
        <f t="shared" si="15"/>
        <v>15204938.908</v>
      </c>
      <c r="BH66" s="96">
        <f t="shared" si="40"/>
        <v>2.73</v>
      </c>
      <c r="BI66" s="96">
        <f t="shared" si="17"/>
        <v>2.829999999999997</v>
      </c>
      <c r="BJ66" s="94">
        <f t="shared" si="18"/>
        <v>2.73</v>
      </c>
      <c r="BK66" s="94">
        <f t="shared" si="19"/>
        <v>2.829999999999997</v>
      </c>
      <c r="BL66" s="3">
        <f t="shared" si="41"/>
        <v>0.39314965273686653</v>
      </c>
      <c r="BM66" s="3">
        <f t="shared" si="24"/>
        <v>0.39314965273686653</v>
      </c>
      <c r="BN66" s="113">
        <f t="shared" si="38"/>
        <v>2.2914457142980211</v>
      </c>
      <c r="BO66" s="113">
        <f t="shared" si="39"/>
        <v>2.2914457142980211</v>
      </c>
      <c r="BP66" s="4">
        <f t="shared" si="42"/>
        <v>4.9999999999999822E-2</v>
      </c>
      <c r="BQ66" s="82"/>
      <c r="BR66" s="78">
        <f t="shared" si="43"/>
        <v>0.34314965273686671</v>
      </c>
      <c r="BS66" s="103">
        <f t="shared" si="32"/>
        <v>0.34314965273686671</v>
      </c>
      <c r="BT66" s="108">
        <f t="shared" si="30"/>
        <v>0.52165738888653712</v>
      </c>
      <c r="BU66" s="104">
        <f t="shared" si="25"/>
        <v>14562191.994150452</v>
      </c>
      <c r="BV66" s="78">
        <f t="shared" si="36"/>
        <v>2.7558930057793134</v>
      </c>
      <c r="BW66" s="106">
        <f t="shared" si="37"/>
        <v>2.5893005779313416E-2</v>
      </c>
      <c r="CA66" s="5"/>
    </row>
    <row r="67" spans="3:79">
      <c r="C67" s="5">
        <f t="shared" si="23"/>
        <v>44593</v>
      </c>
      <c r="D67" s="21">
        <v>2022</v>
      </c>
      <c r="E67" s="25"/>
      <c r="F67" s="22" t="s">
        <v>11</v>
      </c>
      <c r="G67" s="27"/>
      <c r="H67" s="81">
        <v>-2.1</v>
      </c>
      <c r="I67" s="25"/>
      <c r="J67" s="80">
        <v>-0.5</v>
      </c>
      <c r="K67" s="25"/>
      <c r="L67" s="81">
        <v>-2.6</v>
      </c>
      <c r="M67" s="25"/>
      <c r="N67" s="80">
        <v>-0.5</v>
      </c>
      <c r="AA67" s="13">
        <f t="shared" si="33"/>
        <v>40575</v>
      </c>
      <c r="AB67" s="14">
        <v>2011</v>
      </c>
      <c r="AC67" s="14"/>
      <c r="AD67" s="14" t="s">
        <v>11</v>
      </c>
      <c r="AE67" s="14"/>
      <c r="AF67" s="78">
        <v>-0.7</v>
      </c>
      <c r="AG67" s="14"/>
      <c r="AH67" s="76">
        <v>-0.54</v>
      </c>
      <c r="AZ67" t="str">
        <f t="shared" si="5"/>
        <v>1Q 2008</v>
      </c>
      <c r="BA67" s="5">
        <f t="shared" si="34"/>
        <v>39508</v>
      </c>
      <c r="BB67" s="91">
        <v>14936148.953887001</v>
      </c>
      <c r="BC67" s="91">
        <f t="shared" si="6"/>
        <v>14936148.953887001</v>
      </c>
      <c r="BD67" s="91">
        <v>14563428.385</v>
      </c>
      <c r="BE67" s="91">
        <f t="shared" si="15"/>
        <v>14563428.385</v>
      </c>
      <c r="BH67" s="96">
        <f t="shared" si="40"/>
        <v>2.06</v>
      </c>
      <c r="BI67" s="96">
        <f t="shared" si="17"/>
        <v>2.159999999999997</v>
      </c>
      <c r="BJ67" s="94">
        <f t="shared" si="18"/>
        <v>2.06</v>
      </c>
      <c r="BK67" s="94">
        <f t="shared" si="19"/>
        <v>2.159999999999997</v>
      </c>
      <c r="BL67" s="3">
        <f t="shared" si="41"/>
        <v>-0.18285462529595975</v>
      </c>
      <c r="BM67" s="3">
        <f t="shared" si="24"/>
        <v>-0.18285462529595975</v>
      </c>
      <c r="BN67" s="113">
        <f t="shared" si="38"/>
        <v>2.0812409426491172</v>
      </c>
      <c r="BO67" s="113">
        <f t="shared" si="39"/>
        <v>2.0812409426491172</v>
      </c>
      <c r="BP67" s="4">
        <f t="shared" si="42"/>
        <v>-0.66999999999999993</v>
      </c>
      <c r="BQ67" s="82"/>
      <c r="BR67" s="78">
        <f t="shared" si="43"/>
        <v>0.48714537470404018</v>
      </c>
      <c r="BS67" s="103">
        <f t="shared" si="32"/>
        <v>0.48714537470404018</v>
      </c>
      <c r="BT67" s="108">
        <f t="shared" si="30"/>
        <v>0.50766950344520712</v>
      </c>
      <c r="BU67" s="104">
        <f t="shared" si="25"/>
        <v>14633131.038905479</v>
      </c>
      <c r="BV67" s="78">
        <f t="shared" si="36"/>
        <v>2.0707660867375495</v>
      </c>
      <c r="BW67" s="106">
        <f t="shared" si="37"/>
        <v>1.0766086737549418E-2</v>
      </c>
      <c r="CA67" s="5"/>
    </row>
    <row r="68" spans="3:79">
      <c r="C68" s="5">
        <f t="shared" si="23"/>
        <v>44621</v>
      </c>
      <c r="D68" s="21">
        <v>2022</v>
      </c>
      <c r="E68" s="25" t="s">
        <v>26</v>
      </c>
      <c r="F68" s="22" t="s">
        <v>12</v>
      </c>
      <c r="G68" s="27">
        <v>-1.71</v>
      </c>
      <c r="H68" s="81">
        <v>-2.2000000000000002</v>
      </c>
      <c r="I68" s="25">
        <v>0.1</v>
      </c>
      <c r="J68" s="80">
        <v>-0.5</v>
      </c>
      <c r="K68" s="25">
        <v>-2.15</v>
      </c>
      <c r="L68" s="81">
        <v>-2.7</v>
      </c>
      <c r="M68" s="25">
        <v>-0.3</v>
      </c>
      <c r="N68" s="80">
        <v>-0.5</v>
      </c>
      <c r="AA68" s="13">
        <f t="shared" si="33"/>
        <v>40603</v>
      </c>
      <c r="AB68" s="14">
        <v>2011</v>
      </c>
      <c r="AC68" s="14" t="s">
        <v>26</v>
      </c>
      <c r="AD68" s="14" t="s">
        <v>12</v>
      </c>
      <c r="AE68" s="14">
        <v>-0.45</v>
      </c>
      <c r="AF68" s="78">
        <v>-0.8</v>
      </c>
      <c r="AG68" s="14">
        <v>-0.36</v>
      </c>
      <c r="AH68" s="76">
        <v>-0.57999999999999996</v>
      </c>
      <c r="AZ68" t="str">
        <f t="shared" si="5"/>
        <v>2Q 2008</v>
      </c>
      <c r="BA68" s="5">
        <f t="shared" si="34"/>
        <v>39600</v>
      </c>
      <c r="BB68" s="91">
        <v>15046560.491436999</v>
      </c>
      <c r="BC68" s="91">
        <f t="shared" si="6"/>
        <v>15046560.491436999</v>
      </c>
      <c r="BD68" s="91">
        <v>15386334.055</v>
      </c>
      <c r="BE68" s="91">
        <f t="shared" si="15"/>
        <v>15386334.055</v>
      </c>
      <c r="BH68" s="96">
        <f t="shared" si="40"/>
        <v>2.65</v>
      </c>
      <c r="BI68" s="96">
        <f t="shared" si="17"/>
        <v>2.7499999999999973</v>
      </c>
      <c r="BJ68" s="94">
        <f t="shared" si="18"/>
        <v>2.65</v>
      </c>
      <c r="BK68" s="94">
        <f t="shared" si="19"/>
        <v>2.7499999999999969</v>
      </c>
      <c r="BL68" s="3">
        <f t="shared" si="41"/>
        <v>0.73922359699865581</v>
      </c>
      <c r="BM68" s="3">
        <f t="shared" si="24"/>
        <v>0.73922359699865581</v>
      </c>
      <c r="BN68" s="113">
        <f t="shared" si="38"/>
        <v>2.241695461581017</v>
      </c>
      <c r="BO68" s="113">
        <f t="shared" si="39"/>
        <v>2.241695461581017</v>
      </c>
      <c r="BP68" s="4">
        <f t="shared" si="42"/>
        <v>0.58999999999999986</v>
      </c>
      <c r="BQ68" s="82"/>
      <c r="BR68" s="78">
        <f t="shared" si="43"/>
        <v>0.14922359699865595</v>
      </c>
      <c r="BS68" s="103">
        <f t="shared" si="32"/>
        <v>0.14922359699865595</v>
      </c>
      <c r="BT68" s="108">
        <f t="shared" si="30"/>
        <v>0.46552146986176185</v>
      </c>
      <c r="BU68" s="104">
        <f t="shared" si="25"/>
        <v>14654967.12339526</v>
      </c>
      <c r="BV68" s="78">
        <f t="shared" si="36"/>
        <v>2.6720862950050446</v>
      </c>
      <c r="BW68" s="106">
        <f t="shared" si="37"/>
        <v>2.2086295005044665E-2</v>
      </c>
      <c r="CA68" s="5"/>
    </row>
    <row r="69" spans="3:79">
      <c r="C69" s="5">
        <f t="shared" si="23"/>
        <v>44652</v>
      </c>
      <c r="D69" s="21">
        <v>2022</v>
      </c>
      <c r="E69" s="25"/>
      <c r="F69" s="22" t="s">
        <v>13</v>
      </c>
      <c r="G69" s="27"/>
      <c r="H69" s="81">
        <v>-2</v>
      </c>
      <c r="I69" s="25"/>
      <c r="J69" s="80">
        <v>0.1</v>
      </c>
      <c r="K69" s="25"/>
      <c r="L69" s="81">
        <v>-2.5</v>
      </c>
      <c r="M69" s="25"/>
      <c r="N69" s="80">
        <v>0.1</v>
      </c>
      <c r="AA69" s="13">
        <f t="shared" si="33"/>
        <v>40634</v>
      </c>
      <c r="AB69" s="14">
        <v>2011</v>
      </c>
      <c r="AC69" s="14"/>
      <c r="AD69" s="14" t="s">
        <v>13</v>
      </c>
      <c r="AE69" s="14"/>
      <c r="AF69" s="78">
        <v>-0.4</v>
      </c>
      <c r="AG69" s="14"/>
      <c r="AH69" s="76">
        <v>-0.32</v>
      </c>
      <c r="AZ69" t="str">
        <f t="shared" si="5"/>
        <v>3Q 2008</v>
      </c>
      <c r="BA69" s="5">
        <f t="shared" si="34"/>
        <v>39692</v>
      </c>
      <c r="BB69" s="91">
        <v>15096317.1203028</v>
      </c>
      <c r="BC69" s="91">
        <f t="shared" si="6"/>
        <v>15096317.1203028</v>
      </c>
      <c r="BD69" s="91">
        <v>14979494.721000001</v>
      </c>
      <c r="BE69" s="91">
        <f t="shared" si="15"/>
        <v>14979494.721000001</v>
      </c>
      <c r="BH69" s="96">
        <f t="shared" si="40"/>
        <v>2.63</v>
      </c>
      <c r="BI69" s="96">
        <f t="shared" si="17"/>
        <v>2.7299999999999978</v>
      </c>
      <c r="BJ69" s="94">
        <f t="shared" si="18"/>
        <v>2.63</v>
      </c>
      <c r="BK69" s="94">
        <f t="shared" si="19"/>
        <v>2.7299999999999978</v>
      </c>
      <c r="BL69" s="3">
        <f t="shared" si="41"/>
        <v>0.33068440388164788</v>
      </c>
      <c r="BM69" s="3">
        <f t="shared" si="24"/>
        <v>0.33068440388164788</v>
      </c>
      <c r="BN69" s="113">
        <f t="shared" si="38"/>
        <v>1.9720346622286655</v>
      </c>
      <c r="BO69" s="113">
        <f t="shared" si="39"/>
        <v>1.9720346622286655</v>
      </c>
      <c r="BP69" s="4">
        <f t="shared" si="42"/>
        <v>-2.0000000000000018E-2</v>
      </c>
      <c r="BQ69" s="82"/>
      <c r="BR69" s="78">
        <f t="shared" si="43"/>
        <v>0.3506844038816479</v>
      </c>
      <c r="BS69" s="103">
        <f t="shared" si="32"/>
        <v>0.3506844038816479</v>
      </c>
      <c r="BT69" s="108">
        <f t="shared" si="30"/>
        <v>0.44016183685189914</v>
      </c>
      <c r="BU69" s="104">
        <f t="shared" si="25"/>
        <v>14706359.80749099</v>
      </c>
      <c r="BV69" s="78">
        <f t="shared" si="36"/>
        <v>2.651623637095966</v>
      </c>
      <c r="BW69" s="106">
        <f t="shared" si="37"/>
        <v>2.1623637095966153E-2</v>
      </c>
      <c r="CA69" s="5"/>
    </row>
    <row r="70" spans="3:79">
      <c r="C70" s="5">
        <f t="shared" si="23"/>
        <v>44682</v>
      </c>
      <c r="D70" s="21">
        <v>2022</v>
      </c>
      <c r="E70" s="25"/>
      <c r="F70" s="22" t="s">
        <v>14</v>
      </c>
      <c r="G70" s="27"/>
      <c r="H70" s="81">
        <v>-1.2</v>
      </c>
      <c r="I70" s="25"/>
      <c r="J70" s="80">
        <v>0.9</v>
      </c>
      <c r="K70" s="25"/>
      <c r="L70" s="81">
        <v>-1.7</v>
      </c>
      <c r="M70" s="25"/>
      <c r="N70" s="80">
        <v>0.9</v>
      </c>
      <c r="AA70" s="13">
        <f t="shared" si="33"/>
        <v>40664</v>
      </c>
      <c r="AB70" s="14">
        <v>2011</v>
      </c>
      <c r="AC70" s="14"/>
      <c r="AD70" s="14" t="s">
        <v>14</v>
      </c>
      <c r="AE70" s="14"/>
      <c r="AF70" s="78">
        <v>-1.1000000000000001</v>
      </c>
      <c r="AG70" s="14"/>
      <c r="AH70" s="76">
        <v>-1.1399999999999999</v>
      </c>
      <c r="AZ70" t="str">
        <f t="shared" si="5"/>
        <v>4Q 2008</v>
      </c>
      <c r="BA70" s="5">
        <f t="shared" si="34"/>
        <v>39783</v>
      </c>
      <c r="BB70" s="91">
        <v>14849783.6102654</v>
      </c>
      <c r="BC70" s="91">
        <f t="shared" si="6"/>
        <v>14849783.6102654</v>
      </c>
      <c r="BD70" s="91">
        <v>15125053.562000001</v>
      </c>
      <c r="BE70" s="91">
        <f t="shared" si="15"/>
        <v>15125053.562000001</v>
      </c>
      <c r="BH70" s="96">
        <f t="shared" si="40"/>
        <v>0.69</v>
      </c>
      <c r="BI70" s="96">
        <f t="shared" si="17"/>
        <v>0.78999999999999782</v>
      </c>
      <c r="BJ70" s="94">
        <f t="shared" si="18"/>
        <v>0.69</v>
      </c>
      <c r="BK70" s="94">
        <f t="shared" si="19"/>
        <v>0.78999999999999782</v>
      </c>
      <c r="BL70" s="3">
        <f t="shared" si="41"/>
        <v>-1.633070556697831</v>
      </c>
      <c r="BM70" s="3">
        <f t="shared" si="24"/>
        <v>-1.633070556697831</v>
      </c>
      <c r="BN70" s="113">
        <f t="shared" si="38"/>
        <v>1.1435845855097995</v>
      </c>
      <c r="BO70" s="113">
        <f t="shared" si="39"/>
        <v>1.1435845855097995</v>
      </c>
      <c r="BP70" s="4">
        <f t="shared" si="42"/>
        <v>-1.94</v>
      </c>
      <c r="BQ70" s="82"/>
      <c r="BR70" s="78">
        <f t="shared" si="43"/>
        <v>0.30692944330216898</v>
      </c>
      <c r="BS70" s="103">
        <f t="shared" si="32"/>
        <v>0.30692944330216898</v>
      </c>
      <c r="BT70" s="108">
        <f t="shared" si="30"/>
        <v>0.41115595712707975</v>
      </c>
      <c r="BU70" s="104">
        <f t="shared" si="25"/>
        <v>14751497.955778137</v>
      </c>
      <c r="BV70" s="78">
        <f t="shared" si="36"/>
        <v>0.66627575573615161</v>
      </c>
      <c r="BW70" s="106">
        <f t="shared" si="37"/>
        <v>-2.3724244263848338E-2</v>
      </c>
      <c r="CA70" s="5"/>
    </row>
    <row r="71" spans="3:79">
      <c r="C71" s="5">
        <f t="shared" si="23"/>
        <v>44713</v>
      </c>
      <c r="D71" s="21">
        <v>2022</v>
      </c>
      <c r="E71" s="25" t="s">
        <v>27</v>
      </c>
      <c r="F71" s="22" t="s">
        <v>15</v>
      </c>
      <c r="G71" s="27">
        <v>-1.23</v>
      </c>
      <c r="H71" s="81">
        <v>-1.4</v>
      </c>
      <c r="I71" s="25">
        <v>0.6</v>
      </c>
      <c r="J71" s="80">
        <v>0.6</v>
      </c>
      <c r="K71" s="25">
        <v>-1.62</v>
      </c>
      <c r="L71" s="81">
        <v>-1.8</v>
      </c>
      <c r="M71" s="25">
        <v>0.2</v>
      </c>
      <c r="N71" s="80">
        <v>0.6</v>
      </c>
      <c r="AA71" s="13">
        <f t="shared" si="33"/>
        <v>40695</v>
      </c>
      <c r="AB71" s="14">
        <v>2011</v>
      </c>
      <c r="AC71" s="14" t="s">
        <v>27</v>
      </c>
      <c r="AD71" s="14" t="s">
        <v>15</v>
      </c>
      <c r="AE71" s="14">
        <v>-0.6</v>
      </c>
      <c r="AF71" s="78">
        <v>-0.3</v>
      </c>
      <c r="AG71" s="14">
        <v>-0.52</v>
      </c>
      <c r="AH71" s="76">
        <v>-0.19</v>
      </c>
      <c r="AZ71" t="str">
        <f t="shared" ref="AZ71:AZ133" si="44">ROUNDUP(MONTH(BA71)/3,0)&amp;"Q "&amp;YEAR(BA71)</f>
        <v>1Q 2009</v>
      </c>
      <c r="BA71" s="5">
        <f t="shared" si="34"/>
        <v>39873</v>
      </c>
      <c r="BB71" s="91">
        <v>14090299.200230399</v>
      </c>
      <c r="BC71" s="91">
        <f t="shared" ref="BC71:BC125" si="45">BB71</f>
        <v>14090299.200230399</v>
      </c>
      <c r="BD71" s="91">
        <v>13752148.809</v>
      </c>
      <c r="BE71" s="91">
        <f t="shared" si="15"/>
        <v>13752148.809</v>
      </c>
      <c r="BH71" s="96">
        <f t="shared" si="40"/>
        <v>-4.7300000000000004</v>
      </c>
      <c r="BI71" s="96">
        <f t="shared" ref="BI71:BI101" si="46">BI72+BH71-BH72</f>
        <v>-4.6300000000000026</v>
      </c>
      <c r="BJ71" s="94">
        <f t="shared" si="18"/>
        <v>-4.7300000000000004</v>
      </c>
      <c r="BK71" s="94">
        <f t="shared" si="19"/>
        <v>-4.6300000000000026</v>
      </c>
      <c r="BL71" s="3">
        <f t="shared" si="41"/>
        <v>-5.1144476577421756</v>
      </c>
      <c r="BM71" s="3">
        <f t="shared" si="24"/>
        <v>-5.1144476577421756</v>
      </c>
      <c r="BN71" s="113">
        <f t="shared" si="38"/>
        <v>-0.50713534650998326</v>
      </c>
      <c r="BO71" s="113">
        <f t="shared" si="39"/>
        <v>-0.50713534650998326</v>
      </c>
      <c r="BP71" s="4">
        <f t="shared" si="42"/>
        <v>-5.42</v>
      </c>
      <c r="BQ71" s="82"/>
      <c r="BR71" s="78">
        <f t="shared" si="43"/>
        <v>0.30555234225782435</v>
      </c>
      <c r="BS71" s="103">
        <f t="shared" ref="BS71:BS102" si="47">BR71</f>
        <v>0.30555234225782435</v>
      </c>
      <c r="BT71" s="108">
        <f t="shared" si="30"/>
        <v>0.38203531898189852</v>
      </c>
      <c r="BU71" s="104">
        <f t="shared" si="25"/>
        <v>14796571.503300132</v>
      </c>
      <c r="BV71" s="78">
        <f t="shared" si="36"/>
        <v>-4.7732158960757261</v>
      </c>
      <c r="BW71" s="106">
        <f t="shared" si="37"/>
        <v>-4.3215896075725624E-2</v>
      </c>
      <c r="CA71" s="5"/>
    </row>
    <row r="72" spans="3:79">
      <c r="C72" s="5">
        <f t="shared" si="23"/>
        <v>44743</v>
      </c>
      <c r="D72" s="21">
        <v>2022</v>
      </c>
      <c r="E72" s="25"/>
      <c r="F72" s="22" t="s">
        <v>16</v>
      </c>
      <c r="G72" s="27"/>
      <c r="H72" s="81">
        <v>-1.8</v>
      </c>
      <c r="I72" s="25"/>
      <c r="J72" s="80">
        <v>0.1</v>
      </c>
      <c r="K72" s="25"/>
      <c r="L72" s="81">
        <v>-2.2000000000000002</v>
      </c>
      <c r="M72" s="25"/>
      <c r="N72" s="80">
        <v>0.1</v>
      </c>
      <c r="AA72" s="13">
        <f t="shared" ref="AA72:AA103" si="48">EDATE(AA71,1)</f>
        <v>40725</v>
      </c>
      <c r="AB72" s="14">
        <v>2011</v>
      </c>
      <c r="AC72" s="14"/>
      <c r="AD72" s="14" t="s">
        <v>16</v>
      </c>
      <c r="AE72" s="14"/>
      <c r="AF72" s="78">
        <v>0.1</v>
      </c>
      <c r="AG72" s="14"/>
      <c r="AH72" s="76">
        <v>0.23</v>
      </c>
      <c r="AZ72" t="str">
        <f t="shared" si="44"/>
        <v>2Q 2009</v>
      </c>
      <c r="BA72" s="5">
        <f t="shared" ref="BA72:BA103" si="49">EDATE(BA71,3)</f>
        <v>39965</v>
      </c>
      <c r="BB72" s="91">
        <v>13879647.7327141</v>
      </c>
      <c r="BC72" s="91">
        <f t="shared" si="45"/>
        <v>13879647.7327141</v>
      </c>
      <c r="BD72" s="91">
        <v>14012937.558</v>
      </c>
      <c r="BE72" s="91">
        <f t="shared" ref="BE72:BE126" si="50">BD72</f>
        <v>14012937.558</v>
      </c>
      <c r="BH72" s="96">
        <f t="shared" si="40"/>
        <v>-6.51</v>
      </c>
      <c r="BI72" s="96">
        <f t="shared" si="46"/>
        <v>-6.4100000000000019</v>
      </c>
      <c r="BJ72" s="94">
        <f t="shared" ref="BJ72:BJ125" si="51">BH72</f>
        <v>-6.51</v>
      </c>
      <c r="BK72" s="94">
        <f t="shared" ref="BK72:BK133" si="52">BI72+BJ72-BH72</f>
        <v>-6.4100000000000019</v>
      </c>
      <c r="BL72" s="3">
        <f t="shared" si="41"/>
        <v>-1.4950106063954678</v>
      </c>
      <c r="BM72" s="3">
        <f t="shared" si="24"/>
        <v>-1.4950106063954678</v>
      </c>
      <c r="BN72" s="113">
        <f t="shared" si="38"/>
        <v>-3.45084078112383</v>
      </c>
      <c r="BO72" s="113">
        <f t="shared" si="39"/>
        <v>-3.45084078112383</v>
      </c>
      <c r="BP72" s="4">
        <f t="shared" si="42"/>
        <v>-1.7799999999999994</v>
      </c>
      <c r="BQ72" s="82"/>
      <c r="BR72" s="78">
        <f t="shared" si="43"/>
        <v>0.28498939360453157</v>
      </c>
      <c r="BS72" s="103">
        <f t="shared" si="47"/>
        <v>0.28498939360453157</v>
      </c>
      <c r="BT72" s="108">
        <f t="shared" si="30"/>
        <v>0.36447202646351612</v>
      </c>
      <c r="BU72" s="104">
        <f t="shared" si="25"/>
        <v>14838740.162701648</v>
      </c>
      <c r="BV72" s="78">
        <f t="shared" ref="BV72:BV103" si="53">BB72/BU72*100-100</f>
        <v>-6.4634357059388634</v>
      </c>
      <c r="BW72" s="106">
        <f t="shared" ref="BW72:BW103" si="54">BV72-BH72</f>
        <v>4.656429406113638E-2</v>
      </c>
      <c r="CA72" s="5"/>
    </row>
    <row r="73" spans="3:79">
      <c r="C73" s="5">
        <f t="shared" ref="C73:C91" si="55">EDATE(C72,1)</f>
        <v>44774</v>
      </c>
      <c r="D73" s="21">
        <v>2022</v>
      </c>
      <c r="E73" s="25"/>
      <c r="F73" s="22" t="s">
        <v>17</v>
      </c>
      <c r="G73" s="27"/>
      <c r="H73" s="81">
        <v>-1.4</v>
      </c>
      <c r="I73" s="25"/>
      <c r="J73" s="80">
        <v>0.5</v>
      </c>
      <c r="K73" s="25"/>
      <c r="L73" s="81">
        <v>-1.9</v>
      </c>
      <c r="M73" s="25"/>
      <c r="N73" s="80">
        <v>0.5</v>
      </c>
      <c r="AA73" s="13">
        <f t="shared" si="48"/>
        <v>40756</v>
      </c>
      <c r="AB73" s="14">
        <v>2011</v>
      </c>
      <c r="AC73" s="14"/>
      <c r="AD73" s="14" t="s">
        <v>17</v>
      </c>
      <c r="AE73" s="14"/>
      <c r="AF73" s="78">
        <v>0.4</v>
      </c>
      <c r="AG73" s="14"/>
      <c r="AH73" s="76">
        <v>0.47</v>
      </c>
      <c r="AZ73" t="str">
        <f t="shared" si="44"/>
        <v>3Q 2009</v>
      </c>
      <c r="BA73" s="5">
        <f t="shared" si="49"/>
        <v>40057</v>
      </c>
      <c r="BB73" s="91">
        <v>14338869.5712128</v>
      </c>
      <c r="BC73" s="91">
        <f t="shared" si="45"/>
        <v>14338869.5712128</v>
      </c>
      <c r="BD73" s="91">
        <v>14231941.444</v>
      </c>
      <c r="BE73" s="91">
        <f t="shared" si="50"/>
        <v>14231941.444</v>
      </c>
      <c r="BH73" s="96">
        <f t="shared" si="40"/>
        <v>-3.83</v>
      </c>
      <c r="BI73" s="96">
        <f t="shared" si="46"/>
        <v>-3.7300000000000013</v>
      </c>
      <c r="BJ73" s="94">
        <f t="shared" si="51"/>
        <v>-3.83</v>
      </c>
      <c r="BK73" s="94">
        <f t="shared" si="52"/>
        <v>-3.7300000000000013</v>
      </c>
      <c r="BL73" s="3">
        <f t="shared" si="41"/>
        <v>3.3085986571281865</v>
      </c>
      <c r="BM73" s="3">
        <f t="shared" ref="BM73:BM134" si="56">BL73</f>
        <v>3.3085986571281865</v>
      </c>
      <c r="BN73" s="113">
        <f t="shared" si="38"/>
        <v>-5.0089880515635485</v>
      </c>
      <c r="BO73" s="113">
        <f t="shared" si="39"/>
        <v>-5.0089880515635485</v>
      </c>
      <c r="BP73" s="4">
        <f t="shared" si="42"/>
        <v>2.6799999999999997</v>
      </c>
      <c r="BQ73" s="82"/>
      <c r="BR73" s="78">
        <f t="shared" si="43"/>
        <v>0.62859865712818674</v>
      </c>
      <c r="BS73" s="103">
        <f t="shared" si="47"/>
        <v>0.62859865712818674</v>
      </c>
      <c r="BT73" s="108">
        <f t="shared" si="30"/>
        <v>0.37892758772614171</v>
      </c>
      <c r="BU73" s="104">
        <f t="shared" ref="BU73:BU134" si="57">BU72*(1+BS73/100)</f>
        <v>14932016.284099132</v>
      </c>
      <c r="BV73" s="78">
        <f t="shared" si="53"/>
        <v>-3.9723149345742712</v>
      </c>
      <c r="BW73" s="106">
        <f t="shared" si="54"/>
        <v>-0.14231493457427113</v>
      </c>
      <c r="CA73" s="5"/>
    </row>
    <row r="74" spans="3:79">
      <c r="C74" s="5">
        <f t="shared" si="55"/>
        <v>44805</v>
      </c>
      <c r="D74" s="21">
        <v>2022</v>
      </c>
      <c r="E74" s="25" t="s">
        <v>28</v>
      </c>
      <c r="F74" s="22" t="s">
        <v>18</v>
      </c>
      <c r="G74" s="27">
        <v>-0.93</v>
      </c>
      <c r="H74" s="81">
        <v>-1.3</v>
      </c>
      <c r="I74" s="25">
        <v>0.7</v>
      </c>
      <c r="J74" s="80">
        <v>0.8</v>
      </c>
      <c r="K74" s="25">
        <v>-1.33</v>
      </c>
      <c r="L74" s="81">
        <v>-1.8</v>
      </c>
      <c r="M74" s="25">
        <v>0.2</v>
      </c>
      <c r="N74" s="80">
        <v>0.8</v>
      </c>
      <c r="AA74" s="13">
        <f t="shared" si="48"/>
        <v>40787</v>
      </c>
      <c r="AB74" s="14">
        <v>2011</v>
      </c>
      <c r="AC74" s="14" t="s">
        <v>28</v>
      </c>
      <c r="AD74" s="14" t="s">
        <v>18</v>
      </c>
      <c r="AE74" s="14">
        <v>0.7</v>
      </c>
      <c r="AF74" s="78">
        <v>0.8</v>
      </c>
      <c r="AG74" s="14">
        <v>0.9</v>
      </c>
      <c r="AH74" s="76">
        <v>0.89</v>
      </c>
      <c r="AZ74" t="str">
        <f t="shared" si="44"/>
        <v>4Q 2009</v>
      </c>
      <c r="BA74" s="5">
        <f t="shared" si="49"/>
        <v>40148</v>
      </c>
      <c r="BB74" s="91">
        <v>14576393.0776485</v>
      </c>
      <c r="BC74" s="91">
        <f t="shared" si="45"/>
        <v>14576393.0776485</v>
      </c>
      <c r="BD74" s="91">
        <v>14882965.704</v>
      </c>
      <c r="BE74" s="91">
        <f t="shared" si="50"/>
        <v>14882965.704</v>
      </c>
      <c r="BH74" s="96">
        <f t="shared" si="40"/>
        <v>-2.5499999999999998</v>
      </c>
      <c r="BI74" s="96">
        <f t="shared" si="46"/>
        <v>-2.4500000000000011</v>
      </c>
      <c r="BJ74" s="94">
        <f t="shared" si="51"/>
        <v>-2.5499999999999998</v>
      </c>
      <c r="BK74" s="94">
        <f t="shared" si="52"/>
        <v>-2.4500000000000011</v>
      </c>
      <c r="BL74" s="3">
        <f t="shared" si="41"/>
        <v>1.656500920494878</v>
      </c>
      <c r="BM74" s="3">
        <f t="shared" si="56"/>
        <v>1.656500920494878</v>
      </c>
      <c r="BN74" s="113">
        <f t="shared" si="38"/>
        <v>-5.2857441369055209</v>
      </c>
      <c r="BO74" s="113">
        <f t="shared" si="39"/>
        <v>-5.2857441369055209</v>
      </c>
      <c r="BP74" s="4">
        <f t="shared" si="42"/>
        <v>1.2800000000000002</v>
      </c>
      <c r="BQ74" s="82"/>
      <c r="BR74" s="78">
        <f t="shared" si="43"/>
        <v>0.37650092049487771</v>
      </c>
      <c r="BS74" s="103">
        <f t="shared" si="47"/>
        <v>0.37650092049487771</v>
      </c>
      <c r="BT74" s="108">
        <f t="shared" si="30"/>
        <v>0.36868972195394228</v>
      </c>
      <c r="BU74" s="104">
        <f t="shared" si="57"/>
        <v>14988235.462857211</v>
      </c>
      <c r="BV74" s="78">
        <f t="shared" si="53"/>
        <v>-2.7477709849789136</v>
      </c>
      <c r="BW74" s="106">
        <f t="shared" si="54"/>
        <v>-0.19777098497891377</v>
      </c>
      <c r="CA74" s="5"/>
    </row>
    <row r="75" spans="3:79">
      <c r="C75" s="5">
        <f t="shared" si="55"/>
        <v>44835</v>
      </c>
      <c r="D75" s="21">
        <v>2022</v>
      </c>
      <c r="E75" s="25"/>
      <c r="F75" s="22" t="s">
        <v>19</v>
      </c>
      <c r="G75" s="27"/>
      <c r="H75" s="81">
        <v>-0.8</v>
      </c>
      <c r="I75" s="25"/>
      <c r="J75" s="80">
        <v>1</v>
      </c>
      <c r="K75" s="25"/>
      <c r="L75" s="81">
        <v>-1.3</v>
      </c>
      <c r="M75" s="25"/>
      <c r="N75" s="80">
        <v>1</v>
      </c>
      <c r="AA75" s="13">
        <f t="shared" si="48"/>
        <v>40817</v>
      </c>
      <c r="AB75" s="14">
        <v>2011</v>
      </c>
      <c r="AC75" s="14"/>
      <c r="AD75" s="14" t="s">
        <v>19</v>
      </c>
      <c r="AE75" s="14"/>
      <c r="AF75" s="78">
        <v>0.7</v>
      </c>
      <c r="AG75" s="14"/>
      <c r="AH75" s="76">
        <v>0.9</v>
      </c>
      <c r="AZ75" t="str">
        <f t="shared" si="44"/>
        <v>1Q 2010</v>
      </c>
      <c r="BA75" s="5">
        <f t="shared" si="49"/>
        <v>40238</v>
      </c>
      <c r="BB75" s="91">
        <v>14730064.449738299</v>
      </c>
      <c r="BC75" s="91">
        <f t="shared" si="45"/>
        <v>14730064.449738299</v>
      </c>
      <c r="BD75" s="91">
        <v>14371721.497</v>
      </c>
      <c r="BE75" s="91">
        <f t="shared" si="50"/>
        <v>14371721.497</v>
      </c>
      <c r="BH75" s="96">
        <f t="shared" si="40"/>
        <v>-1.93</v>
      </c>
      <c r="BI75" s="96">
        <f t="shared" si="46"/>
        <v>-1.830000000000001</v>
      </c>
      <c r="BJ75" s="94">
        <f t="shared" si="51"/>
        <v>-1.93</v>
      </c>
      <c r="BK75" s="94">
        <f t="shared" si="52"/>
        <v>-1.8300000000000007</v>
      </c>
      <c r="BL75" s="3">
        <f t="shared" si="41"/>
        <v>1.0542482716484898</v>
      </c>
      <c r="BM75" s="3">
        <f t="shared" si="56"/>
        <v>1.0542482716484898</v>
      </c>
      <c r="BN75" s="113">
        <f t="shared" si="38"/>
        <v>-2.9429030052056788</v>
      </c>
      <c r="BO75" s="113">
        <f t="shared" si="39"/>
        <v>-2.9429030052056788</v>
      </c>
      <c r="BP75" s="4">
        <f t="shared" si="42"/>
        <v>0.61999999999999988</v>
      </c>
      <c r="BQ75" s="82"/>
      <c r="BR75" s="78">
        <f t="shared" si="43"/>
        <v>0.43424827164848989</v>
      </c>
      <c r="BS75" s="103">
        <f t="shared" si="47"/>
        <v>0.43424827164848989</v>
      </c>
      <c r="BT75" s="108">
        <f t="shared" si="30"/>
        <v>0.36946481513712198</v>
      </c>
      <c r="BU75" s="104">
        <f t="shared" si="57"/>
        <v>15053321.616305273</v>
      </c>
      <c r="BV75" s="78">
        <f t="shared" si="53"/>
        <v>-2.1474142040307669</v>
      </c>
      <c r="BW75" s="106">
        <f t="shared" si="54"/>
        <v>-0.21741420403076694</v>
      </c>
      <c r="CA75" s="5"/>
    </row>
    <row r="76" spans="3:79">
      <c r="C76" s="5">
        <f t="shared" si="55"/>
        <v>44866</v>
      </c>
      <c r="D76" s="21">
        <v>2022</v>
      </c>
      <c r="E76" s="25"/>
      <c r="F76" s="22" t="s">
        <v>20</v>
      </c>
      <c r="G76" s="27"/>
      <c r="H76" s="81">
        <v>-1</v>
      </c>
      <c r="I76" s="25"/>
      <c r="J76" s="80">
        <v>0.8</v>
      </c>
      <c r="K76" s="25"/>
      <c r="L76" s="25"/>
      <c r="M76" s="25"/>
      <c r="N76" s="80">
        <v>0.8</v>
      </c>
      <c r="AA76" s="13">
        <f t="shared" si="48"/>
        <v>40848</v>
      </c>
      <c r="AB76" s="14">
        <v>2011</v>
      </c>
      <c r="AC76" s="14"/>
      <c r="AD76" s="14" t="s">
        <v>20</v>
      </c>
      <c r="AE76" s="14"/>
      <c r="AF76" s="78">
        <v>0.5</v>
      </c>
      <c r="AG76" s="14"/>
      <c r="AH76" s="76">
        <v>0.55000000000000004</v>
      </c>
      <c r="AZ76" t="str">
        <f t="shared" si="44"/>
        <v>2Q 2010</v>
      </c>
      <c r="BA76" s="5">
        <f t="shared" si="49"/>
        <v>40330</v>
      </c>
      <c r="BB76" s="91">
        <v>14890758.095839299</v>
      </c>
      <c r="BC76" s="91">
        <f t="shared" si="45"/>
        <v>14890758.095839299</v>
      </c>
      <c r="BD76" s="91">
        <v>14998399.353</v>
      </c>
      <c r="BE76" s="91">
        <f t="shared" si="50"/>
        <v>14998399.353</v>
      </c>
      <c r="BH76" s="96">
        <f t="shared" si="40"/>
        <v>-1.38</v>
      </c>
      <c r="BI76" s="96">
        <f t="shared" si="46"/>
        <v>-1.2800000000000007</v>
      </c>
      <c r="BJ76" s="94">
        <f t="shared" si="51"/>
        <v>-1.38</v>
      </c>
      <c r="BK76" s="94">
        <f t="shared" si="52"/>
        <v>-1.2800000000000007</v>
      </c>
      <c r="BL76" s="3">
        <f t="shared" si="41"/>
        <v>1.0909228988733588</v>
      </c>
      <c r="BM76" s="3">
        <f t="shared" si="56"/>
        <v>1.0909228988733588</v>
      </c>
      <c r="BN76" s="113">
        <f t="shared" si="38"/>
        <v>1.0634132247800494</v>
      </c>
      <c r="BO76" s="113">
        <f t="shared" si="39"/>
        <v>1.0634132247800494</v>
      </c>
      <c r="BP76" s="4">
        <f t="shared" si="42"/>
        <v>0.55000000000000004</v>
      </c>
      <c r="BQ76" s="82"/>
      <c r="BR76" s="78">
        <f t="shared" si="43"/>
        <v>0.54092289887335876</v>
      </c>
      <c r="BS76" s="103">
        <f t="shared" si="47"/>
        <v>0.54092289887335876</v>
      </c>
      <c r="BT76" s="108">
        <f t="shared" si="30"/>
        <v>0.38140714975068141</v>
      </c>
      <c r="BU76" s="104">
        <f t="shared" si="57"/>
        <v>15134748.47996892</v>
      </c>
      <c r="BV76" s="78">
        <f t="shared" si="53"/>
        <v>-1.6121205083292125</v>
      </c>
      <c r="BW76" s="106">
        <f t="shared" si="54"/>
        <v>-0.2321205083292126</v>
      </c>
      <c r="CA76" s="5"/>
    </row>
    <row r="77" spans="3:79">
      <c r="C77" s="5">
        <f t="shared" si="55"/>
        <v>44896</v>
      </c>
      <c r="D77" s="21">
        <v>2022</v>
      </c>
      <c r="E77" s="25" t="s">
        <v>29</v>
      </c>
      <c r="F77" s="22" t="s">
        <v>21</v>
      </c>
      <c r="G77" s="27">
        <v>-1.06</v>
      </c>
      <c r="H77" s="81">
        <v>-1.6</v>
      </c>
      <c r="I77" s="25">
        <v>0.7</v>
      </c>
      <c r="J77" s="80">
        <v>0.5</v>
      </c>
      <c r="K77" s="25"/>
      <c r="L77" s="25"/>
      <c r="M77" s="25">
        <v>0.3</v>
      </c>
      <c r="N77" s="80">
        <v>0.5</v>
      </c>
      <c r="AA77" s="13">
        <f t="shared" si="48"/>
        <v>40878</v>
      </c>
      <c r="AB77" s="14">
        <v>2011</v>
      </c>
      <c r="AC77" s="14" t="s">
        <v>29</v>
      </c>
      <c r="AD77" s="14" t="s">
        <v>21</v>
      </c>
      <c r="AE77" s="14">
        <v>0.79</v>
      </c>
      <c r="AF77" s="78">
        <v>1.2</v>
      </c>
      <c r="AG77" s="14">
        <v>0.8</v>
      </c>
      <c r="AH77" s="76">
        <v>1.28</v>
      </c>
      <c r="AZ77" t="str">
        <f t="shared" si="44"/>
        <v>3Q 2010</v>
      </c>
      <c r="BA77" s="5">
        <f t="shared" si="49"/>
        <v>40422</v>
      </c>
      <c r="BB77" s="91">
        <v>15032311.1222452</v>
      </c>
      <c r="BC77" s="91">
        <f t="shared" si="45"/>
        <v>15032311.1222452</v>
      </c>
      <c r="BD77" s="91">
        <v>14921452.810000001</v>
      </c>
      <c r="BE77" s="91">
        <f t="shared" si="50"/>
        <v>14921452.810000001</v>
      </c>
      <c r="BH77" s="96">
        <f t="shared" si="40"/>
        <v>-0.98</v>
      </c>
      <c r="BI77" s="96">
        <f t="shared" si="46"/>
        <v>-0.88000000000000056</v>
      </c>
      <c r="BJ77" s="94">
        <f t="shared" si="51"/>
        <v>-0.98</v>
      </c>
      <c r="BK77" s="94">
        <f t="shared" si="52"/>
        <v>-0.88000000000000056</v>
      </c>
      <c r="BL77" s="3">
        <f t="shared" si="41"/>
        <v>0.95060993869380184</v>
      </c>
      <c r="BM77" s="3">
        <f t="shared" si="56"/>
        <v>0.95060993869380184</v>
      </c>
      <c r="BN77" s="113">
        <f t="shared" si="38"/>
        <v>3.5931078519315633</v>
      </c>
      <c r="BO77" s="113">
        <f t="shared" si="39"/>
        <v>3.5931078519315633</v>
      </c>
      <c r="BP77" s="4">
        <f t="shared" si="42"/>
        <v>0.39999999999999991</v>
      </c>
      <c r="BQ77" s="82"/>
      <c r="BR77" s="78">
        <f t="shared" si="43"/>
        <v>0.55060993869380193</v>
      </c>
      <c r="BS77" s="103">
        <f t="shared" si="47"/>
        <v>0.55060993869380193</v>
      </c>
      <c r="BT77" s="108">
        <f t="shared" si="30"/>
        <v>0.39654624119370424</v>
      </c>
      <c r="BU77" s="104">
        <f t="shared" si="57"/>
        <v>15218081.909295939</v>
      </c>
      <c r="BV77" s="78">
        <f t="shared" si="53"/>
        <v>-1.2207240581170851</v>
      </c>
      <c r="BW77" s="106">
        <f t="shared" si="54"/>
        <v>-0.24072405811708508</v>
      </c>
      <c r="CA77" s="5"/>
    </row>
    <row r="78" spans="3:79">
      <c r="C78" s="5">
        <f t="shared" si="55"/>
        <v>44927</v>
      </c>
      <c r="D78" s="21">
        <v>2022</v>
      </c>
      <c r="E78" s="25"/>
      <c r="F78" s="22" t="s">
        <v>22</v>
      </c>
      <c r="G78" s="27"/>
      <c r="H78" s="81">
        <v>-1.5</v>
      </c>
      <c r="I78" s="25"/>
      <c r="J78" s="80">
        <v>0.8</v>
      </c>
      <c r="K78" s="25"/>
      <c r="L78" s="25"/>
      <c r="M78" s="25"/>
      <c r="N78" s="80">
        <v>0.8</v>
      </c>
      <c r="AA78" s="13">
        <f t="shared" si="48"/>
        <v>40909</v>
      </c>
      <c r="AB78" s="14">
        <v>2011</v>
      </c>
      <c r="AC78" s="14"/>
      <c r="AD78" s="14" t="s">
        <v>22</v>
      </c>
      <c r="AE78" s="14"/>
      <c r="AF78" s="78">
        <v>0.7</v>
      </c>
      <c r="AG78" s="14"/>
      <c r="AH78" s="76">
        <v>0.76</v>
      </c>
      <c r="AZ78" t="str">
        <f t="shared" si="44"/>
        <v>4Q 2010</v>
      </c>
      <c r="BA78" s="5">
        <f t="shared" si="49"/>
        <v>40513</v>
      </c>
      <c r="BB78" s="91">
        <v>15147829.6128358</v>
      </c>
      <c r="BC78" s="91">
        <f t="shared" si="45"/>
        <v>15147829.6128358</v>
      </c>
      <c r="BD78" s="91">
        <v>15499605.124</v>
      </c>
      <c r="BE78" s="91">
        <f t="shared" si="50"/>
        <v>15499605.124</v>
      </c>
      <c r="BH78" s="96">
        <f t="shared" si="40"/>
        <v>-0.69</v>
      </c>
      <c r="BI78" s="96">
        <f t="shared" si="46"/>
        <v>-0.59000000000000052</v>
      </c>
      <c r="BJ78" s="94">
        <f t="shared" si="51"/>
        <v>-0.69</v>
      </c>
      <c r="BK78" s="94">
        <f t="shared" si="52"/>
        <v>-0.59000000000000052</v>
      </c>
      <c r="BL78" s="3">
        <f t="shared" si="41"/>
        <v>0.7684679331819666</v>
      </c>
      <c r="BM78" s="3">
        <f t="shared" si="56"/>
        <v>0.7684679331819666</v>
      </c>
      <c r="BN78" s="113">
        <f t="shared" si="38"/>
        <v>5.1181181450597109</v>
      </c>
      <c r="BO78" s="113">
        <f t="shared" si="39"/>
        <v>5.1181181450597109</v>
      </c>
      <c r="BP78" s="4">
        <f t="shared" si="42"/>
        <v>0.29000000000000004</v>
      </c>
      <c r="BQ78" s="82"/>
      <c r="BR78" s="78">
        <f t="shared" si="43"/>
        <v>0.47846793318196656</v>
      </c>
      <c r="BS78" s="103">
        <f t="shared" si="47"/>
        <v>0.47846793318196656</v>
      </c>
      <c r="BT78" s="108">
        <f t="shared" si="30"/>
        <v>0.40782276456412919</v>
      </c>
      <c r="BU78" s="104">
        <f t="shared" si="57"/>
        <v>15290895.551277285</v>
      </c>
      <c r="BV78" s="78">
        <f t="shared" si="53"/>
        <v>-0.93562824990675608</v>
      </c>
      <c r="BW78" s="106">
        <f t="shared" si="54"/>
        <v>-0.24562824990675614</v>
      </c>
      <c r="CA78" s="5"/>
    </row>
    <row r="79" spans="3:79">
      <c r="C79" s="5">
        <f t="shared" si="55"/>
        <v>44958</v>
      </c>
      <c r="D79" s="21"/>
      <c r="E79" s="25"/>
      <c r="F79" s="22"/>
      <c r="G79" s="27"/>
      <c r="H79" s="25"/>
      <c r="I79" s="25"/>
      <c r="J79" s="26"/>
      <c r="K79" s="25"/>
      <c r="L79" s="25"/>
      <c r="M79" s="25"/>
      <c r="N79" s="26"/>
      <c r="AA79" s="13">
        <f t="shared" si="48"/>
        <v>40940</v>
      </c>
      <c r="AB79" s="14">
        <v>2012</v>
      </c>
      <c r="AC79" s="14"/>
      <c r="AD79" s="14" t="s">
        <v>11</v>
      </c>
      <c r="AE79" s="14"/>
      <c r="AF79" s="78">
        <v>1</v>
      </c>
      <c r="AG79" s="14"/>
      <c r="AH79" s="76">
        <v>1.25</v>
      </c>
      <c r="AZ79" t="str">
        <f t="shared" si="44"/>
        <v>1Q 2011</v>
      </c>
      <c r="BA79" s="5">
        <f t="shared" si="49"/>
        <v>40603</v>
      </c>
      <c r="BB79" s="91">
        <v>15263854.3268557</v>
      </c>
      <c r="BC79" s="91">
        <f t="shared" si="45"/>
        <v>15263854.3268557</v>
      </c>
      <c r="BD79" s="91">
        <v>14902733.063999999</v>
      </c>
      <c r="BE79" s="91">
        <f t="shared" si="50"/>
        <v>14902733.063999999</v>
      </c>
      <c r="BH79" s="96">
        <f t="shared" si="40"/>
        <v>-0.45</v>
      </c>
      <c r="BI79" s="96">
        <f t="shared" si="46"/>
        <v>-0.35000000000000064</v>
      </c>
      <c r="BJ79" s="94">
        <f t="shared" si="51"/>
        <v>-0.45</v>
      </c>
      <c r="BK79" s="94">
        <f t="shared" si="52"/>
        <v>-0.3500000000000007</v>
      </c>
      <c r="BL79" s="3">
        <f t="shared" si="41"/>
        <v>0.76594942632300445</v>
      </c>
      <c r="BM79" s="3">
        <f t="shared" si="56"/>
        <v>0.76594942632300445</v>
      </c>
      <c r="BN79" s="113">
        <f t="shared" si="38"/>
        <v>4.9089485962986714</v>
      </c>
      <c r="BO79" s="113">
        <f t="shared" si="39"/>
        <v>4.9089485962986714</v>
      </c>
      <c r="BP79" s="4">
        <f t="shared" si="42"/>
        <v>0.23999999999999994</v>
      </c>
      <c r="BQ79" s="82"/>
      <c r="BR79" s="78">
        <f t="shared" si="43"/>
        <v>0.52594942632300445</v>
      </c>
      <c r="BS79" s="103">
        <f t="shared" si="47"/>
        <v>0.52594942632300445</v>
      </c>
      <c r="BT79" s="108">
        <f t="shared" si="30"/>
        <v>0.41105643553237625</v>
      </c>
      <c r="BU79" s="104">
        <f t="shared" si="57"/>
        <v>15371317.928708877</v>
      </c>
      <c r="BV79" s="78">
        <f t="shared" si="53"/>
        <v>-0.69911768367283855</v>
      </c>
      <c r="BW79" s="106">
        <f t="shared" si="54"/>
        <v>-0.24911768367283854</v>
      </c>
      <c r="CA79" s="5"/>
    </row>
    <row r="80" spans="3:79">
      <c r="C80" s="5">
        <f t="shared" si="55"/>
        <v>44986</v>
      </c>
      <c r="D80" s="21"/>
      <c r="E80" s="25"/>
      <c r="F80" s="22"/>
      <c r="G80" s="27"/>
      <c r="H80" s="25"/>
      <c r="I80" s="25"/>
      <c r="J80" s="26"/>
      <c r="K80" s="25"/>
      <c r="L80" s="25"/>
      <c r="M80" s="25"/>
      <c r="N80" s="26"/>
      <c r="AA80" s="13">
        <f t="shared" si="48"/>
        <v>40969</v>
      </c>
      <c r="AB80" s="14">
        <v>2012</v>
      </c>
      <c r="AC80" s="14" t="s">
        <v>26</v>
      </c>
      <c r="AD80" s="14" t="s">
        <v>12</v>
      </c>
      <c r="AE80" s="14">
        <v>0.72</v>
      </c>
      <c r="AF80" s="78">
        <v>1.1000000000000001</v>
      </c>
      <c r="AG80" s="14">
        <v>0.84</v>
      </c>
      <c r="AH80" s="76">
        <v>1.36</v>
      </c>
      <c r="AZ80" t="str">
        <f t="shared" si="44"/>
        <v>2Q 2011</v>
      </c>
      <c r="BA80" s="5">
        <f t="shared" si="49"/>
        <v>40695</v>
      </c>
      <c r="BB80" s="91">
        <v>15344647.228062401</v>
      </c>
      <c r="BC80" s="91">
        <f t="shared" si="45"/>
        <v>15344647.228062401</v>
      </c>
      <c r="BD80" s="91">
        <v>15413046.346000001</v>
      </c>
      <c r="BE80" s="91">
        <f t="shared" si="50"/>
        <v>15413046.346000001</v>
      </c>
      <c r="BH80" s="96">
        <f t="shared" si="40"/>
        <v>-0.6</v>
      </c>
      <c r="BI80" s="96">
        <f t="shared" si="46"/>
        <v>-0.50000000000000056</v>
      </c>
      <c r="BJ80" s="94">
        <f t="shared" si="51"/>
        <v>-0.6</v>
      </c>
      <c r="BK80" s="94">
        <f t="shared" si="52"/>
        <v>-0.50000000000000056</v>
      </c>
      <c r="BL80" s="3">
        <f t="shared" si="41"/>
        <v>0.52930864954960555</v>
      </c>
      <c r="BM80" s="3">
        <f t="shared" si="56"/>
        <v>0.52930864954960555</v>
      </c>
      <c r="BN80" s="113">
        <f t="shared" si="38"/>
        <v>3.8502321415952849</v>
      </c>
      <c r="BO80" s="113">
        <f t="shared" si="39"/>
        <v>3.8502321415952849</v>
      </c>
      <c r="BP80" s="4">
        <f t="shared" si="42"/>
        <v>-0.14999999999999997</v>
      </c>
      <c r="BQ80" s="82"/>
      <c r="BR80" s="78">
        <f t="shared" si="43"/>
        <v>0.67930864954960546</v>
      </c>
      <c r="BS80" s="103">
        <f t="shared" si="47"/>
        <v>0.67930864954960546</v>
      </c>
      <c r="BT80" s="108">
        <f t="shared" si="30"/>
        <v>0.45523018991162206</v>
      </c>
      <c r="BU80" s="104">
        <f t="shared" si="57"/>
        <v>15475736.620948367</v>
      </c>
      <c r="BV80" s="78">
        <f t="shared" si="53"/>
        <v>-0.84706399505739682</v>
      </c>
      <c r="BW80" s="106">
        <f t="shared" si="54"/>
        <v>-0.24706399505739685</v>
      </c>
      <c r="CA80" s="5"/>
    </row>
    <row r="81" spans="3:79">
      <c r="C81" s="5">
        <f t="shared" si="55"/>
        <v>45017</v>
      </c>
      <c r="D81" s="21"/>
      <c r="E81" s="25"/>
      <c r="F81" s="22"/>
      <c r="G81" s="27"/>
      <c r="H81" s="25"/>
      <c r="I81" s="25"/>
      <c r="J81" s="26"/>
      <c r="K81" s="25"/>
      <c r="L81" s="25"/>
      <c r="M81" s="25"/>
      <c r="N81" s="26"/>
      <c r="AA81" s="13">
        <f t="shared" si="48"/>
        <v>41000</v>
      </c>
      <c r="AB81" s="14">
        <v>2012</v>
      </c>
      <c r="AC81" s="14"/>
      <c r="AD81" s="14" t="s">
        <v>13</v>
      </c>
      <c r="AE81" s="14"/>
      <c r="AF81" s="78">
        <v>1.3</v>
      </c>
      <c r="AG81" s="14"/>
      <c r="AH81" s="76">
        <v>1.41</v>
      </c>
      <c r="AZ81" t="str">
        <f t="shared" si="44"/>
        <v>3Q 2011</v>
      </c>
      <c r="BA81" s="5">
        <f t="shared" si="49"/>
        <v>40787</v>
      </c>
      <c r="BB81" s="91">
        <v>15643103.019504</v>
      </c>
      <c r="BC81" s="91">
        <f t="shared" si="45"/>
        <v>15643103.019504</v>
      </c>
      <c r="BD81" s="91">
        <v>15526015.343</v>
      </c>
      <c r="BE81" s="91">
        <f t="shared" si="50"/>
        <v>15526015.343</v>
      </c>
      <c r="BH81" s="96">
        <f t="shared" si="40"/>
        <v>0.7</v>
      </c>
      <c r="BI81" s="96">
        <f t="shared" si="46"/>
        <v>0.79999999999999938</v>
      </c>
      <c r="BJ81" s="94">
        <f t="shared" si="51"/>
        <v>0.7</v>
      </c>
      <c r="BK81" s="94">
        <f t="shared" si="52"/>
        <v>0.79999999999999938</v>
      </c>
      <c r="BL81" s="3">
        <f t="shared" si="41"/>
        <v>1.945015659244234</v>
      </c>
      <c r="BM81" s="3">
        <f t="shared" si="56"/>
        <v>1.945015659244234</v>
      </c>
      <c r="BN81" s="113">
        <f t="shared" ref="BN81:BN112" si="58">AVERAGE(BD78:BD81)/AVERAGE(BD74:BD77)*100-100</f>
        <v>3.6618122190542124</v>
      </c>
      <c r="BO81" s="113">
        <f t="shared" ref="BO81:BO112" si="59">AVERAGE(BE78:BE81)/AVERAGE(BE74:BE77)*100-100</f>
        <v>3.6618122190542124</v>
      </c>
      <c r="BP81" s="4">
        <f t="shared" si="42"/>
        <v>1.2999999999999998</v>
      </c>
      <c r="BQ81" s="82"/>
      <c r="BR81" s="78">
        <f t="shared" si="43"/>
        <v>0.64501565924423421</v>
      </c>
      <c r="BS81" s="103">
        <f t="shared" si="47"/>
        <v>0.64501565924423421</v>
      </c>
      <c r="BT81" s="108">
        <f t="shared" si="30"/>
        <v>0.47975779452517098</v>
      </c>
      <c r="BU81" s="104">
        <f t="shared" si="57"/>
        <v>15575557.545536879</v>
      </c>
      <c r="BV81" s="78">
        <f t="shared" si="53"/>
        <v>0.43366328152070821</v>
      </c>
      <c r="BW81" s="106">
        <f t="shared" si="54"/>
        <v>-0.26633671847929175</v>
      </c>
      <c r="CA81" s="5"/>
    </row>
    <row r="82" spans="3:79">
      <c r="C82" s="5">
        <f t="shared" si="55"/>
        <v>45047</v>
      </c>
      <c r="D82" s="21"/>
      <c r="E82" s="25"/>
      <c r="F82" s="22"/>
      <c r="G82" s="27"/>
      <c r="H82" s="25"/>
      <c r="I82" s="25"/>
      <c r="J82" s="26"/>
      <c r="K82" s="25"/>
      <c r="L82" s="25"/>
      <c r="M82" s="25"/>
      <c r="N82" s="26"/>
      <c r="AA82" s="13">
        <f t="shared" si="48"/>
        <v>41030</v>
      </c>
      <c r="AB82" s="14">
        <v>2012</v>
      </c>
      <c r="AC82" s="14"/>
      <c r="AD82" s="14" t="s">
        <v>14</v>
      </c>
      <c r="AE82" s="14"/>
      <c r="AF82" s="78">
        <v>1.4</v>
      </c>
      <c r="AG82" s="14"/>
      <c r="AH82" s="76">
        <v>1.54</v>
      </c>
      <c r="AZ82" t="str">
        <f t="shared" si="44"/>
        <v>4Q 2011</v>
      </c>
      <c r="BA82" s="5">
        <f t="shared" si="49"/>
        <v>40878</v>
      </c>
      <c r="BB82" s="91">
        <v>15744972.6579742</v>
      </c>
      <c r="BC82" s="91">
        <f t="shared" si="45"/>
        <v>15744972.6579742</v>
      </c>
      <c r="BD82" s="91">
        <v>16139539.651000001</v>
      </c>
      <c r="BE82" s="91">
        <f t="shared" si="50"/>
        <v>16139539.651000001</v>
      </c>
      <c r="BH82" s="96">
        <f t="shared" si="40"/>
        <v>0.79</v>
      </c>
      <c r="BI82" s="96">
        <f t="shared" si="46"/>
        <v>0.88999999999999946</v>
      </c>
      <c r="BJ82" s="94">
        <f t="shared" si="51"/>
        <v>0.79</v>
      </c>
      <c r="BK82" s="94">
        <f t="shared" si="52"/>
        <v>0.88999999999999946</v>
      </c>
      <c r="BL82" s="3">
        <f t="shared" si="41"/>
        <v>0.65121119731288957</v>
      </c>
      <c r="BM82" s="3">
        <f t="shared" si="56"/>
        <v>0.65121119731288957</v>
      </c>
      <c r="BN82" s="113">
        <f t="shared" si="58"/>
        <v>3.6630079295009352</v>
      </c>
      <c r="BO82" s="113">
        <f t="shared" si="59"/>
        <v>3.6630079295009352</v>
      </c>
      <c r="BP82" s="4">
        <f t="shared" si="42"/>
        <v>9.000000000000008E-2</v>
      </c>
      <c r="BQ82" s="82"/>
      <c r="BR82" s="78">
        <f t="shared" si="43"/>
        <v>0.56121119731288949</v>
      </c>
      <c r="BS82" s="103">
        <f t="shared" si="47"/>
        <v>0.56121119731288949</v>
      </c>
      <c r="BT82" s="108">
        <f t="shared" ref="BT82:BT133" si="60">AVERAGE(BR71:BR82)</f>
        <v>0.50094794069273096</v>
      </c>
      <c r="BU82" s="104">
        <f t="shared" si="57"/>
        <v>15662969.318526346</v>
      </c>
      <c r="BV82" s="78">
        <f t="shared" si="53"/>
        <v>0.52354912903302875</v>
      </c>
      <c r="BW82" s="106">
        <f t="shared" si="54"/>
        <v>-0.26645087096697129</v>
      </c>
      <c r="CA82" s="5"/>
    </row>
    <row r="83" spans="3:79">
      <c r="C83" s="5">
        <f t="shared" si="55"/>
        <v>45078</v>
      </c>
      <c r="D83" s="21"/>
      <c r="E83" s="25"/>
      <c r="F83" s="22"/>
      <c r="G83" s="27"/>
      <c r="H83" s="25"/>
      <c r="I83" s="25"/>
      <c r="J83" s="26"/>
      <c r="K83" s="25"/>
      <c r="L83" s="25"/>
      <c r="M83" s="25"/>
      <c r="N83" s="26"/>
      <c r="AA83" s="13">
        <f t="shared" si="48"/>
        <v>41061</v>
      </c>
      <c r="AB83" s="14">
        <v>2012</v>
      </c>
      <c r="AC83" s="14" t="s">
        <v>27</v>
      </c>
      <c r="AD83" s="14" t="s">
        <v>15</v>
      </c>
      <c r="AE83" s="14">
        <v>0.95</v>
      </c>
      <c r="AF83" s="78">
        <v>0.6</v>
      </c>
      <c r="AG83" s="14">
        <v>1.02</v>
      </c>
      <c r="AH83" s="76">
        <v>0.63</v>
      </c>
      <c r="AZ83" t="str">
        <f t="shared" si="44"/>
        <v>1Q 2012</v>
      </c>
      <c r="BA83" s="5">
        <f t="shared" si="49"/>
        <v>40969</v>
      </c>
      <c r="BB83" s="91">
        <v>15848843.637258399</v>
      </c>
      <c r="BC83" s="91">
        <f t="shared" si="45"/>
        <v>15848843.637258399</v>
      </c>
      <c r="BD83" s="91">
        <v>15619753.023</v>
      </c>
      <c r="BE83" s="91">
        <f t="shared" si="50"/>
        <v>15619753.023</v>
      </c>
      <c r="BH83" s="96">
        <f t="shared" si="40"/>
        <v>0.72</v>
      </c>
      <c r="BI83" s="96">
        <f t="shared" si="46"/>
        <v>0.8199999999999994</v>
      </c>
      <c r="BJ83" s="94">
        <f t="shared" si="51"/>
        <v>0.72</v>
      </c>
      <c r="BK83" s="94">
        <f t="shared" si="52"/>
        <v>0.8199999999999994</v>
      </c>
      <c r="BL83" s="3">
        <f t="shared" si="41"/>
        <v>0.65970885780861011</v>
      </c>
      <c r="BM83" s="3">
        <f t="shared" si="56"/>
        <v>0.65970885780861011</v>
      </c>
      <c r="BN83" s="113">
        <f t="shared" si="58"/>
        <v>3.9391209075361644</v>
      </c>
      <c r="BO83" s="113">
        <f t="shared" si="59"/>
        <v>3.9391209075361644</v>
      </c>
      <c r="BP83" s="4">
        <f t="shared" si="42"/>
        <v>-7.0000000000000062E-2</v>
      </c>
      <c r="BQ83" s="82"/>
      <c r="BR83" s="78">
        <f t="shared" si="43"/>
        <v>0.72970885780861017</v>
      </c>
      <c r="BS83" s="103">
        <f t="shared" si="47"/>
        <v>0.72970885780861017</v>
      </c>
      <c r="BT83" s="108">
        <f t="shared" si="60"/>
        <v>0.53629431698862973</v>
      </c>
      <c r="BU83" s="104">
        <f t="shared" si="57"/>
        <v>15777263.393039478</v>
      </c>
      <c r="BV83" s="78">
        <f t="shared" si="53"/>
        <v>0.45369239541568618</v>
      </c>
      <c r="BW83" s="106">
        <f t="shared" si="54"/>
        <v>-0.2663076045843138</v>
      </c>
      <c r="CA83" s="5"/>
    </row>
    <row r="84" spans="3:79">
      <c r="C84" s="5">
        <f t="shared" si="55"/>
        <v>45108</v>
      </c>
      <c r="D84" s="21"/>
      <c r="E84" s="25"/>
      <c r="F84" s="22"/>
      <c r="G84" s="27"/>
      <c r="H84" s="25"/>
      <c r="I84" s="25"/>
      <c r="J84" s="26"/>
      <c r="K84" s="25"/>
      <c r="L84" s="25"/>
      <c r="M84" s="25"/>
      <c r="N84" s="26"/>
      <c r="AA84" s="13">
        <f t="shared" si="48"/>
        <v>41091</v>
      </c>
      <c r="AB84" s="14">
        <v>2012</v>
      </c>
      <c r="AC84" s="14"/>
      <c r="AD84" s="14" t="s">
        <v>16</v>
      </c>
      <c r="AE84" s="14"/>
      <c r="AF84" s="78">
        <v>1.4</v>
      </c>
      <c r="AG84" s="14"/>
      <c r="AH84" s="76">
        <v>1.39</v>
      </c>
      <c r="AZ84" t="str">
        <f t="shared" si="44"/>
        <v>2Q 2012</v>
      </c>
      <c r="BA84" s="5">
        <f t="shared" si="49"/>
        <v>41061</v>
      </c>
      <c r="BB84" s="91">
        <v>15988742.0124649</v>
      </c>
      <c r="BC84" s="91">
        <f t="shared" si="45"/>
        <v>15988742.0124649</v>
      </c>
      <c r="BD84" s="91">
        <v>16027465.754000001</v>
      </c>
      <c r="BE84" s="91">
        <f t="shared" si="50"/>
        <v>16027465.754000001</v>
      </c>
      <c r="BH84" s="96">
        <f t="shared" si="40"/>
        <v>0.95</v>
      </c>
      <c r="BI84" s="96">
        <f t="shared" si="46"/>
        <v>1.0499999999999994</v>
      </c>
      <c r="BJ84" s="94">
        <f t="shared" si="51"/>
        <v>0.95</v>
      </c>
      <c r="BK84" s="94">
        <f t="shared" si="52"/>
        <v>1.0499999999999994</v>
      </c>
      <c r="BL84" s="3">
        <f t="shared" si="41"/>
        <v>0.88270399032532509</v>
      </c>
      <c r="BM84" s="3">
        <f t="shared" si="56"/>
        <v>0.88270399032532509</v>
      </c>
      <c r="BN84" s="113">
        <f t="shared" si="58"/>
        <v>4.2411434965084993</v>
      </c>
      <c r="BO84" s="113">
        <f t="shared" si="59"/>
        <v>4.2411434965084993</v>
      </c>
      <c r="BP84" s="4">
        <f t="shared" si="42"/>
        <v>0.22999999999999998</v>
      </c>
      <c r="BQ84" s="82"/>
      <c r="BR84" s="78">
        <f t="shared" si="43"/>
        <v>0.65270399032532511</v>
      </c>
      <c r="BS84" s="103">
        <f t="shared" si="47"/>
        <v>0.65270399032532511</v>
      </c>
      <c r="BT84" s="108">
        <f t="shared" si="60"/>
        <v>0.56693720004869597</v>
      </c>
      <c r="BU84" s="104">
        <f t="shared" si="57"/>
        <v>15880242.220769985</v>
      </c>
      <c r="BV84" s="78">
        <f t="shared" si="53"/>
        <v>0.68323763697387108</v>
      </c>
      <c r="BW84" s="106">
        <f t="shared" si="54"/>
        <v>-0.26676236302612888</v>
      </c>
      <c r="CA84" s="5"/>
    </row>
    <row r="85" spans="3:79">
      <c r="C85" s="5">
        <f t="shared" si="55"/>
        <v>45139</v>
      </c>
      <c r="D85" s="21"/>
      <c r="E85" s="25"/>
      <c r="F85" s="22"/>
      <c r="G85" s="27"/>
      <c r="H85" s="25"/>
      <c r="I85" s="25"/>
      <c r="J85" s="26"/>
      <c r="K85" s="25"/>
      <c r="L85" s="25"/>
      <c r="M85" s="25"/>
      <c r="N85" s="26"/>
      <c r="AA85" s="13">
        <f t="shared" si="48"/>
        <v>41122</v>
      </c>
      <c r="AB85" s="14">
        <v>2012</v>
      </c>
      <c r="AC85" s="14"/>
      <c r="AD85" s="14" t="s">
        <v>17</v>
      </c>
      <c r="AE85" s="14"/>
      <c r="AF85" s="78">
        <v>1.6</v>
      </c>
      <c r="AG85" s="14"/>
      <c r="AH85" s="76">
        <v>1.65</v>
      </c>
      <c r="AZ85" t="str">
        <f t="shared" si="44"/>
        <v>3Q 2012</v>
      </c>
      <c r="BA85" s="5">
        <f t="shared" si="49"/>
        <v>41153</v>
      </c>
      <c r="BB85" s="91">
        <v>16074362.2969204</v>
      </c>
      <c r="BC85" s="91">
        <f t="shared" si="45"/>
        <v>16074362.2969204</v>
      </c>
      <c r="BD85" s="91">
        <v>15952811.255000001</v>
      </c>
      <c r="BE85" s="91">
        <f t="shared" si="50"/>
        <v>15952811.255000001</v>
      </c>
      <c r="BH85" s="96">
        <f t="shared" si="40"/>
        <v>0.93</v>
      </c>
      <c r="BI85" s="96">
        <f t="shared" si="46"/>
        <v>1.0299999999999996</v>
      </c>
      <c r="BJ85" s="94">
        <f t="shared" si="51"/>
        <v>0.93</v>
      </c>
      <c r="BK85" s="94">
        <f t="shared" si="52"/>
        <v>1.0299999999999994</v>
      </c>
      <c r="BL85" s="3">
        <f t="shared" si="41"/>
        <v>0.53550357112992231</v>
      </c>
      <c r="BM85" s="3">
        <f t="shared" si="56"/>
        <v>0.53550357112992231</v>
      </c>
      <c r="BN85" s="113">
        <f t="shared" si="58"/>
        <v>3.9095452839497398</v>
      </c>
      <c r="BO85" s="113">
        <f t="shared" si="59"/>
        <v>3.9095452839497398</v>
      </c>
      <c r="BP85" s="4">
        <f t="shared" si="42"/>
        <v>-1.9999999999999907E-2</v>
      </c>
      <c r="BQ85" s="82"/>
      <c r="BR85" s="78">
        <f t="shared" si="43"/>
        <v>0.55550357112992221</v>
      </c>
      <c r="BS85" s="103">
        <f t="shared" si="47"/>
        <v>0.55550357112992221</v>
      </c>
      <c r="BT85" s="108">
        <f t="shared" si="60"/>
        <v>0.56084594288217382</v>
      </c>
      <c r="BU85" s="104">
        <f t="shared" si="57"/>
        <v>15968457.533410443</v>
      </c>
      <c r="BV85" s="78">
        <f t="shared" si="53"/>
        <v>0.66321223129017426</v>
      </c>
      <c r="BW85" s="106">
        <f t="shared" si="54"/>
        <v>-0.26678776870982579</v>
      </c>
      <c r="CA85" s="5"/>
    </row>
    <row r="86" spans="3:79">
      <c r="C86" s="5">
        <f t="shared" si="55"/>
        <v>45170</v>
      </c>
      <c r="D86" s="21"/>
      <c r="E86" s="25"/>
      <c r="F86" s="22"/>
      <c r="G86" s="27"/>
      <c r="H86" s="25"/>
      <c r="I86" s="25"/>
      <c r="J86" s="26"/>
      <c r="K86" s="25"/>
      <c r="L86" s="25"/>
      <c r="M86" s="25"/>
      <c r="N86" s="26"/>
      <c r="AA86" s="13">
        <f t="shared" si="48"/>
        <v>41153</v>
      </c>
      <c r="AB86" s="14">
        <v>2012</v>
      </c>
      <c r="AC86" s="14" t="s">
        <v>28</v>
      </c>
      <c r="AD86" s="14" t="s">
        <v>18</v>
      </c>
      <c r="AE86" s="14">
        <v>0.93</v>
      </c>
      <c r="AF86" s="78">
        <v>0.9</v>
      </c>
      <c r="AG86" s="14">
        <v>0.91</v>
      </c>
      <c r="AH86" s="76">
        <v>0.87</v>
      </c>
      <c r="AZ86" t="str">
        <f t="shared" si="44"/>
        <v>4Q 2012</v>
      </c>
      <c r="BA86" s="5">
        <f t="shared" si="49"/>
        <v>41244</v>
      </c>
      <c r="BB86" s="91">
        <v>16212910.641638599</v>
      </c>
      <c r="BC86" s="91">
        <f t="shared" si="45"/>
        <v>16212910.641638599</v>
      </c>
      <c r="BD86" s="91">
        <v>16638864.572000001</v>
      </c>
      <c r="BE86" s="91">
        <f t="shared" si="50"/>
        <v>16638864.572000001</v>
      </c>
      <c r="BH86" s="96">
        <f t="shared" si="40"/>
        <v>1.1100000000000001</v>
      </c>
      <c r="BI86" s="96">
        <f t="shared" si="46"/>
        <v>1.2099999999999997</v>
      </c>
      <c r="BJ86" s="94">
        <f t="shared" si="51"/>
        <v>1.1100000000000001</v>
      </c>
      <c r="BK86" s="94">
        <f t="shared" si="52"/>
        <v>1.2099999999999997</v>
      </c>
      <c r="BL86" s="3">
        <f t="shared" si="41"/>
        <v>0.86192125173603529</v>
      </c>
      <c r="BM86" s="3">
        <f t="shared" si="56"/>
        <v>0.86192125173603529</v>
      </c>
      <c r="BN86" s="113">
        <f t="shared" si="58"/>
        <v>3.6423226794134962</v>
      </c>
      <c r="BO86" s="113">
        <f t="shared" si="59"/>
        <v>3.6423226794134962</v>
      </c>
      <c r="BP86" s="4">
        <f t="shared" si="42"/>
        <v>0.18000000000000005</v>
      </c>
      <c r="BQ86" s="82"/>
      <c r="BR86" s="78">
        <f t="shared" si="43"/>
        <v>0.68192125173603524</v>
      </c>
      <c r="BS86" s="103">
        <f t="shared" si="47"/>
        <v>0.68192125173603524</v>
      </c>
      <c r="BT86" s="108">
        <f t="shared" si="60"/>
        <v>0.58629763715227023</v>
      </c>
      <c r="BU86" s="104">
        <f t="shared" si="57"/>
        <v>16077349.838905212</v>
      </c>
      <c r="BV86" s="78">
        <f t="shared" si="53"/>
        <v>0.84317878314340078</v>
      </c>
      <c r="BW86" s="106">
        <f t="shared" si="54"/>
        <v>-0.26682121685659932</v>
      </c>
      <c r="CA86" s="5"/>
    </row>
    <row r="87" spans="3:79">
      <c r="C87" s="5">
        <f t="shared" si="55"/>
        <v>45200</v>
      </c>
      <c r="D87" s="21"/>
      <c r="E87" s="25"/>
      <c r="F87" s="22"/>
      <c r="G87" s="27"/>
      <c r="H87" s="25"/>
      <c r="I87" s="25"/>
      <c r="J87" s="26"/>
      <c r="K87" s="25"/>
      <c r="L87" s="25"/>
      <c r="M87" s="25"/>
      <c r="N87" s="26"/>
      <c r="AA87" s="13">
        <f t="shared" si="48"/>
        <v>41183</v>
      </c>
      <c r="AB87" s="14">
        <v>2012</v>
      </c>
      <c r="AC87" s="14"/>
      <c r="AD87" s="14" t="s">
        <v>19</v>
      </c>
      <c r="AE87" s="14"/>
      <c r="AF87" s="78">
        <v>1</v>
      </c>
      <c r="AG87" s="14"/>
      <c r="AH87" s="76">
        <v>0.99</v>
      </c>
      <c r="AZ87" t="str">
        <f t="shared" si="44"/>
        <v>1Q 2013</v>
      </c>
      <c r="BA87" s="5">
        <f t="shared" si="49"/>
        <v>41334</v>
      </c>
      <c r="BB87" s="91">
        <v>16254753.681238599</v>
      </c>
      <c r="BC87" s="91">
        <f t="shared" si="45"/>
        <v>16254753.681238599</v>
      </c>
      <c r="BD87" s="91">
        <v>15719785.761</v>
      </c>
      <c r="BE87" s="91">
        <f t="shared" si="50"/>
        <v>15719785.761</v>
      </c>
      <c r="BH87" s="96">
        <f t="shared" si="40"/>
        <v>0.8</v>
      </c>
      <c r="BI87" s="96">
        <f t="shared" si="46"/>
        <v>0.89999999999999991</v>
      </c>
      <c r="BJ87" s="94">
        <f t="shared" si="51"/>
        <v>0.8</v>
      </c>
      <c r="BK87" s="94">
        <f t="shared" si="52"/>
        <v>0.89999999999999991</v>
      </c>
      <c r="BL87" s="3">
        <f t="shared" si="41"/>
        <v>0.25808468648766336</v>
      </c>
      <c r="BM87" s="3">
        <f t="shared" si="56"/>
        <v>0.25808468648766336</v>
      </c>
      <c r="BN87" s="113">
        <f t="shared" si="58"/>
        <v>2.6166125023022033</v>
      </c>
      <c r="BO87" s="113">
        <f t="shared" si="59"/>
        <v>2.6166125023022033</v>
      </c>
      <c r="BP87" s="4">
        <f t="shared" si="42"/>
        <v>-0.31000000000000005</v>
      </c>
      <c r="BQ87" s="82"/>
      <c r="BR87" s="78">
        <f t="shared" si="43"/>
        <v>0.56808468648766342</v>
      </c>
      <c r="BS87" s="103">
        <f t="shared" si="47"/>
        <v>0.56808468648766342</v>
      </c>
      <c r="BT87" s="108">
        <f t="shared" si="60"/>
        <v>0.59745067172220157</v>
      </c>
      <c r="BU87" s="104">
        <f t="shared" si="57"/>
        <v>16168682.801333081</v>
      </c>
      <c r="BV87" s="78">
        <f t="shared" si="53"/>
        <v>0.53233080865697957</v>
      </c>
      <c r="BW87" s="106">
        <f t="shared" si="54"/>
        <v>-0.26766919134302047</v>
      </c>
      <c r="CA87" s="5"/>
    </row>
    <row r="88" spans="3:79">
      <c r="C88" s="5">
        <f t="shared" si="55"/>
        <v>45231</v>
      </c>
      <c r="D88" s="21"/>
      <c r="E88" s="25"/>
      <c r="F88" s="22"/>
      <c r="G88" s="27"/>
      <c r="H88" s="25"/>
      <c r="I88" s="25"/>
      <c r="J88" s="26"/>
      <c r="K88" s="25"/>
      <c r="L88" s="25"/>
      <c r="M88" s="25"/>
      <c r="N88" s="26"/>
      <c r="AA88" s="13">
        <f t="shared" si="48"/>
        <v>41214</v>
      </c>
      <c r="AB88" s="14">
        <v>2012</v>
      </c>
      <c r="AC88" s="14"/>
      <c r="AD88" s="14" t="s">
        <v>20</v>
      </c>
      <c r="AE88" s="14"/>
      <c r="AF88" s="78">
        <v>0.8</v>
      </c>
      <c r="AG88" s="14"/>
      <c r="AH88" s="76">
        <v>0.76</v>
      </c>
      <c r="AZ88" t="str">
        <f t="shared" si="44"/>
        <v>2Q 2013</v>
      </c>
      <c r="BA88" s="5">
        <f t="shared" si="49"/>
        <v>41426</v>
      </c>
      <c r="BB88" s="91">
        <v>16168759.3221856</v>
      </c>
      <c r="BC88" s="91">
        <f t="shared" si="45"/>
        <v>16168759.3221856</v>
      </c>
      <c r="BD88" s="91">
        <v>16361862.085999999</v>
      </c>
      <c r="BE88" s="91">
        <f t="shared" si="50"/>
        <v>16361862.085999999</v>
      </c>
      <c r="BH88" s="96">
        <f t="shared" si="40"/>
        <v>-0.56000000000000005</v>
      </c>
      <c r="BI88" s="96">
        <f t="shared" si="46"/>
        <v>-0.46000000000000019</v>
      </c>
      <c r="BJ88" s="94">
        <f t="shared" si="51"/>
        <v>-0.56000000000000005</v>
      </c>
      <c r="BK88" s="94">
        <f t="shared" si="52"/>
        <v>-0.46000000000000019</v>
      </c>
      <c r="BL88" s="3">
        <f t="shared" si="41"/>
        <v>-0.52904129302343961</v>
      </c>
      <c r="BM88" s="3">
        <f t="shared" si="56"/>
        <v>-0.52904129302343961</v>
      </c>
      <c r="BN88" s="113">
        <f t="shared" si="58"/>
        <v>2.1489342860273979</v>
      </c>
      <c r="BO88" s="113">
        <f t="shared" si="59"/>
        <v>2.1489342860273979</v>
      </c>
      <c r="BP88" s="4">
        <f t="shared" si="42"/>
        <v>-1.36</v>
      </c>
      <c r="BQ88" s="82"/>
      <c r="BR88" s="78">
        <f t="shared" si="43"/>
        <v>0.83095870697656049</v>
      </c>
      <c r="BS88" s="103">
        <f t="shared" si="47"/>
        <v>0.83095870697656049</v>
      </c>
      <c r="BT88" s="108">
        <f t="shared" si="60"/>
        <v>0.62162032239746823</v>
      </c>
      <c r="BU88" s="104">
        <f t="shared" si="57"/>
        <v>16303037.878874179</v>
      </c>
      <c r="BV88" s="78">
        <f t="shared" si="53"/>
        <v>-0.82364132185806227</v>
      </c>
      <c r="BW88" s="106">
        <f t="shared" si="54"/>
        <v>-0.26364132185806222</v>
      </c>
      <c r="CA88" s="5"/>
    </row>
    <row r="89" spans="3:79">
      <c r="C89" s="5">
        <f t="shared" si="55"/>
        <v>45261</v>
      </c>
      <c r="D89" s="21"/>
      <c r="E89" s="25"/>
      <c r="F89" s="22"/>
      <c r="G89" s="27"/>
      <c r="H89" s="25"/>
      <c r="I89" s="25"/>
      <c r="J89" s="26"/>
      <c r="K89" s="25"/>
      <c r="L89" s="25"/>
      <c r="M89" s="25"/>
      <c r="N89" s="26"/>
      <c r="AA89" s="13">
        <f t="shared" si="48"/>
        <v>41244</v>
      </c>
      <c r="AB89" s="14">
        <v>2012</v>
      </c>
      <c r="AC89" s="14" t="s">
        <v>29</v>
      </c>
      <c r="AD89" s="14" t="s">
        <v>21</v>
      </c>
      <c r="AE89" s="14">
        <v>1.1100000000000001</v>
      </c>
      <c r="AF89" s="78">
        <v>2</v>
      </c>
      <c r="AG89" s="14">
        <v>0.98</v>
      </c>
      <c r="AH89" s="76">
        <v>1.82</v>
      </c>
      <c r="AZ89" t="str">
        <f t="shared" si="44"/>
        <v>3Q 2013</v>
      </c>
      <c r="BA89" s="5">
        <f t="shared" si="49"/>
        <v>41518</v>
      </c>
      <c r="BB89" s="91">
        <v>16309267.1240645</v>
      </c>
      <c r="BC89" s="91">
        <f t="shared" si="45"/>
        <v>16309267.1240645</v>
      </c>
      <c r="BD89" s="91">
        <v>16186109</v>
      </c>
      <c r="BE89" s="91">
        <f t="shared" si="50"/>
        <v>16186109</v>
      </c>
      <c r="BH89" s="96">
        <f t="shared" si="40"/>
        <v>-0.26</v>
      </c>
      <c r="BI89" s="96">
        <f t="shared" si="46"/>
        <v>-0.16000000000000014</v>
      </c>
      <c r="BJ89" s="94">
        <f t="shared" si="51"/>
        <v>-0.26</v>
      </c>
      <c r="BK89" s="94">
        <f t="shared" si="52"/>
        <v>-0.16000000000000014</v>
      </c>
      <c r="BL89" s="3">
        <f t="shared" si="41"/>
        <v>0.86900793733816784</v>
      </c>
      <c r="BM89" s="3">
        <f t="shared" si="56"/>
        <v>0.86900793733816784</v>
      </c>
      <c r="BN89" s="113">
        <f t="shared" si="58"/>
        <v>1.8309689597908658</v>
      </c>
      <c r="BO89" s="113">
        <f t="shared" si="59"/>
        <v>1.8309689597908658</v>
      </c>
      <c r="BP89" s="4">
        <f t="shared" si="42"/>
        <v>0.30000000000000004</v>
      </c>
      <c r="BQ89" s="82"/>
      <c r="BR89" s="78">
        <f t="shared" si="43"/>
        <v>0.56900793733816779</v>
      </c>
      <c r="BS89" s="103">
        <f t="shared" si="47"/>
        <v>0.56900793733816779</v>
      </c>
      <c r="BT89" s="108">
        <f t="shared" si="60"/>
        <v>0.62315348895116551</v>
      </c>
      <c r="BU89" s="104">
        <f t="shared" si="57"/>
        <v>16395803.45843222</v>
      </c>
      <c r="BV89" s="78">
        <f t="shared" si="53"/>
        <v>-0.52779563128524387</v>
      </c>
      <c r="BW89" s="106">
        <f t="shared" si="54"/>
        <v>-0.26779563128524386</v>
      </c>
      <c r="CA89" s="5"/>
    </row>
    <row r="90" spans="3:79">
      <c r="C90" s="5">
        <f t="shared" si="55"/>
        <v>45292</v>
      </c>
      <c r="D90" s="21"/>
      <c r="E90" s="25"/>
      <c r="F90" s="22"/>
      <c r="G90" s="27"/>
      <c r="H90" s="25"/>
      <c r="I90" s="25"/>
      <c r="J90" s="26"/>
      <c r="K90" s="25"/>
      <c r="L90" s="25"/>
      <c r="M90" s="25"/>
      <c r="N90" s="26"/>
      <c r="AA90" s="13">
        <f t="shared" si="48"/>
        <v>41275</v>
      </c>
      <c r="AB90" s="14">
        <v>2012</v>
      </c>
      <c r="AC90" s="14"/>
      <c r="AD90" s="14" t="s">
        <v>22</v>
      </c>
      <c r="AE90" s="14"/>
      <c r="AF90" s="78">
        <v>0.9</v>
      </c>
      <c r="AG90" s="14"/>
      <c r="AH90" s="76">
        <v>0.74</v>
      </c>
      <c r="AZ90" t="str">
        <f t="shared" si="44"/>
        <v>4Q 2013</v>
      </c>
      <c r="BA90" s="5">
        <f t="shared" si="49"/>
        <v>41609</v>
      </c>
      <c r="BB90" s="91">
        <v>16405769.667193299</v>
      </c>
      <c r="BC90" s="91">
        <f t="shared" si="45"/>
        <v>16405769.667193299</v>
      </c>
      <c r="BD90" s="91">
        <v>16840991.465</v>
      </c>
      <c r="BE90" s="91">
        <f t="shared" si="50"/>
        <v>16840991.465</v>
      </c>
      <c r="BH90" s="96">
        <f t="shared" si="40"/>
        <v>-0.38</v>
      </c>
      <c r="BI90" s="96">
        <f t="shared" si="46"/>
        <v>-0.28000000000000014</v>
      </c>
      <c r="BJ90" s="94">
        <f t="shared" si="51"/>
        <v>-0.38</v>
      </c>
      <c r="BK90" s="94">
        <f t="shared" si="52"/>
        <v>-0.28000000000000014</v>
      </c>
      <c r="BL90" s="3">
        <f t="shared" si="41"/>
        <v>0.59170373748069949</v>
      </c>
      <c r="BM90" s="3">
        <f t="shared" si="56"/>
        <v>0.59170373748069949</v>
      </c>
      <c r="BN90" s="113">
        <f t="shared" si="58"/>
        <v>1.3540919615167866</v>
      </c>
      <c r="BO90" s="113">
        <f t="shared" si="59"/>
        <v>1.3540919615167866</v>
      </c>
      <c r="BP90" s="4">
        <f t="shared" si="42"/>
        <v>-0.12</v>
      </c>
      <c r="BQ90" s="82"/>
      <c r="BR90" s="78">
        <f t="shared" si="43"/>
        <v>0.71170373748069948</v>
      </c>
      <c r="BS90" s="103">
        <f t="shared" si="47"/>
        <v>0.71170373748069948</v>
      </c>
      <c r="BT90" s="108">
        <f t="shared" si="60"/>
        <v>0.64258980597605986</v>
      </c>
      <c r="BU90" s="104">
        <f t="shared" si="57"/>
        <v>16512493.004435873</v>
      </c>
      <c r="BV90" s="78">
        <f t="shared" si="53"/>
        <v>-0.64631874311106685</v>
      </c>
      <c r="BW90" s="106">
        <f t="shared" si="54"/>
        <v>-0.26631874311106685</v>
      </c>
      <c r="CA90" s="5"/>
    </row>
    <row r="91" spans="3:79">
      <c r="C91" s="5">
        <f t="shared" si="55"/>
        <v>45323</v>
      </c>
      <c r="D91" s="21"/>
      <c r="E91" s="25"/>
      <c r="F91" s="22"/>
      <c r="G91" s="27"/>
      <c r="H91" s="25"/>
      <c r="I91" s="25"/>
      <c r="J91" s="26"/>
      <c r="K91" s="25"/>
      <c r="L91" s="25"/>
      <c r="M91" s="25"/>
      <c r="N91" s="26"/>
      <c r="AA91" s="13">
        <f t="shared" si="48"/>
        <v>41306</v>
      </c>
      <c r="AB91" s="14">
        <v>2013</v>
      </c>
      <c r="AC91" s="14"/>
      <c r="AD91" s="14" t="s">
        <v>11</v>
      </c>
      <c r="AE91" s="14"/>
      <c r="AF91" s="78">
        <v>0.7</v>
      </c>
      <c r="AG91" s="14"/>
      <c r="AH91" s="76">
        <v>0.51</v>
      </c>
      <c r="AZ91" t="str">
        <f t="shared" si="44"/>
        <v>1Q 2014</v>
      </c>
      <c r="BA91" s="5">
        <f t="shared" si="49"/>
        <v>41699</v>
      </c>
      <c r="BB91" s="91">
        <v>16519438.291724</v>
      </c>
      <c r="BC91" s="91">
        <f t="shared" si="45"/>
        <v>16519438.291724</v>
      </c>
      <c r="BD91" s="91">
        <v>16162075.206</v>
      </c>
      <c r="BE91" s="91">
        <f t="shared" si="50"/>
        <v>16162075.206</v>
      </c>
      <c r="BH91" s="96">
        <f t="shared" si="40"/>
        <v>-0.4</v>
      </c>
      <c r="BI91" s="96">
        <f t="shared" si="46"/>
        <v>-0.30000000000000021</v>
      </c>
      <c r="BJ91" s="94">
        <f t="shared" si="51"/>
        <v>-0.4</v>
      </c>
      <c r="BK91" s="94">
        <f t="shared" si="52"/>
        <v>-0.30000000000000016</v>
      </c>
      <c r="BL91" s="3">
        <f t="shared" si="41"/>
        <v>0.69285761556194814</v>
      </c>
      <c r="BM91" s="3">
        <f t="shared" si="56"/>
        <v>0.69285761556194814</v>
      </c>
      <c r="BN91" s="113">
        <f t="shared" si="58"/>
        <v>1.8839456376959873</v>
      </c>
      <c r="BO91" s="113">
        <f t="shared" si="59"/>
        <v>1.8839456376959873</v>
      </c>
      <c r="BP91" s="4">
        <f t="shared" si="42"/>
        <v>-2.0000000000000018E-2</v>
      </c>
      <c r="BQ91" s="82"/>
      <c r="BR91" s="78">
        <f t="shared" si="43"/>
        <v>0.71285761556194815</v>
      </c>
      <c r="BS91" s="103">
        <f t="shared" si="47"/>
        <v>0.71285761556194815</v>
      </c>
      <c r="BT91" s="108">
        <f t="shared" si="60"/>
        <v>0.65816548841263856</v>
      </c>
      <c r="BU91" s="104">
        <f t="shared" si="57"/>
        <v>16630203.568337128</v>
      </c>
      <c r="BV91" s="78">
        <f t="shared" si="53"/>
        <v>-0.66604883192181319</v>
      </c>
      <c r="BW91" s="106">
        <f t="shared" si="54"/>
        <v>-0.26604883192181317</v>
      </c>
      <c r="CA91" s="5"/>
    </row>
    <row r="92" spans="3:79">
      <c r="E92" s="1"/>
      <c r="AA92" s="13">
        <f t="shared" si="48"/>
        <v>41334</v>
      </c>
      <c r="AB92" s="14">
        <v>2013</v>
      </c>
      <c r="AC92" s="14" t="s">
        <v>26</v>
      </c>
      <c r="AD92" s="14" t="s">
        <v>12</v>
      </c>
      <c r="AE92" s="14">
        <v>0.8</v>
      </c>
      <c r="AF92" s="78">
        <v>0.4</v>
      </c>
      <c r="AG92" s="14">
        <v>0.65</v>
      </c>
      <c r="AH92" s="76">
        <v>0.33</v>
      </c>
      <c r="AZ92" t="str">
        <f t="shared" si="44"/>
        <v>2Q 2014</v>
      </c>
      <c r="BA92" s="5">
        <f t="shared" si="49"/>
        <v>41791</v>
      </c>
      <c r="BB92" s="91">
        <v>16736651.212685701</v>
      </c>
      <c r="BC92" s="91">
        <f t="shared" si="45"/>
        <v>16736651.212685701</v>
      </c>
      <c r="BD92" s="91">
        <v>16743451.763</v>
      </c>
      <c r="BE92" s="91">
        <f t="shared" si="50"/>
        <v>16743451.763</v>
      </c>
      <c r="BH92" s="96">
        <f t="shared" si="40"/>
        <v>0.2</v>
      </c>
      <c r="BI92" s="96">
        <f t="shared" si="46"/>
        <v>0.29999999999999982</v>
      </c>
      <c r="BJ92" s="94">
        <f t="shared" si="51"/>
        <v>0.2</v>
      </c>
      <c r="BK92" s="94">
        <f t="shared" si="52"/>
        <v>0.29999999999999982</v>
      </c>
      <c r="BL92" s="3">
        <f t="shared" ref="BL92:BL123" si="61">BB92/BB91*100-100</f>
        <v>1.3148928984499548</v>
      </c>
      <c r="BM92" s="3">
        <f t="shared" si="56"/>
        <v>1.3148928984499548</v>
      </c>
      <c r="BN92" s="113">
        <f t="shared" si="58"/>
        <v>1.9471764994602836</v>
      </c>
      <c r="BO92" s="113">
        <f t="shared" si="59"/>
        <v>1.9471764994602836</v>
      </c>
      <c r="BP92" s="4">
        <f t="shared" ref="BP92:BP123" si="62">BH92-BH91</f>
        <v>0.60000000000000009</v>
      </c>
      <c r="BQ92" s="82"/>
      <c r="BR92" s="78">
        <f t="shared" ref="BR92:BR123" si="63">BL92-BP92</f>
        <v>0.71489289844995474</v>
      </c>
      <c r="BS92" s="103">
        <f t="shared" si="47"/>
        <v>0.71489289844995474</v>
      </c>
      <c r="BT92" s="108">
        <f t="shared" si="60"/>
        <v>0.66113084248766762</v>
      </c>
      <c r="BU92" s="104">
        <f t="shared" si="57"/>
        <v>16749091.71264494</v>
      </c>
      <c r="BV92" s="78">
        <f t="shared" si="53"/>
        <v>-7.4275669228356378E-2</v>
      </c>
      <c r="BW92" s="106">
        <f t="shared" si="54"/>
        <v>-0.27427566922835639</v>
      </c>
      <c r="CA92" s="5"/>
    </row>
    <row r="93" spans="3:79">
      <c r="E93" s="1"/>
      <c r="AA93" s="13">
        <f t="shared" si="48"/>
        <v>41365</v>
      </c>
      <c r="AB93" s="14">
        <v>2013</v>
      </c>
      <c r="AC93" s="14"/>
      <c r="AD93" s="14" t="s">
        <v>13</v>
      </c>
      <c r="AE93" s="14"/>
      <c r="AF93" s="78">
        <v>0.4</v>
      </c>
      <c r="AG93" s="14"/>
      <c r="AH93" s="76">
        <v>0.37</v>
      </c>
      <c r="AZ93" t="str">
        <f t="shared" si="44"/>
        <v>3Q 2014</v>
      </c>
      <c r="BA93" s="5">
        <f t="shared" si="49"/>
        <v>41883</v>
      </c>
      <c r="BB93" s="91">
        <v>16777805.4974094</v>
      </c>
      <c r="BC93" s="91">
        <f t="shared" si="45"/>
        <v>16777805.4974094</v>
      </c>
      <c r="BD93" s="91">
        <v>16649895.252</v>
      </c>
      <c r="BE93" s="91">
        <f t="shared" si="50"/>
        <v>16649895.252</v>
      </c>
      <c r="BH93" s="96">
        <f t="shared" si="40"/>
        <v>-0.09</v>
      </c>
      <c r="BI93" s="96">
        <f t="shared" si="46"/>
        <v>9.9999999999997868E-3</v>
      </c>
      <c r="BJ93" s="94">
        <f t="shared" si="51"/>
        <v>-0.09</v>
      </c>
      <c r="BK93" s="94">
        <f t="shared" si="52"/>
        <v>9.9999999999997868E-3</v>
      </c>
      <c r="BL93" s="3">
        <f t="shared" si="61"/>
        <v>0.24589318496704493</v>
      </c>
      <c r="BM93" s="3">
        <f t="shared" si="56"/>
        <v>0.24589318496704493</v>
      </c>
      <c r="BN93" s="113">
        <f t="shared" si="58"/>
        <v>2.295285495423883</v>
      </c>
      <c r="BO93" s="113">
        <f t="shared" si="59"/>
        <v>2.295285495423883</v>
      </c>
      <c r="BP93" s="4">
        <f t="shared" si="62"/>
        <v>-0.29000000000000004</v>
      </c>
      <c r="BQ93" s="82"/>
      <c r="BR93" s="78">
        <f t="shared" si="63"/>
        <v>0.53589318496704497</v>
      </c>
      <c r="BS93" s="103">
        <f t="shared" si="47"/>
        <v>0.53589318496704497</v>
      </c>
      <c r="BT93" s="108">
        <f t="shared" si="60"/>
        <v>0.65203730296456841</v>
      </c>
      <c r="BU93" s="104">
        <f t="shared" si="57"/>
        <v>16838848.953676887</v>
      </c>
      <c r="BV93" s="78">
        <f t="shared" si="53"/>
        <v>-0.36251561158019285</v>
      </c>
      <c r="BW93" s="106">
        <f t="shared" si="54"/>
        <v>-0.27251561158019288</v>
      </c>
      <c r="CA93" s="5"/>
    </row>
    <row r="94" spans="3:79">
      <c r="E94" s="1"/>
      <c r="AA94" s="13">
        <f t="shared" si="48"/>
        <v>41395</v>
      </c>
      <c r="AB94" s="14">
        <v>2013</v>
      </c>
      <c r="AC94" s="14"/>
      <c r="AD94" s="14" t="s">
        <v>14</v>
      </c>
      <c r="AE94" s="14"/>
      <c r="AF94" s="78">
        <v>-0.3</v>
      </c>
      <c r="AG94" s="14"/>
      <c r="AH94" s="76">
        <v>-0.48</v>
      </c>
      <c r="AZ94" t="str">
        <f t="shared" si="44"/>
        <v>4Q 2014</v>
      </c>
      <c r="BA94" s="5">
        <f t="shared" si="49"/>
        <v>41974</v>
      </c>
      <c r="BB94" s="91">
        <v>16964883.422070298</v>
      </c>
      <c r="BC94" s="91">
        <f t="shared" si="45"/>
        <v>16964883.422070298</v>
      </c>
      <c r="BD94" s="91">
        <v>17408777.787</v>
      </c>
      <c r="BE94" s="91">
        <f t="shared" si="50"/>
        <v>17408777.787</v>
      </c>
      <c r="BH94" s="96">
        <f t="shared" si="40"/>
        <v>0.37</v>
      </c>
      <c r="BI94" s="96">
        <f t="shared" si="46"/>
        <v>0.46999999999999975</v>
      </c>
      <c r="BJ94" s="94">
        <f t="shared" si="51"/>
        <v>0.37</v>
      </c>
      <c r="BK94" s="94">
        <f t="shared" si="52"/>
        <v>0.46999999999999975</v>
      </c>
      <c r="BL94" s="3">
        <f t="shared" si="61"/>
        <v>1.1150321458297014</v>
      </c>
      <c r="BM94" s="3">
        <f t="shared" si="56"/>
        <v>1.1150321458297014</v>
      </c>
      <c r="BN94" s="113">
        <f t="shared" si="58"/>
        <v>2.8497732549068502</v>
      </c>
      <c r="BO94" s="113">
        <f t="shared" si="59"/>
        <v>2.8497732549068502</v>
      </c>
      <c r="BP94" s="4">
        <f t="shared" si="62"/>
        <v>0.45999999999999996</v>
      </c>
      <c r="BQ94" s="82"/>
      <c r="BR94" s="78">
        <f t="shared" si="63"/>
        <v>0.65503214582970148</v>
      </c>
      <c r="BS94" s="103">
        <f t="shared" si="47"/>
        <v>0.65503214582970148</v>
      </c>
      <c r="BT94" s="108">
        <f t="shared" si="60"/>
        <v>0.65985571534096943</v>
      </c>
      <c r="BU94" s="104">
        <f t="shared" si="57"/>
        <v>16949148.827311177</v>
      </c>
      <c r="BV94" s="78">
        <f t="shared" si="53"/>
        <v>9.2834129427004086E-2</v>
      </c>
      <c r="BW94" s="106">
        <f t="shared" si="54"/>
        <v>-0.27716587057299591</v>
      </c>
      <c r="CA94" s="5"/>
    </row>
    <row r="95" spans="3:79">
      <c r="E95" s="1"/>
      <c r="AA95" s="13">
        <f t="shared" si="48"/>
        <v>41426</v>
      </c>
      <c r="AB95" s="14">
        <v>2013</v>
      </c>
      <c r="AC95" s="14" t="s">
        <v>27</v>
      </c>
      <c r="AD95" s="14" t="s">
        <v>15</v>
      </c>
      <c r="AE95" s="14">
        <v>-0.56000000000000005</v>
      </c>
      <c r="AF95" s="78">
        <v>0.1</v>
      </c>
      <c r="AG95" s="14">
        <v>-0.7</v>
      </c>
      <c r="AH95" s="76">
        <v>-0.06</v>
      </c>
      <c r="AZ95" t="str">
        <f t="shared" si="44"/>
        <v>1Q 2015</v>
      </c>
      <c r="BA95" s="5">
        <f t="shared" si="49"/>
        <v>42064</v>
      </c>
      <c r="BB95" s="91">
        <v>17058399.772070002</v>
      </c>
      <c r="BC95" s="91">
        <f t="shared" si="45"/>
        <v>17058399.772070002</v>
      </c>
      <c r="BD95" s="91">
        <v>16710198.934</v>
      </c>
      <c r="BE95" s="91">
        <f t="shared" si="50"/>
        <v>16710198.934</v>
      </c>
      <c r="BH95" s="96">
        <f t="shared" si="40"/>
        <v>0.27</v>
      </c>
      <c r="BI95" s="96">
        <f t="shared" si="46"/>
        <v>0.36999999999999977</v>
      </c>
      <c r="BJ95" s="94">
        <f t="shared" si="51"/>
        <v>0.27</v>
      </c>
      <c r="BK95" s="94">
        <f t="shared" si="52"/>
        <v>0.36999999999999977</v>
      </c>
      <c r="BL95" s="3">
        <f t="shared" si="61"/>
        <v>0.55123485185902155</v>
      </c>
      <c r="BM95" s="3">
        <f t="shared" si="56"/>
        <v>0.55123485185902155</v>
      </c>
      <c r="BN95" s="113">
        <f t="shared" si="58"/>
        <v>2.9919983666323589</v>
      </c>
      <c r="BO95" s="113">
        <f t="shared" si="59"/>
        <v>2.9919983666323589</v>
      </c>
      <c r="BP95" s="4">
        <f t="shared" si="62"/>
        <v>-9.9999999999999978E-2</v>
      </c>
      <c r="BQ95" s="82"/>
      <c r="BR95" s="78">
        <f t="shared" si="63"/>
        <v>0.65123485185902152</v>
      </c>
      <c r="BS95" s="103">
        <f t="shared" si="47"/>
        <v>0.65123485185902152</v>
      </c>
      <c r="BT95" s="108">
        <f t="shared" si="60"/>
        <v>0.65331621484517044</v>
      </c>
      <c r="BU95" s="104">
        <f t="shared" si="57"/>
        <v>17059527.591568083</v>
      </c>
      <c r="BV95" s="78">
        <f t="shared" si="53"/>
        <v>-6.6110828217773587E-3</v>
      </c>
      <c r="BW95" s="106">
        <f t="shared" si="54"/>
        <v>-0.27661108282177738</v>
      </c>
      <c r="CA95" s="5"/>
    </row>
    <row r="96" spans="3:79">
      <c r="E96" s="1"/>
      <c r="AA96" s="13">
        <f t="shared" si="48"/>
        <v>41456</v>
      </c>
      <c r="AB96" s="14">
        <v>2013</v>
      </c>
      <c r="AC96" s="14"/>
      <c r="AD96" s="14" t="s">
        <v>16</v>
      </c>
      <c r="AE96" s="14"/>
      <c r="AF96" s="78">
        <v>-0.3</v>
      </c>
      <c r="AG96" s="14"/>
      <c r="AH96" s="76">
        <v>-0.46</v>
      </c>
      <c r="AZ96" t="str">
        <f t="shared" si="44"/>
        <v>2Q 2015</v>
      </c>
      <c r="BA96" s="5">
        <f t="shared" si="49"/>
        <v>42156</v>
      </c>
      <c r="BB96" s="91">
        <v>17265351.174245398</v>
      </c>
      <c r="BC96" s="91">
        <f t="shared" si="45"/>
        <v>17265351.174245398</v>
      </c>
      <c r="BD96" s="91">
        <v>17261204.475000001</v>
      </c>
      <c r="BE96" s="91">
        <f t="shared" si="50"/>
        <v>17261204.475000001</v>
      </c>
      <c r="BH96" s="96">
        <f t="shared" si="40"/>
        <v>0.66</v>
      </c>
      <c r="BI96" s="96">
        <f t="shared" si="46"/>
        <v>0.75999999999999979</v>
      </c>
      <c r="BJ96" s="94">
        <f t="shared" si="51"/>
        <v>0.66</v>
      </c>
      <c r="BK96" s="94">
        <f t="shared" si="52"/>
        <v>0.7599999999999999</v>
      </c>
      <c r="BL96" s="3">
        <f t="shared" si="61"/>
        <v>1.2131935289395841</v>
      </c>
      <c r="BM96" s="3">
        <f t="shared" si="56"/>
        <v>1.2131935289395841</v>
      </c>
      <c r="BN96" s="113">
        <f t="shared" si="58"/>
        <v>3.1812004096145188</v>
      </c>
      <c r="BO96" s="113">
        <f t="shared" si="59"/>
        <v>3.1812004096145188</v>
      </c>
      <c r="BP96" s="4">
        <f t="shared" si="62"/>
        <v>0.39</v>
      </c>
      <c r="BQ96" s="82"/>
      <c r="BR96" s="78">
        <f t="shared" si="63"/>
        <v>0.82319352893958408</v>
      </c>
      <c r="BS96" s="103">
        <f t="shared" si="47"/>
        <v>0.82319352893958408</v>
      </c>
      <c r="BT96" s="108">
        <f t="shared" si="60"/>
        <v>0.66752367639635857</v>
      </c>
      <c r="BU96" s="104">
        <f t="shared" si="57"/>
        <v>17199960.518769532</v>
      </c>
      <c r="BV96" s="78">
        <f t="shared" si="53"/>
        <v>0.3801791021817138</v>
      </c>
      <c r="BW96" s="106">
        <f t="shared" si="54"/>
        <v>-0.27982089781828623</v>
      </c>
      <c r="CA96" s="5"/>
    </row>
    <row r="97" spans="5:79">
      <c r="E97" s="1"/>
      <c r="AA97" s="13">
        <f t="shared" si="48"/>
        <v>41487</v>
      </c>
      <c r="AB97" s="14">
        <v>2013</v>
      </c>
      <c r="AC97" s="14"/>
      <c r="AD97" s="14" t="s">
        <v>17</v>
      </c>
      <c r="AE97" s="14"/>
      <c r="AF97" s="78">
        <v>-0.4</v>
      </c>
      <c r="AG97" s="14"/>
      <c r="AH97" s="76">
        <v>-0.68</v>
      </c>
      <c r="AZ97" t="str">
        <f t="shared" si="44"/>
        <v>3Q 2015</v>
      </c>
      <c r="BA97" s="5">
        <f t="shared" si="49"/>
        <v>42248</v>
      </c>
      <c r="BB97" s="91">
        <v>17467132.941495702</v>
      </c>
      <c r="BC97" s="91">
        <f t="shared" si="45"/>
        <v>17467132.941495702</v>
      </c>
      <c r="BD97" s="91">
        <v>17331653.265999999</v>
      </c>
      <c r="BE97" s="91">
        <f t="shared" si="50"/>
        <v>17331653.265999999</v>
      </c>
      <c r="BH97" s="96">
        <f t="shared" si="40"/>
        <v>1.23</v>
      </c>
      <c r="BI97" s="96">
        <f t="shared" si="46"/>
        <v>1.3299999999999996</v>
      </c>
      <c r="BJ97" s="94">
        <f t="shared" si="51"/>
        <v>1.23</v>
      </c>
      <c r="BK97" s="94">
        <f t="shared" si="52"/>
        <v>1.3299999999999996</v>
      </c>
      <c r="BL97" s="3">
        <f t="shared" si="61"/>
        <v>1.1687093138962581</v>
      </c>
      <c r="BM97" s="3">
        <f t="shared" si="56"/>
        <v>1.1687093138962581</v>
      </c>
      <c r="BN97" s="113">
        <f t="shared" si="58"/>
        <v>3.4872678318892554</v>
      </c>
      <c r="BO97" s="113">
        <f t="shared" si="59"/>
        <v>3.4872678318892554</v>
      </c>
      <c r="BP97" s="4">
        <f t="shared" si="62"/>
        <v>0.56999999999999995</v>
      </c>
      <c r="BQ97" s="82"/>
      <c r="BR97" s="78">
        <f t="shared" si="63"/>
        <v>0.59870931389625814</v>
      </c>
      <c r="BS97" s="103">
        <f t="shared" si="47"/>
        <v>0.59870931389625814</v>
      </c>
      <c r="BT97" s="108">
        <f t="shared" si="60"/>
        <v>0.67112415496022004</v>
      </c>
      <c r="BU97" s="104">
        <f t="shared" si="57"/>
        <v>17302938.284381885</v>
      </c>
      <c r="BV97" s="78">
        <f t="shared" si="53"/>
        <v>0.9489408932471548</v>
      </c>
      <c r="BW97" s="106">
        <f t="shared" si="54"/>
        <v>-0.28105910675284518</v>
      </c>
      <c r="CA97" s="5"/>
    </row>
    <row r="98" spans="5:79">
      <c r="E98" s="1"/>
      <c r="AA98" s="13">
        <f t="shared" si="48"/>
        <v>41518</v>
      </c>
      <c r="AB98" s="14">
        <v>2013</v>
      </c>
      <c r="AC98" s="14" t="s">
        <v>28</v>
      </c>
      <c r="AD98" s="14" t="s">
        <v>18</v>
      </c>
      <c r="AE98" s="14">
        <v>-0.26</v>
      </c>
      <c r="AF98" s="78">
        <v>0</v>
      </c>
      <c r="AG98" s="14">
        <v>-0.54</v>
      </c>
      <c r="AH98" s="76">
        <v>-0.22</v>
      </c>
      <c r="AZ98" t="str">
        <f t="shared" si="44"/>
        <v>4Q 2015</v>
      </c>
      <c r="BA98" s="5">
        <f t="shared" si="49"/>
        <v>42339</v>
      </c>
      <c r="BB98" s="91">
        <v>17428155.809503399</v>
      </c>
      <c r="BC98" s="91">
        <f t="shared" si="45"/>
        <v>17428155.809503399</v>
      </c>
      <c r="BD98" s="91">
        <v>17866375.909000002</v>
      </c>
      <c r="BE98" s="91">
        <f t="shared" si="50"/>
        <v>17866375.909000002</v>
      </c>
      <c r="BH98" s="96">
        <f t="shared" si="40"/>
        <v>0.57999999999999996</v>
      </c>
      <c r="BI98" s="96">
        <f t="shared" si="46"/>
        <v>0.67999999999999983</v>
      </c>
      <c r="BJ98" s="94">
        <f t="shared" si="51"/>
        <v>0.57999999999999996</v>
      </c>
      <c r="BK98" s="94">
        <f t="shared" si="52"/>
        <v>0.67999999999999983</v>
      </c>
      <c r="BL98" s="3">
        <f t="shared" si="61"/>
        <v>-0.22314556214149661</v>
      </c>
      <c r="BM98" s="3">
        <f t="shared" si="56"/>
        <v>-0.22314556214149661</v>
      </c>
      <c r="BN98" s="113">
        <f t="shared" si="58"/>
        <v>3.2931515283338513</v>
      </c>
      <c r="BO98" s="113">
        <f t="shared" si="59"/>
        <v>3.2931515283338513</v>
      </c>
      <c r="BP98" s="4">
        <f t="shared" si="62"/>
        <v>-0.65</v>
      </c>
      <c r="BQ98" s="82"/>
      <c r="BR98" s="78">
        <f t="shared" si="63"/>
        <v>0.42685443785850341</v>
      </c>
      <c r="BS98" s="103">
        <f t="shared" si="47"/>
        <v>0.42685443785850341</v>
      </c>
      <c r="BT98" s="108">
        <f t="shared" si="60"/>
        <v>0.64986858713709228</v>
      </c>
      <c r="BU98" s="104">
        <f t="shared" si="57"/>
        <v>17376796.644328687</v>
      </c>
      <c r="BV98" s="78">
        <f t="shared" si="53"/>
        <v>0.29556175528746564</v>
      </c>
      <c r="BW98" s="106">
        <f t="shared" si="54"/>
        <v>-0.28443824471253432</v>
      </c>
      <c r="CA98" s="5"/>
    </row>
    <row r="99" spans="5:79">
      <c r="E99" s="1"/>
      <c r="AA99" s="13">
        <f t="shared" si="48"/>
        <v>41548</v>
      </c>
      <c r="AB99" s="14">
        <v>2013</v>
      </c>
      <c r="AC99" s="14"/>
      <c r="AD99" s="14" t="s">
        <v>19</v>
      </c>
      <c r="AE99" s="14"/>
      <c r="AF99" s="78">
        <v>0</v>
      </c>
      <c r="AG99" s="14"/>
      <c r="AH99" s="76">
        <v>-0.33</v>
      </c>
      <c r="AZ99" t="str">
        <f t="shared" si="44"/>
        <v>1Q 2016</v>
      </c>
      <c r="BA99" s="5">
        <f t="shared" si="49"/>
        <v>42430</v>
      </c>
      <c r="BB99" s="91">
        <v>17529761.840633199</v>
      </c>
      <c r="BC99" s="91">
        <f t="shared" si="45"/>
        <v>17529761.840633199</v>
      </c>
      <c r="BD99" s="91">
        <v>17166386.056000002</v>
      </c>
      <c r="BE99" s="91">
        <f t="shared" si="50"/>
        <v>17166386.056000002</v>
      </c>
      <c r="BH99" s="96">
        <f t="shared" si="40"/>
        <v>0.56999999999999995</v>
      </c>
      <c r="BI99" s="96">
        <f t="shared" si="46"/>
        <v>0.66999999999999982</v>
      </c>
      <c r="BJ99" s="94">
        <f t="shared" si="51"/>
        <v>0.56999999999999995</v>
      </c>
      <c r="BK99" s="94">
        <f t="shared" si="52"/>
        <v>0.66999999999999982</v>
      </c>
      <c r="BL99" s="3">
        <f t="shared" si="61"/>
        <v>0.58299932729769921</v>
      </c>
      <c r="BM99" s="3">
        <f t="shared" si="56"/>
        <v>0.58299932729769921</v>
      </c>
      <c r="BN99" s="113">
        <f t="shared" si="58"/>
        <v>3.1302373449088066</v>
      </c>
      <c r="BO99" s="113">
        <f t="shared" si="59"/>
        <v>3.1302373449088066</v>
      </c>
      <c r="BP99" s="4">
        <f t="shared" si="62"/>
        <v>-1.0000000000000009E-2</v>
      </c>
      <c r="BQ99" s="82"/>
      <c r="BR99" s="78">
        <f t="shared" si="63"/>
        <v>0.59299932729769922</v>
      </c>
      <c r="BS99" s="103">
        <f t="shared" si="47"/>
        <v>0.59299932729769922</v>
      </c>
      <c r="BT99" s="108">
        <f t="shared" si="60"/>
        <v>0.65194480720459536</v>
      </c>
      <c r="BU99" s="104">
        <f t="shared" si="57"/>
        <v>17479840.931535445</v>
      </c>
      <c r="BV99" s="78">
        <f t="shared" si="53"/>
        <v>0.28559132370415341</v>
      </c>
      <c r="BW99" s="106">
        <f t="shared" si="54"/>
        <v>-0.28440867629584654</v>
      </c>
      <c r="CA99" s="5"/>
    </row>
    <row r="100" spans="5:79">
      <c r="E100" s="1"/>
      <c r="AA100" s="13">
        <f t="shared" si="48"/>
        <v>41579</v>
      </c>
      <c r="AB100" s="14">
        <v>2013</v>
      </c>
      <c r="AC100" s="14"/>
      <c r="AD100" s="14" t="s">
        <v>20</v>
      </c>
      <c r="AE100" s="14"/>
      <c r="AF100" s="78">
        <v>-0.1</v>
      </c>
      <c r="AG100" s="14"/>
      <c r="AH100" s="76">
        <v>-0.49</v>
      </c>
      <c r="AZ100" t="str">
        <f t="shared" si="44"/>
        <v>2Q 2016</v>
      </c>
      <c r="BA100" s="5">
        <f t="shared" si="49"/>
        <v>42522</v>
      </c>
      <c r="BB100" s="91">
        <v>17605859.612693299</v>
      </c>
      <c r="BC100" s="91">
        <f t="shared" si="45"/>
        <v>17605859.612693299</v>
      </c>
      <c r="BD100" s="91">
        <v>17781120.938000001</v>
      </c>
      <c r="BE100" s="91">
        <f t="shared" si="50"/>
        <v>17781120.938000001</v>
      </c>
      <c r="BH100" s="96">
        <f t="shared" si="40"/>
        <v>0.39</v>
      </c>
      <c r="BI100" s="96">
        <f t="shared" si="46"/>
        <v>0.48999999999999988</v>
      </c>
      <c r="BJ100" s="94">
        <f t="shared" si="51"/>
        <v>0.39</v>
      </c>
      <c r="BK100" s="94">
        <f t="shared" si="52"/>
        <v>0.48999999999999988</v>
      </c>
      <c r="BL100" s="3">
        <f t="shared" si="61"/>
        <v>0.43410613761854222</v>
      </c>
      <c r="BM100" s="3">
        <f t="shared" si="56"/>
        <v>0.43410613761854222</v>
      </c>
      <c r="BN100" s="113">
        <f t="shared" si="58"/>
        <v>3.109594801965244</v>
      </c>
      <c r="BO100" s="113">
        <f t="shared" si="59"/>
        <v>3.109594801965244</v>
      </c>
      <c r="BP100" s="4">
        <f t="shared" si="62"/>
        <v>-0.17999999999999994</v>
      </c>
      <c r="BQ100" s="82"/>
      <c r="BR100" s="78">
        <f t="shared" si="63"/>
        <v>0.61410613761854216</v>
      </c>
      <c r="BS100" s="103">
        <f t="shared" si="47"/>
        <v>0.61410613761854216</v>
      </c>
      <c r="BT100" s="108">
        <f t="shared" si="60"/>
        <v>0.63387375975809379</v>
      </c>
      <c r="BU100" s="104">
        <f t="shared" si="57"/>
        <v>17587185.707541961</v>
      </c>
      <c r="BV100" s="78">
        <f t="shared" si="53"/>
        <v>0.10617904116023169</v>
      </c>
      <c r="BW100" s="106">
        <f t="shared" si="54"/>
        <v>-0.28382095883976832</v>
      </c>
      <c r="CA100" s="5"/>
    </row>
    <row r="101" spans="5:79">
      <c r="E101" s="1"/>
      <c r="AA101" s="13">
        <f t="shared" si="48"/>
        <v>41609</v>
      </c>
      <c r="AB101" s="14">
        <v>2013</v>
      </c>
      <c r="AC101" s="14" t="s">
        <v>29</v>
      </c>
      <c r="AD101" s="14" t="s">
        <v>21</v>
      </c>
      <c r="AE101" s="14">
        <v>-0.38</v>
      </c>
      <c r="AF101" s="78">
        <v>-0.3</v>
      </c>
      <c r="AG101" s="14">
        <v>-0.76</v>
      </c>
      <c r="AH101" s="76">
        <v>-0.7</v>
      </c>
      <c r="AZ101" t="str">
        <f t="shared" si="44"/>
        <v>3Q 2016</v>
      </c>
      <c r="BA101" s="5">
        <f t="shared" si="49"/>
        <v>42614</v>
      </c>
      <c r="BB101" s="91">
        <v>17765781.246038601</v>
      </c>
      <c r="BC101" s="91">
        <f t="shared" si="45"/>
        <v>17765781.246038601</v>
      </c>
      <c r="BD101" s="91">
        <v>17625642.291000001</v>
      </c>
      <c r="BE101" s="91">
        <f t="shared" si="50"/>
        <v>17625642.291000001</v>
      </c>
      <c r="BH101" s="96">
        <f t="shared" si="40"/>
        <v>0.89</v>
      </c>
      <c r="BI101" s="96">
        <f t="shared" si="46"/>
        <v>0.99</v>
      </c>
      <c r="BJ101" s="94">
        <f t="shared" si="51"/>
        <v>0.89</v>
      </c>
      <c r="BK101" s="94">
        <f t="shared" si="52"/>
        <v>0.98999999999999988</v>
      </c>
      <c r="BL101" s="3">
        <f t="shared" si="61"/>
        <v>0.90834322699021186</v>
      </c>
      <c r="BM101" s="3">
        <f t="shared" si="56"/>
        <v>0.90834322699021186</v>
      </c>
      <c r="BN101" s="113">
        <f t="shared" si="58"/>
        <v>2.514400533077719</v>
      </c>
      <c r="BO101" s="113">
        <f t="shared" si="59"/>
        <v>2.514400533077719</v>
      </c>
      <c r="BP101" s="4">
        <f t="shared" si="62"/>
        <v>0.5</v>
      </c>
      <c r="BQ101" s="82"/>
      <c r="BR101" s="78">
        <f t="shared" si="63"/>
        <v>0.40834322699021186</v>
      </c>
      <c r="BS101" s="103">
        <f t="shared" si="47"/>
        <v>0.40834322699021186</v>
      </c>
      <c r="BT101" s="108">
        <f t="shared" si="60"/>
        <v>0.62048503389576404</v>
      </c>
      <c r="BU101" s="104">
        <f t="shared" si="57"/>
        <v>17659001.789196901</v>
      </c>
      <c r="BV101" s="78">
        <f t="shared" si="53"/>
        <v>0.60467436447638079</v>
      </c>
      <c r="BW101" s="106">
        <f t="shared" si="54"/>
        <v>-0.28532563552361923</v>
      </c>
      <c r="CA101" s="5"/>
    </row>
    <row r="102" spans="5:79">
      <c r="E102" s="1"/>
      <c r="AA102" s="13">
        <f t="shared" si="48"/>
        <v>41640</v>
      </c>
      <c r="AB102" s="14">
        <v>2013</v>
      </c>
      <c r="AC102" s="14"/>
      <c r="AD102" s="14" t="s">
        <v>22</v>
      </c>
      <c r="AE102" s="14"/>
      <c r="AF102" s="78">
        <v>-0.2</v>
      </c>
      <c r="AG102" s="14"/>
      <c r="AH102" s="76">
        <v>-0.55000000000000004</v>
      </c>
      <c r="AZ102" t="str">
        <f t="shared" si="44"/>
        <v>4Q 2016</v>
      </c>
      <c r="BA102" s="5">
        <f t="shared" si="49"/>
        <v>42705</v>
      </c>
      <c r="BB102" s="91">
        <v>17975774.619156599</v>
      </c>
      <c r="BC102" s="91">
        <f t="shared" si="45"/>
        <v>17975774.619156599</v>
      </c>
      <c r="BD102" s="91">
        <v>18415807.651000001</v>
      </c>
      <c r="BE102" s="91">
        <f t="shared" si="50"/>
        <v>18415807.651000001</v>
      </c>
      <c r="BH102" s="96">
        <f t="shared" si="40"/>
        <v>1.43</v>
      </c>
      <c r="BI102" s="96">
        <f>BI103+BH102-BH103</f>
        <v>1.5299999999999998</v>
      </c>
      <c r="BJ102" s="94">
        <f t="shared" si="51"/>
        <v>1.43</v>
      </c>
      <c r="BK102" s="94">
        <f t="shared" si="52"/>
        <v>1.53</v>
      </c>
      <c r="BL102" s="3">
        <f t="shared" si="61"/>
        <v>1.1820103501771086</v>
      </c>
      <c r="BM102" s="3">
        <f t="shared" si="56"/>
        <v>1.1820103501771086</v>
      </c>
      <c r="BN102" s="113">
        <f t="shared" si="58"/>
        <v>2.6305324245509354</v>
      </c>
      <c r="BO102" s="113">
        <f t="shared" si="59"/>
        <v>2.6305324245509354</v>
      </c>
      <c r="BP102" s="4">
        <f t="shared" si="62"/>
        <v>0.53999999999999992</v>
      </c>
      <c r="BQ102" s="82"/>
      <c r="BR102" s="78">
        <f t="shared" si="63"/>
        <v>0.64201035017710872</v>
      </c>
      <c r="BS102" s="103">
        <f t="shared" si="47"/>
        <v>0.64201035017710872</v>
      </c>
      <c r="BT102" s="108">
        <f t="shared" si="60"/>
        <v>0.61467725162046483</v>
      </c>
      <c r="BU102" s="104">
        <f t="shared" si="57"/>
        <v>17772374.408421505</v>
      </c>
      <c r="BV102" s="78">
        <f t="shared" si="53"/>
        <v>1.1444740362813519</v>
      </c>
      <c r="BW102" s="106">
        <f t="shared" si="54"/>
        <v>-0.28552596371864802</v>
      </c>
      <c r="CA102" s="5"/>
    </row>
    <row r="103" spans="5:79">
      <c r="E103" s="1"/>
      <c r="AA103" s="13">
        <f t="shared" si="48"/>
        <v>41671</v>
      </c>
      <c r="AB103" s="14">
        <v>2014</v>
      </c>
      <c r="AC103" s="14"/>
      <c r="AD103" s="14" t="s">
        <v>11</v>
      </c>
      <c r="AE103" s="14"/>
      <c r="AF103" s="78">
        <v>-1.1000000000000001</v>
      </c>
      <c r="AG103" s="14"/>
      <c r="AH103" s="76">
        <v>-1.74</v>
      </c>
      <c r="AZ103" t="str">
        <f t="shared" si="44"/>
        <v>1Q 2017</v>
      </c>
      <c r="BA103" s="5">
        <f t="shared" si="49"/>
        <v>42795</v>
      </c>
      <c r="BB103" s="91">
        <v>18061425.050155599</v>
      </c>
      <c r="BC103" s="91">
        <f t="shared" si="45"/>
        <v>18061425.050155599</v>
      </c>
      <c r="BD103" s="91">
        <v>17757592.061000001</v>
      </c>
      <c r="BE103" s="91">
        <f t="shared" si="50"/>
        <v>17757592.061000001</v>
      </c>
      <c r="BF103" s="98">
        <v>3</v>
      </c>
      <c r="BG103" s="4">
        <f>BF103</f>
        <v>3</v>
      </c>
      <c r="BH103" s="94">
        <v>1.9</v>
      </c>
      <c r="BI103" s="94">
        <v>2</v>
      </c>
      <c r="BJ103" s="94">
        <f t="shared" si="51"/>
        <v>1.9</v>
      </c>
      <c r="BK103" s="94">
        <f t="shared" si="52"/>
        <v>2</v>
      </c>
      <c r="BL103" s="3">
        <f t="shared" si="61"/>
        <v>0.47647699647792763</v>
      </c>
      <c r="BM103" s="3">
        <f t="shared" si="56"/>
        <v>0.47647699647792763</v>
      </c>
      <c r="BN103" s="113">
        <f t="shared" si="58"/>
        <v>2.8072184394957134</v>
      </c>
      <c r="BO103" s="113">
        <f t="shared" si="59"/>
        <v>2.8072184394957134</v>
      </c>
      <c r="BP103" s="4">
        <f t="shared" si="62"/>
        <v>0.47</v>
      </c>
      <c r="BQ103" s="82"/>
      <c r="BR103" s="78">
        <f t="shared" si="63"/>
        <v>6.4769964779276545E-3</v>
      </c>
      <c r="BS103" s="103">
        <f t="shared" ref="BS103:BS115" si="64">BR103</f>
        <v>6.4769964779276545E-3</v>
      </c>
      <c r="BT103" s="108">
        <f t="shared" si="60"/>
        <v>0.55581220003012988</v>
      </c>
      <c r="BU103" s="104">
        <f t="shared" si="57"/>
        <v>17773525.524485983</v>
      </c>
      <c r="BV103" s="78">
        <f t="shared" si="53"/>
        <v>1.6198222759631307</v>
      </c>
      <c r="BW103" s="106">
        <f t="shared" si="54"/>
        <v>-0.28017772403686925</v>
      </c>
      <c r="CA103" s="5"/>
    </row>
    <row r="104" spans="5:79">
      <c r="E104" s="1"/>
      <c r="AA104" s="13">
        <f t="shared" ref="AA104:AA135" si="65">EDATE(AA103,1)</f>
        <v>41699</v>
      </c>
      <c r="AB104" s="14">
        <v>2014</v>
      </c>
      <c r="AC104" s="14" t="s">
        <v>26</v>
      </c>
      <c r="AD104" s="14" t="s">
        <v>12</v>
      </c>
      <c r="AE104" s="14">
        <v>-0.4</v>
      </c>
      <c r="AF104" s="78">
        <v>-0.1</v>
      </c>
      <c r="AG104" s="14">
        <v>-0.79</v>
      </c>
      <c r="AH104" s="76">
        <v>-0.36</v>
      </c>
      <c r="AZ104" t="str">
        <f t="shared" si="44"/>
        <v>2Q 2017</v>
      </c>
      <c r="BA104" s="5">
        <f t="shared" ref="BA104:BA134" si="66">EDATE(BA103,3)</f>
        <v>42887</v>
      </c>
      <c r="BB104" s="91">
        <v>18119427.195829701</v>
      </c>
      <c r="BC104" s="91">
        <f t="shared" si="45"/>
        <v>18119427.195829701</v>
      </c>
      <c r="BD104" s="91">
        <v>18084813.681000002</v>
      </c>
      <c r="BE104" s="91">
        <f t="shared" si="50"/>
        <v>18084813.681000002</v>
      </c>
      <c r="BF104" s="98">
        <v>2.9</v>
      </c>
      <c r="BG104" s="4">
        <f t="shared" ref="BG104:BG126" si="67">BF104</f>
        <v>2.9</v>
      </c>
      <c r="BH104" s="94">
        <v>2</v>
      </c>
      <c r="BI104" s="94">
        <v>2</v>
      </c>
      <c r="BJ104" s="94">
        <f t="shared" si="51"/>
        <v>2</v>
      </c>
      <c r="BK104" s="94">
        <f t="shared" si="52"/>
        <v>2</v>
      </c>
      <c r="BL104" s="3">
        <f t="shared" si="61"/>
        <v>0.32113825743557811</v>
      </c>
      <c r="BM104" s="3">
        <f t="shared" si="56"/>
        <v>0.32113825743557811</v>
      </c>
      <c r="BN104" s="113">
        <f t="shared" si="58"/>
        <v>2.4781612771651425</v>
      </c>
      <c r="BO104" s="113">
        <f t="shared" si="59"/>
        <v>2.4781612771651425</v>
      </c>
      <c r="BP104" s="4">
        <f t="shared" si="62"/>
        <v>0.10000000000000009</v>
      </c>
      <c r="BQ104" s="82"/>
      <c r="BR104" s="78">
        <f t="shared" si="63"/>
        <v>0.22113825743557802</v>
      </c>
      <c r="BS104" s="103">
        <f t="shared" si="64"/>
        <v>0.22113825743557802</v>
      </c>
      <c r="BT104" s="108">
        <f t="shared" si="60"/>
        <v>0.51466597994559837</v>
      </c>
      <c r="BU104" s="104">
        <f t="shared" si="57"/>
        <v>17812829.589115698</v>
      </c>
      <c r="BV104" s="78">
        <f t="shared" ref="BV104:BV134" si="68">BB104/BU104*100-100</f>
        <v>1.7212178737809722</v>
      </c>
      <c r="BW104" s="106">
        <f t="shared" ref="BW104:BW134" si="69">BV104-BH104</f>
        <v>-0.27878212621902776</v>
      </c>
      <c r="CA104" s="5"/>
    </row>
    <row r="105" spans="5:79">
      <c r="E105" s="1"/>
      <c r="AA105" s="13">
        <f t="shared" si="65"/>
        <v>41730</v>
      </c>
      <c r="AB105" s="14">
        <v>2014</v>
      </c>
      <c r="AC105" s="14"/>
      <c r="AD105" s="14" t="s">
        <v>13</v>
      </c>
      <c r="AE105" s="14"/>
      <c r="AF105" s="78">
        <v>-0.4</v>
      </c>
      <c r="AG105" s="14"/>
      <c r="AH105" s="76">
        <v>-0.8</v>
      </c>
      <c r="AZ105" t="str">
        <f t="shared" si="44"/>
        <v>3Q 2017</v>
      </c>
      <c r="BA105" s="5">
        <f t="shared" si="66"/>
        <v>42979</v>
      </c>
      <c r="BB105" s="91">
        <v>18044178.9616846</v>
      </c>
      <c r="BC105" s="91">
        <f t="shared" si="45"/>
        <v>18044178.9616846</v>
      </c>
      <c r="BD105" s="91">
        <v>17900722.434999999</v>
      </c>
      <c r="BE105" s="91">
        <f t="shared" si="50"/>
        <v>17900722.434999999</v>
      </c>
      <c r="BF105" s="98">
        <v>1.6</v>
      </c>
      <c r="BG105" s="4">
        <f t="shared" si="67"/>
        <v>1.6</v>
      </c>
      <c r="BH105" s="94">
        <v>1.3</v>
      </c>
      <c r="BI105" s="94">
        <v>1.3</v>
      </c>
      <c r="BJ105" s="94">
        <f t="shared" si="51"/>
        <v>1.3</v>
      </c>
      <c r="BK105" s="94">
        <f t="shared" si="52"/>
        <v>1.3</v>
      </c>
      <c r="BL105" s="3">
        <f t="shared" si="61"/>
        <v>-0.41529035841938367</v>
      </c>
      <c r="BM105" s="3">
        <f t="shared" si="56"/>
        <v>-0.41529035841938367</v>
      </c>
      <c r="BN105" s="113">
        <f t="shared" si="58"/>
        <v>2.440974196325854</v>
      </c>
      <c r="BO105" s="113">
        <f t="shared" si="59"/>
        <v>2.440974196325854</v>
      </c>
      <c r="BP105" s="4">
        <f t="shared" si="62"/>
        <v>-0.7</v>
      </c>
      <c r="BQ105" s="82"/>
      <c r="BR105" s="78">
        <f t="shared" si="63"/>
        <v>0.28470964158061629</v>
      </c>
      <c r="BS105" s="103">
        <f t="shared" si="64"/>
        <v>0.28470964158061629</v>
      </c>
      <c r="BT105" s="108">
        <f t="shared" si="60"/>
        <v>0.49373401799672939</v>
      </c>
      <c r="BU105" s="104">
        <f t="shared" si="57"/>
        <v>17863544.432394236</v>
      </c>
      <c r="BV105" s="78">
        <f t="shared" si="68"/>
        <v>1.0111908640191132</v>
      </c>
      <c r="BW105" s="106">
        <f t="shared" si="69"/>
        <v>-0.28880913598088687</v>
      </c>
      <c r="CA105" s="5"/>
    </row>
    <row r="106" spans="5:79">
      <c r="AA106" s="13">
        <f t="shared" si="65"/>
        <v>41760</v>
      </c>
      <c r="AB106" s="14">
        <v>2014</v>
      </c>
      <c r="AC106" s="14"/>
      <c r="AD106" s="14" t="s">
        <v>14</v>
      </c>
      <c r="AE106" s="14"/>
      <c r="AF106" s="78">
        <v>0.3</v>
      </c>
      <c r="AG106" s="14"/>
      <c r="AH106" s="76">
        <v>-0.08</v>
      </c>
      <c r="AZ106" t="str">
        <f t="shared" si="44"/>
        <v>4Q 2017</v>
      </c>
      <c r="BA106" s="5">
        <f t="shared" si="66"/>
        <v>43070</v>
      </c>
      <c r="BB106" s="91">
        <v>18307212.757529799</v>
      </c>
      <c r="BC106" s="91">
        <f t="shared" si="45"/>
        <v>18307212.757529799</v>
      </c>
      <c r="BD106" s="91">
        <v>18745917.090999998</v>
      </c>
      <c r="BE106" s="91">
        <f t="shared" si="50"/>
        <v>18745917.090999998</v>
      </c>
      <c r="BF106" s="98">
        <v>1.8</v>
      </c>
      <c r="BG106" s="4">
        <f t="shared" si="67"/>
        <v>1.8</v>
      </c>
      <c r="BH106" s="94">
        <v>2.7</v>
      </c>
      <c r="BI106" s="94">
        <v>2.4</v>
      </c>
      <c r="BJ106" s="94">
        <f t="shared" si="51"/>
        <v>2.7</v>
      </c>
      <c r="BK106" s="94">
        <f t="shared" si="52"/>
        <v>2.3999999999999995</v>
      </c>
      <c r="BL106" s="3">
        <f t="shared" si="61"/>
        <v>1.4577210545502197</v>
      </c>
      <c r="BM106" s="3">
        <f t="shared" si="56"/>
        <v>1.4577210545502197</v>
      </c>
      <c r="BN106" s="113">
        <f t="shared" si="58"/>
        <v>2.1131291354969477</v>
      </c>
      <c r="BO106" s="113">
        <f t="shared" si="59"/>
        <v>2.1131291354969477</v>
      </c>
      <c r="BP106" s="4">
        <f t="shared" si="62"/>
        <v>1.4000000000000001</v>
      </c>
      <c r="BQ106" s="82"/>
      <c r="BR106" s="78">
        <f t="shared" si="63"/>
        <v>5.7721054550219586E-2</v>
      </c>
      <c r="BS106" s="103">
        <f t="shared" si="64"/>
        <v>5.7721054550219586E-2</v>
      </c>
      <c r="BT106" s="108">
        <f t="shared" si="60"/>
        <v>0.44395809372343914</v>
      </c>
      <c r="BU106" s="104">
        <f t="shared" si="57"/>
        <v>17873855.45862066</v>
      </c>
      <c r="BV106" s="78">
        <f t="shared" si="68"/>
        <v>2.4245317408568781</v>
      </c>
      <c r="BW106" s="106">
        <f t="shared" si="69"/>
        <v>-0.27546825914312212</v>
      </c>
      <c r="CA106" s="5"/>
    </row>
    <row r="107" spans="5:79">
      <c r="AA107" s="13">
        <f t="shared" si="65"/>
        <v>41791</v>
      </c>
      <c r="AB107" s="14">
        <v>2014</v>
      </c>
      <c r="AC107" s="14" t="s">
        <v>27</v>
      </c>
      <c r="AD107" s="14" t="s">
        <v>15</v>
      </c>
      <c r="AE107" s="14">
        <v>0.2</v>
      </c>
      <c r="AF107" s="78">
        <v>0.6</v>
      </c>
      <c r="AG107" s="14">
        <v>-0.11</v>
      </c>
      <c r="AH107" s="76">
        <v>0.31</v>
      </c>
      <c r="AZ107" t="str">
        <f t="shared" si="44"/>
        <v>1Q 2018</v>
      </c>
      <c r="BA107" s="5">
        <f t="shared" si="66"/>
        <v>43160</v>
      </c>
      <c r="BB107" s="91">
        <v>18515314.180920899</v>
      </c>
      <c r="BC107" s="91">
        <f t="shared" si="45"/>
        <v>18515314.180920899</v>
      </c>
      <c r="BD107" s="91">
        <v>18018663.574999999</v>
      </c>
      <c r="BE107" s="91">
        <f t="shared" si="50"/>
        <v>18018663.574999999</v>
      </c>
      <c r="BF107" s="98">
        <v>2.5</v>
      </c>
      <c r="BG107" s="4">
        <f t="shared" si="67"/>
        <v>2.5</v>
      </c>
      <c r="BH107" s="94">
        <v>3.7</v>
      </c>
      <c r="BI107" s="94">
        <v>3.8</v>
      </c>
      <c r="BJ107" s="94">
        <f t="shared" si="51"/>
        <v>3.7</v>
      </c>
      <c r="BK107" s="94">
        <f t="shared" si="52"/>
        <v>3.8</v>
      </c>
      <c r="BL107" s="3">
        <f t="shared" si="61"/>
        <v>1.1367182221963645</v>
      </c>
      <c r="BM107" s="3">
        <f t="shared" si="56"/>
        <v>1.1367182221963645</v>
      </c>
      <c r="BN107" s="113">
        <f t="shared" si="58"/>
        <v>1.6344665797482634</v>
      </c>
      <c r="BO107" s="113">
        <f t="shared" si="59"/>
        <v>1.6344665797482634</v>
      </c>
      <c r="BP107" s="4">
        <f t="shared" si="62"/>
        <v>1</v>
      </c>
      <c r="BQ107" s="82"/>
      <c r="BR107" s="78">
        <f t="shared" si="63"/>
        <v>0.13671822219636454</v>
      </c>
      <c r="BS107" s="103">
        <f t="shared" si="64"/>
        <v>0.13671822219636454</v>
      </c>
      <c r="BT107" s="108">
        <f t="shared" si="60"/>
        <v>0.40108170791821779</v>
      </c>
      <c r="BU107" s="104">
        <f t="shared" si="57"/>
        <v>17898292.276041634</v>
      </c>
      <c r="BV107" s="78">
        <f t="shared" si="68"/>
        <v>3.4473786401689352</v>
      </c>
      <c r="BW107" s="106">
        <f t="shared" si="69"/>
        <v>-0.25262135983106493</v>
      </c>
      <c r="CA107" s="5"/>
    </row>
    <row r="108" spans="5:79">
      <c r="AA108" s="13">
        <f t="shared" si="65"/>
        <v>41821</v>
      </c>
      <c r="AB108" s="14">
        <v>2014</v>
      </c>
      <c r="AC108" s="14"/>
      <c r="AD108" s="14" t="s">
        <v>16</v>
      </c>
      <c r="AE108" s="14"/>
      <c r="AF108" s="78">
        <v>0.1</v>
      </c>
      <c r="AG108" s="14"/>
      <c r="AH108" s="76">
        <v>-0.32</v>
      </c>
      <c r="AZ108" t="str">
        <f t="shared" si="44"/>
        <v>2Q 2018</v>
      </c>
      <c r="BA108" s="5">
        <f t="shared" si="66"/>
        <v>43252</v>
      </c>
      <c r="BB108" s="91">
        <v>18502756.309928399</v>
      </c>
      <c r="BC108" s="91">
        <f t="shared" si="45"/>
        <v>18502756.309928399</v>
      </c>
      <c r="BD108" s="91">
        <v>18670352.478</v>
      </c>
      <c r="BE108" s="91">
        <f t="shared" si="50"/>
        <v>18670352.478</v>
      </c>
      <c r="BF108" s="98">
        <v>2.1</v>
      </c>
      <c r="BG108" s="4">
        <f t="shared" si="67"/>
        <v>2.1</v>
      </c>
      <c r="BH108" s="94">
        <v>3.6</v>
      </c>
      <c r="BI108" s="94">
        <v>3.4</v>
      </c>
      <c r="BJ108" s="94">
        <f t="shared" si="51"/>
        <v>3.6</v>
      </c>
      <c r="BK108" s="94">
        <f t="shared" si="52"/>
        <v>3.4</v>
      </c>
      <c r="BL108" s="3">
        <f t="shared" si="61"/>
        <v>-6.7824239274543174E-2</v>
      </c>
      <c r="BM108" s="3">
        <f t="shared" si="56"/>
        <v>-6.7824239274543174E-2</v>
      </c>
      <c r="BN108" s="113">
        <f t="shared" si="58"/>
        <v>2.0196466663976196</v>
      </c>
      <c r="BO108" s="113">
        <f t="shared" si="59"/>
        <v>2.0196466663976196</v>
      </c>
      <c r="BP108" s="4">
        <f t="shared" si="62"/>
        <v>-0.10000000000000009</v>
      </c>
      <c r="BQ108" s="82"/>
      <c r="BR108" s="78">
        <f t="shared" si="63"/>
        <v>3.2175760725456914E-2</v>
      </c>
      <c r="BS108" s="103">
        <f t="shared" si="64"/>
        <v>3.2175760725456914E-2</v>
      </c>
      <c r="BT108" s="108">
        <f t="shared" si="60"/>
        <v>0.33516356056704044</v>
      </c>
      <c r="BU108" s="104">
        <f t="shared" si="57"/>
        <v>17904051.187738314</v>
      </c>
      <c r="BV108" s="78">
        <f t="shared" si="68"/>
        <v>3.3439645358035506</v>
      </c>
      <c r="BW108" s="106">
        <f t="shared" si="69"/>
        <v>-0.25603546419644951</v>
      </c>
      <c r="CA108" s="5"/>
    </row>
    <row r="109" spans="5:79">
      <c r="AA109" s="13">
        <f t="shared" si="65"/>
        <v>41852</v>
      </c>
      <c r="AB109" s="14">
        <v>2014</v>
      </c>
      <c r="AC109" s="14"/>
      <c r="AD109" s="14" t="s">
        <v>17</v>
      </c>
      <c r="AE109" s="14"/>
      <c r="AF109" s="78">
        <v>0.3</v>
      </c>
      <c r="AG109" s="14"/>
      <c r="AH109" s="76">
        <v>-0.08</v>
      </c>
      <c r="AZ109" t="str">
        <f t="shared" si="44"/>
        <v>3Q 2018</v>
      </c>
      <c r="BA109" s="5">
        <f t="shared" si="66"/>
        <v>43344</v>
      </c>
      <c r="BB109" s="91">
        <v>18552207.654315799</v>
      </c>
      <c r="BC109" s="91">
        <f t="shared" si="45"/>
        <v>18552207.654315799</v>
      </c>
      <c r="BD109" s="91">
        <v>18405820.506999999</v>
      </c>
      <c r="BE109" s="91">
        <f t="shared" si="50"/>
        <v>18405820.506999999</v>
      </c>
      <c r="BF109" s="98">
        <v>2.8</v>
      </c>
      <c r="BG109" s="4">
        <f t="shared" si="67"/>
        <v>2.8</v>
      </c>
      <c r="BH109" s="94">
        <v>3.8</v>
      </c>
      <c r="BI109" s="94">
        <v>3.5</v>
      </c>
      <c r="BJ109" s="94">
        <f t="shared" si="51"/>
        <v>3.8</v>
      </c>
      <c r="BK109" s="94">
        <f t="shared" si="52"/>
        <v>3.5</v>
      </c>
      <c r="BL109" s="3">
        <f t="shared" si="61"/>
        <v>0.26726474455520588</v>
      </c>
      <c r="BM109" s="3">
        <f t="shared" si="56"/>
        <v>0.26726474455520588</v>
      </c>
      <c r="BN109" s="113">
        <f t="shared" si="58"/>
        <v>2.3307131732219943</v>
      </c>
      <c r="BO109" s="113">
        <f t="shared" si="59"/>
        <v>2.3307131732219943</v>
      </c>
      <c r="BP109" s="4">
        <f t="shared" si="62"/>
        <v>0.19999999999999973</v>
      </c>
      <c r="BQ109" s="82"/>
      <c r="BR109" s="78">
        <f t="shared" si="63"/>
        <v>6.7264744555206146E-2</v>
      </c>
      <c r="BS109" s="103">
        <f t="shared" si="64"/>
        <v>6.7264744555206146E-2</v>
      </c>
      <c r="BT109" s="108">
        <f t="shared" si="60"/>
        <v>0.29087651312195284</v>
      </c>
      <c r="BU109" s="104">
        <f t="shared" si="57"/>
        <v>17916094.30203478</v>
      </c>
      <c r="BV109" s="78">
        <f t="shared" si="68"/>
        <v>3.5505135302216644</v>
      </c>
      <c r="BW109" s="106">
        <f t="shared" si="69"/>
        <v>-0.24948646977833544</v>
      </c>
      <c r="CA109" s="5"/>
    </row>
    <row r="110" spans="5:79">
      <c r="AA110" s="13">
        <f t="shared" si="65"/>
        <v>41883</v>
      </c>
      <c r="AB110" s="14">
        <v>2014</v>
      </c>
      <c r="AC110" s="14" t="s">
        <v>28</v>
      </c>
      <c r="AD110" s="14" t="s">
        <v>18</v>
      </c>
      <c r="AE110" s="14">
        <v>-0.09</v>
      </c>
      <c r="AF110" s="78">
        <v>-0.1</v>
      </c>
      <c r="AG110" s="14">
        <v>-0.45</v>
      </c>
      <c r="AH110" s="76">
        <v>-0.51</v>
      </c>
      <c r="AZ110" t="str">
        <f t="shared" si="44"/>
        <v>4Q 2018</v>
      </c>
      <c r="BA110" s="5">
        <f t="shared" si="66"/>
        <v>43435</v>
      </c>
      <c r="BB110" s="91">
        <v>18545017.997159101</v>
      </c>
      <c r="BC110" s="91">
        <f t="shared" si="45"/>
        <v>18545017.997159101</v>
      </c>
      <c r="BD110" s="91">
        <v>18985339.427999999</v>
      </c>
      <c r="BE110" s="91">
        <f t="shared" si="50"/>
        <v>18985339.427999999</v>
      </c>
      <c r="BF110" s="98">
        <v>1.3</v>
      </c>
      <c r="BG110" s="4">
        <f t="shared" si="67"/>
        <v>1.3</v>
      </c>
      <c r="BH110" s="94">
        <v>3.8</v>
      </c>
      <c r="BI110" s="94">
        <v>3.5</v>
      </c>
      <c r="BJ110" s="94">
        <f t="shared" si="51"/>
        <v>3.8</v>
      </c>
      <c r="BK110" s="94">
        <f t="shared" si="52"/>
        <v>3.5</v>
      </c>
      <c r="BL110" s="3">
        <f t="shared" si="61"/>
        <v>-3.8753647493948051E-2</v>
      </c>
      <c r="BM110" s="3">
        <f t="shared" si="56"/>
        <v>-3.8753647493948051E-2</v>
      </c>
      <c r="BN110" s="113">
        <f t="shared" si="58"/>
        <v>2.1949947252269766</v>
      </c>
      <c r="BO110" s="113">
        <f t="shared" si="59"/>
        <v>2.1949947252269766</v>
      </c>
      <c r="BP110" s="4">
        <f t="shared" si="62"/>
        <v>0</v>
      </c>
      <c r="BQ110" s="82"/>
      <c r="BR110" s="78">
        <f t="shared" si="63"/>
        <v>-3.8753647493948051E-2</v>
      </c>
      <c r="BS110" s="103">
        <f t="shared" si="64"/>
        <v>-3.8753647493948051E-2</v>
      </c>
      <c r="BT110" s="108">
        <f t="shared" si="60"/>
        <v>0.25207583934258188</v>
      </c>
      <c r="BU110" s="104">
        <f t="shared" si="57"/>
        <v>17909151.162004285</v>
      </c>
      <c r="BV110" s="78">
        <f t="shared" si="68"/>
        <v>3.5505135302216928</v>
      </c>
      <c r="BW110" s="106">
        <f t="shared" si="69"/>
        <v>-0.24948646977830702</v>
      </c>
      <c r="CA110" s="5"/>
    </row>
    <row r="111" spans="5:79">
      <c r="AA111" s="13">
        <f t="shared" si="65"/>
        <v>41913</v>
      </c>
      <c r="AB111" s="14">
        <v>2014</v>
      </c>
      <c r="AC111" s="14"/>
      <c r="AD111" s="14" t="s">
        <v>19</v>
      </c>
      <c r="AE111" s="14"/>
      <c r="AF111" s="78">
        <v>-0.3</v>
      </c>
      <c r="AG111" s="14"/>
      <c r="AH111" s="76">
        <v>-0.67</v>
      </c>
      <c r="AZ111" t="str">
        <f t="shared" si="44"/>
        <v>1Q 2019</v>
      </c>
      <c r="BA111" s="5">
        <f t="shared" si="66"/>
        <v>43525</v>
      </c>
      <c r="BB111" s="91">
        <v>18554459.495175801</v>
      </c>
      <c r="BC111" s="91">
        <f t="shared" si="45"/>
        <v>18554459.495175801</v>
      </c>
      <c r="BD111" s="91">
        <v>18240968.713</v>
      </c>
      <c r="BE111" s="91">
        <f t="shared" si="50"/>
        <v>18240968.713</v>
      </c>
      <c r="BF111" s="98">
        <v>0.2</v>
      </c>
      <c r="BG111" s="4">
        <f t="shared" si="67"/>
        <v>0.2</v>
      </c>
      <c r="BH111" s="94">
        <v>3.9</v>
      </c>
      <c r="BI111" s="94">
        <v>3.7</v>
      </c>
      <c r="BJ111" s="94">
        <f t="shared" si="51"/>
        <v>3.9</v>
      </c>
      <c r="BK111" s="94">
        <f t="shared" si="52"/>
        <v>3.6999999999999997</v>
      </c>
      <c r="BL111" s="3">
        <f t="shared" si="61"/>
        <v>5.091123674372966E-2</v>
      </c>
      <c r="BM111" s="3">
        <f t="shared" si="56"/>
        <v>5.091123674372966E-2</v>
      </c>
      <c r="BN111" s="113">
        <f t="shared" si="58"/>
        <v>2.1338307244946009</v>
      </c>
      <c r="BO111" s="113">
        <f t="shared" si="59"/>
        <v>2.1338307244946009</v>
      </c>
      <c r="BP111" s="4">
        <f t="shared" si="62"/>
        <v>0.10000000000000009</v>
      </c>
      <c r="BQ111" s="82"/>
      <c r="BR111" s="78">
        <f t="shared" si="63"/>
        <v>-4.9088763256270429E-2</v>
      </c>
      <c r="BS111" s="103">
        <f t="shared" si="64"/>
        <v>-4.9088763256270429E-2</v>
      </c>
      <c r="BT111" s="108">
        <f t="shared" si="60"/>
        <v>0.19856849846308447</v>
      </c>
      <c r="BU111" s="104">
        <f t="shared" si="57"/>
        <v>17900359.781189162</v>
      </c>
      <c r="BV111" s="78">
        <f t="shared" si="68"/>
        <v>3.6541149003832345</v>
      </c>
      <c r="BW111" s="106">
        <f t="shared" si="69"/>
        <v>-0.24588509961676541</v>
      </c>
      <c r="CA111" s="5"/>
    </row>
    <row r="112" spans="5:79">
      <c r="AA112" s="13">
        <f t="shared" si="65"/>
        <v>41944</v>
      </c>
      <c r="AB112" s="14">
        <v>2014</v>
      </c>
      <c r="AC112" s="14"/>
      <c r="AD112" s="14" t="s">
        <v>20</v>
      </c>
      <c r="AE112" s="14"/>
      <c r="AF112" s="78">
        <v>0.6</v>
      </c>
      <c r="AG112" s="14"/>
      <c r="AH112" s="76">
        <v>0.28999999999999998</v>
      </c>
      <c r="AZ112" t="str">
        <f t="shared" si="44"/>
        <v>2Q 2019</v>
      </c>
      <c r="BA112" s="5">
        <f t="shared" si="66"/>
        <v>43617</v>
      </c>
      <c r="BB112" s="91">
        <v>18476518.512887198</v>
      </c>
      <c r="BC112" s="91">
        <f t="shared" si="45"/>
        <v>18476518.512887198</v>
      </c>
      <c r="BD112" s="91">
        <v>18464189.905999999</v>
      </c>
      <c r="BE112" s="91">
        <f t="shared" si="50"/>
        <v>18464189.905999999</v>
      </c>
      <c r="BF112" s="98">
        <v>-0.1</v>
      </c>
      <c r="BG112" s="4">
        <f t="shared" si="67"/>
        <v>-0.1</v>
      </c>
      <c r="BH112" s="94">
        <v>3.5</v>
      </c>
      <c r="BI112" s="94">
        <v>3.1</v>
      </c>
      <c r="BJ112" s="94">
        <f t="shared" si="51"/>
        <v>3.5</v>
      </c>
      <c r="BK112" s="94">
        <f t="shared" si="52"/>
        <v>3.0999999999999996</v>
      </c>
      <c r="BL112" s="3">
        <f t="shared" si="61"/>
        <v>-0.42006603484659877</v>
      </c>
      <c r="BM112" s="3">
        <f t="shared" si="56"/>
        <v>-0.42006603484659877</v>
      </c>
      <c r="BN112" s="113">
        <f t="shared" si="58"/>
        <v>1.0372348470800716</v>
      </c>
      <c r="BO112" s="113">
        <f t="shared" si="59"/>
        <v>1.0372348470800716</v>
      </c>
      <c r="BP112" s="4">
        <f t="shared" si="62"/>
        <v>-0.39999999999999991</v>
      </c>
      <c r="BQ112" s="82"/>
      <c r="BR112" s="78">
        <f t="shared" si="63"/>
        <v>-2.0066034846598857E-2</v>
      </c>
      <c r="BS112" s="103">
        <f t="shared" si="64"/>
        <v>-2.0066034846598857E-2</v>
      </c>
      <c r="BT112" s="108">
        <f t="shared" si="60"/>
        <v>0.14572081742432269</v>
      </c>
      <c r="BU112" s="104">
        <f t="shared" si="57"/>
        <v>17896767.888757803</v>
      </c>
      <c r="BV112" s="78">
        <f t="shared" si="68"/>
        <v>3.2394152270007339</v>
      </c>
      <c r="BW112" s="106">
        <f t="shared" si="69"/>
        <v>-0.26058477299926608</v>
      </c>
      <c r="CA112" s="5"/>
    </row>
    <row r="113" spans="27:79">
      <c r="AA113" s="13">
        <f t="shared" si="65"/>
        <v>41974</v>
      </c>
      <c r="AB113" s="14">
        <v>2014</v>
      </c>
      <c r="AC113" s="14" t="s">
        <v>29</v>
      </c>
      <c r="AD113" s="14" t="s">
        <v>21</v>
      </c>
      <c r="AE113" s="14">
        <v>0.37</v>
      </c>
      <c r="AF113" s="78">
        <v>0.4</v>
      </c>
      <c r="AG113" s="14">
        <v>0.15</v>
      </c>
      <c r="AH113" s="76">
        <v>0.17</v>
      </c>
      <c r="AZ113" t="str">
        <f t="shared" si="44"/>
        <v>3Q 2019</v>
      </c>
      <c r="BA113" s="5">
        <f t="shared" si="66"/>
        <v>43709</v>
      </c>
      <c r="BB113" s="91">
        <v>18515293.792195901</v>
      </c>
      <c r="BC113" s="91">
        <f t="shared" si="45"/>
        <v>18515293.792195901</v>
      </c>
      <c r="BD113" s="91">
        <v>18371400.495000001</v>
      </c>
      <c r="BE113" s="91">
        <f t="shared" si="50"/>
        <v>18371400.495000001</v>
      </c>
      <c r="BF113" s="98">
        <v>-0.2</v>
      </c>
      <c r="BG113" s="4">
        <f t="shared" si="67"/>
        <v>-0.2</v>
      </c>
      <c r="BH113" s="94">
        <v>3.8</v>
      </c>
      <c r="BI113" s="94">
        <v>3.2</v>
      </c>
      <c r="BJ113" s="94">
        <f t="shared" si="51"/>
        <v>3.8</v>
      </c>
      <c r="BK113" s="94">
        <f t="shared" si="52"/>
        <v>3.2</v>
      </c>
      <c r="BL113" s="3">
        <f t="shared" si="61"/>
        <v>0.20986247642736089</v>
      </c>
      <c r="BM113" s="3">
        <f t="shared" si="56"/>
        <v>0.20986247642736089</v>
      </c>
      <c r="BN113" s="113">
        <f t="shared" ref="BN113:BN133" si="70">AVERAGE(BD110:BD113)/AVERAGE(BD106:BD109)*100-100</f>
        <v>0.29948894081610433</v>
      </c>
      <c r="BO113" s="113">
        <f t="shared" ref="BO113:BO133" si="71">AVERAGE(BE110:BE113)/AVERAGE(BE106:BE109)*100-100</f>
        <v>0.29948894081610433</v>
      </c>
      <c r="BP113" s="4">
        <f t="shared" si="62"/>
        <v>0.29999999999999982</v>
      </c>
      <c r="BQ113" s="82"/>
      <c r="BR113" s="78">
        <f t="shared" si="63"/>
        <v>-9.0137523572638933E-2</v>
      </c>
      <c r="BS113" s="103">
        <f t="shared" si="64"/>
        <v>-9.0137523572638933E-2</v>
      </c>
      <c r="BT113" s="108">
        <f t="shared" si="60"/>
        <v>0.10418075487741846</v>
      </c>
      <c r="BU113" s="104">
        <f t="shared" si="57"/>
        <v>17880636.185383331</v>
      </c>
      <c r="BV113" s="78">
        <f t="shared" si="68"/>
        <v>3.5494128969045136</v>
      </c>
      <c r="BW113" s="106">
        <f t="shared" si="69"/>
        <v>-0.25058710309548626</v>
      </c>
      <c r="CA113" s="5"/>
    </row>
    <row r="114" spans="27:79">
      <c r="AA114" s="13">
        <f t="shared" si="65"/>
        <v>42005</v>
      </c>
      <c r="AB114" s="14">
        <v>2014</v>
      </c>
      <c r="AC114" s="14"/>
      <c r="AD114" s="14" t="s">
        <v>22</v>
      </c>
      <c r="AE114" s="14"/>
      <c r="AF114" s="78">
        <v>0.3</v>
      </c>
      <c r="AG114" s="14"/>
      <c r="AH114" s="76">
        <v>0.05</v>
      </c>
      <c r="AZ114" t="str">
        <f t="shared" si="44"/>
        <v>4Q 2019</v>
      </c>
      <c r="BA114" s="5">
        <f t="shared" si="66"/>
        <v>43800</v>
      </c>
      <c r="BB114" s="91">
        <v>18430381.871273499</v>
      </c>
      <c r="BC114" s="91">
        <f t="shared" si="45"/>
        <v>18430381.871273499</v>
      </c>
      <c r="BD114" s="91">
        <v>18856161.934</v>
      </c>
      <c r="BE114" s="91">
        <f t="shared" si="50"/>
        <v>18856161.934</v>
      </c>
      <c r="BF114" s="98">
        <v>-0.6</v>
      </c>
      <c r="BG114" s="4">
        <f t="shared" si="67"/>
        <v>-0.6</v>
      </c>
      <c r="BH114" s="94">
        <v>3.3</v>
      </c>
      <c r="BI114" s="94">
        <v>2.5</v>
      </c>
      <c r="BJ114" s="94">
        <f t="shared" si="51"/>
        <v>3.3</v>
      </c>
      <c r="BK114" s="94">
        <f t="shared" si="52"/>
        <v>2.5</v>
      </c>
      <c r="BL114" s="3">
        <f t="shared" si="61"/>
        <v>-0.45860423213048307</v>
      </c>
      <c r="BM114" s="3">
        <f t="shared" si="56"/>
        <v>-0.45860423213048307</v>
      </c>
      <c r="BN114" s="113">
        <f t="shared" si="70"/>
        <v>-0.19904777227294801</v>
      </c>
      <c r="BO114" s="113">
        <f t="shared" si="71"/>
        <v>-0.19904777227294801</v>
      </c>
      <c r="BP114" s="4">
        <f t="shared" si="62"/>
        <v>-0.5</v>
      </c>
      <c r="BQ114" s="82"/>
      <c r="BR114" s="78">
        <f t="shared" si="63"/>
        <v>4.1395767869516931E-2</v>
      </c>
      <c r="BS114" s="103">
        <f t="shared" si="64"/>
        <v>4.1395767869516931E-2</v>
      </c>
      <c r="BT114" s="108">
        <f t="shared" si="60"/>
        <v>5.4129539685119153E-2</v>
      </c>
      <c r="BU114" s="104">
        <f t="shared" si="57"/>
        <v>17888038.012032226</v>
      </c>
      <c r="BV114" s="78">
        <f t="shared" si="68"/>
        <v>3.0318800691080412</v>
      </c>
      <c r="BW114" s="106">
        <f t="shared" si="69"/>
        <v>-0.26811993089195862</v>
      </c>
      <c r="CA114" s="5"/>
    </row>
    <row r="115" spans="27:79" ht="12.75" thickBot="1">
      <c r="AA115" s="13">
        <f t="shared" si="65"/>
        <v>42036</v>
      </c>
      <c r="AB115" s="14">
        <v>2015</v>
      </c>
      <c r="AC115" s="14"/>
      <c r="AD115" s="14" t="s">
        <v>11</v>
      </c>
      <c r="AE115" s="14"/>
      <c r="AF115" s="78">
        <v>0.2</v>
      </c>
      <c r="AG115" s="14"/>
      <c r="AH115" s="76">
        <v>-0.05</v>
      </c>
      <c r="AZ115" t="str">
        <f t="shared" si="44"/>
        <v>1Q 2020</v>
      </c>
      <c r="BA115" s="5">
        <f t="shared" si="66"/>
        <v>43891</v>
      </c>
      <c r="BB115" s="91">
        <v>18247599.492684599</v>
      </c>
      <c r="BC115" s="91">
        <f t="shared" si="45"/>
        <v>18247599.492684599</v>
      </c>
      <c r="BD115" s="91">
        <v>18069681.094999999</v>
      </c>
      <c r="BE115" s="91">
        <f t="shared" si="50"/>
        <v>18069681.094999999</v>
      </c>
      <c r="BF115" s="98">
        <v>-1.7</v>
      </c>
      <c r="BG115" s="4">
        <f t="shared" si="67"/>
        <v>-1.7</v>
      </c>
      <c r="BH115" s="94">
        <v>2.2000000000000002</v>
      </c>
      <c r="BI115" s="94">
        <v>1.7</v>
      </c>
      <c r="BJ115" s="94">
        <f t="shared" si="51"/>
        <v>2.2000000000000002</v>
      </c>
      <c r="BK115" s="94">
        <f t="shared" si="52"/>
        <v>1.7000000000000002</v>
      </c>
      <c r="BL115" s="3">
        <f t="shared" si="61"/>
        <v>-0.99174493434557576</v>
      </c>
      <c r="BM115" s="3">
        <f t="shared" si="56"/>
        <v>-0.99174493434557576</v>
      </c>
      <c r="BN115" s="113">
        <f t="shared" si="70"/>
        <v>-0.72816908372480782</v>
      </c>
      <c r="BO115" s="113">
        <f t="shared" si="71"/>
        <v>-0.72816908372480782</v>
      </c>
      <c r="BP115" s="4">
        <f t="shared" si="62"/>
        <v>-1.0999999999999996</v>
      </c>
      <c r="BQ115" s="82"/>
      <c r="BR115" s="78">
        <f t="shared" si="63"/>
        <v>0.10825506565442389</v>
      </c>
      <c r="BS115" s="103">
        <f t="shared" si="64"/>
        <v>0.10825506565442389</v>
      </c>
      <c r="BT115" s="108">
        <f t="shared" si="60"/>
        <v>6.2611045449827166E-2</v>
      </c>
      <c r="BU115" s="104">
        <f t="shared" si="57"/>
        <v>17907402.719326437</v>
      </c>
      <c r="BV115" s="78">
        <f t="shared" si="68"/>
        <v>1.899754971115982</v>
      </c>
      <c r="BW115" s="106">
        <f t="shared" si="69"/>
        <v>-0.30024502888401816</v>
      </c>
      <c r="CA115" s="5"/>
    </row>
    <row r="116" spans="27:79" ht="12.75" thickBot="1">
      <c r="AA116" s="13">
        <f t="shared" si="65"/>
        <v>42064</v>
      </c>
      <c r="AB116" s="14">
        <v>2015</v>
      </c>
      <c r="AC116" s="14" t="s">
        <v>26</v>
      </c>
      <c r="AD116" s="14" t="s">
        <v>12</v>
      </c>
      <c r="AE116" s="14">
        <v>0.27</v>
      </c>
      <c r="AF116" s="78">
        <v>0.3</v>
      </c>
      <c r="AG116" s="14">
        <v>0</v>
      </c>
      <c r="AH116" s="76">
        <v>0.02</v>
      </c>
      <c r="AZ116" t="str">
        <f t="shared" si="44"/>
        <v>2Q 2020</v>
      </c>
      <c r="BA116" s="5">
        <f t="shared" si="66"/>
        <v>43983</v>
      </c>
      <c r="BB116" s="91">
        <v>15005843.0278455</v>
      </c>
      <c r="BC116" s="91">
        <f t="shared" si="45"/>
        <v>15005843.0278455</v>
      </c>
      <c r="BD116" s="91">
        <v>15028758.104</v>
      </c>
      <c r="BE116" s="91">
        <f t="shared" si="50"/>
        <v>15028758.104</v>
      </c>
      <c r="BF116" s="98">
        <v>-18.8</v>
      </c>
      <c r="BG116" s="4">
        <f t="shared" si="67"/>
        <v>-18.8</v>
      </c>
      <c r="BH116" s="94">
        <v>-16</v>
      </c>
      <c r="BI116" s="94">
        <v>-17.3</v>
      </c>
      <c r="BJ116" s="94">
        <f t="shared" si="51"/>
        <v>-16</v>
      </c>
      <c r="BK116" s="94">
        <f t="shared" si="52"/>
        <v>-17.299999999999997</v>
      </c>
      <c r="BL116" s="3">
        <f t="shared" si="61"/>
        <v>-17.765385886174826</v>
      </c>
      <c r="BM116" s="3">
        <f t="shared" si="56"/>
        <v>-17.765385886174826</v>
      </c>
      <c r="BN116" s="113">
        <f t="shared" si="70"/>
        <v>-5.0883998012023568</v>
      </c>
      <c r="BO116" s="113">
        <f t="shared" si="71"/>
        <v>-5.0883998012023568</v>
      </c>
      <c r="BP116" s="4">
        <f t="shared" si="62"/>
        <v>-18.2</v>
      </c>
      <c r="BQ116" s="82"/>
      <c r="BR116" s="78">
        <f t="shared" si="63"/>
        <v>0.43461411382517312</v>
      </c>
      <c r="BS116" s="107">
        <v>-2.5</v>
      </c>
      <c r="BT116" s="108">
        <f t="shared" si="60"/>
        <v>8.04007001489601E-2</v>
      </c>
      <c r="BU116" s="104">
        <f t="shared" si="57"/>
        <v>17459717.651343275</v>
      </c>
      <c r="BV116" s="78">
        <f t="shared" si="68"/>
        <v>-14.054492016994232</v>
      </c>
      <c r="BW116" s="106">
        <f t="shared" si="69"/>
        <v>1.9455079830057684</v>
      </c>
      <c r="CA116" s="5"/>
    </row>
    <row r="117" spans="27:79">
      <c r="AA117" s="13">
        <f t="shared" si="65"/>
        <v>42095</v>
      </c>
      <c r="AB117" s="14">
        <v>2015</v>
      </c>
      <c r="AC117" s="14"/>
      <c r="AD117" s="14" t="s">
        <v>13</v>
      </c>
      <c r="AE117" s="14"/>
      <c r="AF117" s="78">
        <v>0.1</v>
      </c>
      <c r="AG117" s="14"/>
      <c r="AH117" s="76">
        <v>-0.3</v>
      </c>
      <c r="AZ117" t="str">
        <f t="shared" si="44"/>
        <v>3Q 2020</v>
      </c>
      <c r="BA117" s="5">
        <f t="shared" si="66"/>
        <v>44075</v>
      </c>
      <c r="BB117" s="91">
        <v>16969181.571477801</v>
      </c>
      <c r="BC117" s="91">
        <f t="shared" si="45"/>
        <v>16969181.571477801</v>
      </c>
      <c r="BD117" s="91">
        <v>16839487.567000002</v>
      </c>
      <c r="BE117" s="91">
        <f t="shared" si="50"/>
        <v>16839487.567000002</v>
      </c>
      <c r="BF117" s="98">
        <v>-8.4</v>
      </c>
      <c r="BG117" s="4">
        <f t="shared" si="67"/>
        <v>-8.4</v>
      </c>
      <c r="BH117" s="94">
        <v>-5.2</v>
      </c>
      <c r="BI117" s="94">
        <v>-6.5</v>
      </c>
      <c r="BJ117" s="94">
        <f t="shared" si="51"/>
        <v>-5.2</v>
      </c>
      <c r="BK117" s="94">
        <f t="shared" si="52"/>
        <v>-6.4999999999999991</v>
      </c>
      <c r="BL117" s="3">
        <f t="shared" si="61"/>
        <v>13.083827013177768</v>
      </c>
      <c r="BM117" s="3">
        <f t="shared" si="56"/>
        <v>13.083827013177768</v>
      </c>
      <c r="BN117" s="113">
        <f t="shared" si="70"/>
        <v>-7.1127124009826304</v>
      </c>
      <c r="BO117" s="113">
        <f t="shared" si="71"/>
        <v>-7.1127124009826304</v>
      </c>
      <c r="BP117" s="4">
        <f t="shared" si="62"/>
        <v>10.8</v>
      </c>
      <c r="BQ117" s="82"/>
      <c r="BR117" s="78">
        <f t="shared" si="63"/>
        <v>2.2838270131777669</v>
      </c>
      <c r="BS117" s="103">
        <f t="shared" ref="BS117:BS134" si="72">BR117</f>
        <v>2.2838270131777669</v>
      </c>
      <c r="BT117" s="108">
        <f t="shared" si="60"/>
        <v>0.24699381444872262</v>
      </c>
      <c r="BU117" s="104">
        <f t="shared" si="57"/>
        <v>17858467.39948922</v>
      </c>
      <c r="BV117" s="78">
        <f t="shared" si="68"/>
        <v>-4.9796312758442696</v>
      </c>
      <c r="BW117" s="106">
        <f t="shared" si="69"/>
        <v>0.22036872415573061</v>
      </c>
      <c r="CA117" s="5"/>
    </row>
    <row r="118" spans="27:79">
      <c r="AA118" s="13">
        <f t="shared" si="65"/>
        <v>42125</v>
      </c>
      <c r="AB118" s="14">
        <v>2015</v>
      </c>
      <c r="AC118" s="14"/>
      <c r="AD118" s="14" t="s">
        <v>14</v>
      </c>
      <c r="AE118" s="14"/>
      <c r="AF118" s="78">
        <v>1.4</v>
      </c>
      <c r="AG118" s="14"/>
      <c r="AH118" s="76">
        <v>1.4</v>
      </c>
      <c r="AZ118" t="str">
        <f t="shared" si="44"/>
        <v>4Q 2020</v>
      </c>
      <c r="BA118" s="5">
        <f t="shared" si="66"/>
        <v>44166</v>
      </c>
      <c r="BB118" s="91">
        <v>17701916.167911299</v>
      </c>
      <c r="BC118" s="91">
        <f t="shared" si="45"/>
        <v>17701916.167911299</v>
      </c>
      <c r="BD118" s="91">
        <v>18089113.333999999</v>
      </c>
      <c r="BE118" s="91">
        <f t="shared" si="50"/>
        <v>18089113.333999999</v>
      </c>
      <c r="BF118" s="98">
        <v>-4</v>
      </c>
      <c r="BG118" s="4">
        <f t="shared" si="67"/>
        <v>-4</v>
      </c>
      <c r="BH118" s="94">
        <v>-1.4</v>
      </c>
      <c r="BI118" s="94">
        <v>-2.8</v>
      </c>
      <c r="BJ118" s="94">
        <f t="shared" si="51"/>
        <v>-1.4</v>
      </c>
      <c r="BK118" s="94">
        <f t="shared" si="52"/>
        <v>-2.7999999999999994</v>
      </c>
      <c r="BL118" s="3">
        <f t="shared" si="61"/>
        <v>4.318031446284337</v>
      </c>
      <c r="BM118" s="3">
        <f t="shared" si="56"/>
        <v>4.318031446284337</v>
      </c>
      <c r="BN118" s="113">
        <f t="shared" si="70"/>
        <v>-7.9879123401475027</v>
      </c>
      <c r="BO118" s="113">
        <f t="shared" si="71"/>
        <v>-7.9879123401475027</v>
      </c>
      <c r="BP118" s="4">
        <f t="shared" si="62"/>
        <v>3.8000000000000003</v>
      </c>
      <c r="BQ118" s="82"/>
      <c r="BR118" s="78">
        <f t="shared" si="63"/>
        <v>0.51803144628433673</v>
      </c>
      <c r="BS118" s="103">
        <f t="shared" si="72"/>
        <v>0.51803144628433673</v>
      </c>
      <c r="BT118" s="108">
        <f t="shared" si="60"/>
        <v>0.28535301375989908</v>
      </c>
      <c r="BU118" s="104">
        <f t="shared" si="57"/>
        <v>17950979.87644301</v>
      </c>
      <c r="BV118" s="78">
        <f t="shared" si="68"/>
        <v>-1.3874658110366198</v>
      </c>
      <c r="BW118" s="106">
        <f t="shared" si="69"/>
        <v>1.25341889633801E-2</v>
      </c>
      <c r="CA118" s="5"/>
    </row>
    <row r="119" spans="27:79">
      <c r="AA119" s="13">
        <f t="shared" si="65"/>
        <v>42156</v>
      </c>
      <c r="AB119" s="14">
        <v>2015</v>
      </c>
      <c r="AC119" s="14" t="s">
        <v>27</v>
      </c>
      <c r="AD119" s="14" t="s">
        <v>15</v>
      </c>
      <c r="AE119" s="14">
        <v>0.66</v>
      </c>
      <c r="AF119" s="78">
        <v>0.3</v>
      </c>
      <c r="AG119" s="14">
        <v>0.53</v>
      </c>
      <c r="AH119" s="76">
        <v>0.17</v>
      </c>
      <c r="AZ119" t="str">
        <f t="shared" si="44"/>
        <v>1Q 2021</v>
      </c>
      <c r="BA119" s="5">
        <f t="shared" si="66"/>
        <v>44256</v>
      </c>
      <c r="BB119" s="91">
        <v>17775717.705674998</v>
      </c>
      <c r="BC119" s="91">
        <f t="shared" si="45"/>
        <v>17775717.705674998</v>
      </c>
      <c r="BD119" s="91">
        <v>17433940.123</v>
      </c>
      <c r="BE119" s="91">
        <f t="shared" si="50"/>
        <v>17433940.123</v>
      </c>
      <c r="BF119" s="98">
        <v>-2.6</v>
      </c>
      <c r="BG119" s="4">
        <f t="shared" si="67"/>
        <v>-2.6</v>
      </c>
      <c r="BH119" s="94">
        <v>-1.4</v>
      </c>
      <c r="BI119" s="94">
        <v>-2.7</v>
      </c>
      <c r="BJ119" s="94">
        <f t="shared" si="51"/>
        <v>-1.4</v>
      </c>
      <c r="BK119" s="94">
        <f t="shared" si="52"/>
        <v>-2.6999999999999997</v>
      </c>
      <c r="BL119" s="3">
        <f t="shared" si="61"/>
        <v>0.41691270630623478</v>
      </c>
      <c r="BM119" s="3">
        <f t="shared" si="56"/>
        <v>0.41691270630623478</v>
      </c>
      <c r="BN119" s="113">
        <f t="shared" si="70"/>
        <v>-8.6361313843572418</v>
      </c>
      <c r="BO119" s="113">
        <f t="shared" si="71"/>
        <v>-8.6361313843572418</v>
      </c>
      <c r="BP119" s="4">
        <f t="shared" si="62"/>
        <v>0</v>
      </c>
      <c r="BQ119" s="82"/>
      <c r="BR119" s="78">
        <f t="shared" si="63"/>
        <v>0.41691270630623478</v>
      </c>
      <c r="BS119" s="103">
        <f t="shared" si="72"/>
        <v>0.41691270630623478</v>
      </c>
      <c r="BT119" s="108">
        <f t="shared" si="60"/>
        <v>0.30870255410238828</v>
      </c>
      <c r="BU119" s="104">
        <f t="shared" si="57"/>
        <v>18025819.792454377</v>
      </c>
      <c r="BV119" s="78">
        <f t="shared" si="68"/>
        <v>-1.3874658110366198</v>
      </c>
      <c r="BW119" s="106">
        <f t="shared" si="69"/>
        <v>1.25341889633801E-2</v>
      </c>
      <c r="CA119" s="5"/>
    </row>
    <row r="120" spans="27:79">
      <c r="AA120" s="13">
        <f t="shared" si="65"/>
        <v>42186</v>
      </c>
      <c r="AB120" s="14">
        <v>2015</v>
      </c>
      <c r="AC120" s="14"/>
      <c r="AD120" s="14" t="s">
        <v>16</v>
      </c>
      <c r="AE120" s="14"/>
      <c r="AF120" s="78">
        <v>0.4</v>
      </c>
      <c r="AG120" s="14"/>
      <c r="AH120" s="76">
        <v>0.14000000000000001</v>
      </c>
      <c r="AZ120" t="str">
        <f t="shared" si="44"/>
        <v>2Q 2021</v>
      </c>
      <c r="BA120" s="5">
        <f t="shared" si="66"/>
        <v>44348</v>
      </c>
      <c r="BB120" s="91">
        <v>17902702.656003699</v>
      </c>
      <c r="BC120" s="91">
        <f t="shared" si="45"/>
        <v>17902702.656003699</v>
      </c>
      <c r="BD120" s="91">
        <v>17967574.259</v>
      </c>
      <c r="BE120" s="91">
        <f t="shared" si="50"/>
        <v>17967574.259</v>
      </c>
      <c r="BF120" s="98">
        <v>19.3</v>
      </c>
      <c r="BG120" s="4">
        <f t="shared" si="67"/>
        <v>19.3</v>
      </c>
      <c r="BH120" s="94">
        <v>-1.2</v>
      </c>
      <c r="BI120" s="94">
        <v>-2.1</v>
      </c>
      <c r="BJ120" s="94">
        <f t="shared" si="51"/>
        <v>-1.2</v>
      </c>
      <c r="BK120" s="94">
        <f t="shared" si="52"/>
        <v>-2.0999999999999996</v>
      </c>
      <c r="BL120" s="3">
        <f t="shared" si="61"/>
        <v>0.71437312648230034</v>
      </c>
      <c r="BM120" s="3">
        <f t="shared" si="56"/>
        <v>0.71437312648230034</v>
      </c>
      <c r="BN120" s="113">
        <f t="shared" si="70"/>
        <v>5.8494083337308211E-3</v>
      </c>
      <c r="BO120" s="113">
        <f t="shared" si="71"/>
        <v>5.8494083337308211E-3</v>
      </c>
      <c r="BP120" s="4">
        <f t="shared" si="62"/>
        <v>0.19999999999999996</v>
      </c>
      <c r="BQ120" s="82"/>
      <c r="BR120" s="78">
        <f t="shared" si="63"/>
        <v>0.51437312648230038</v>
      </c>
      <c r="BS120" s="103">
        <f t="shared" si="72"/>
        <v>0.51437312648230038</v>
      </c>
      <c r="BT120" s="108">
        <f t="shared" si="60"/>
        <v>0.34888566791545855</v>
      </c>
      <c r="BU120" s="104">
        <f t="shared" si="57"/>
        <v>18118539.765294891</v>
      </c>
      <c r="BV120" s="78">
        <f t="shared" si="68"/>
        <v>-1.1912500239374566</v>
      </c>
      <c r="BW120" s="106">
        <f t="shared" si="69"/>
        <v>8.749976062543352E-3</v>
      </c>
      <c r="CA120" s="5"/>
    </row>
    <row r="121" spans="27:79">
      <c r="AA121" s="13">
        <f t="shared" si="65"/>
        <v>42217</v>
      </c>
      <c r="AB121" s="14">
        <v>2015</v>
      </c>
      <c r="AC121" s="14"/>
      <c r="AD121" s="14" t="s">
        <v>17</v>
      </c>
      <c r="AE121" s="14"/>
      <c r="AF121" s="78">
        <v>1.1000000000000001</v>
      </c>
      <c r="AG121" s="14"/>
      <c r="AH121" s="76">
        <v>0.85</v>
      </c>
      <c r="AZ121" t="str">
        <f t="shared" si="44"/>
        <v>3Q 2021</v>
      </c>
      <c r="BA121" s="5">
        <f t="shared" si="66"/>
        <v>44440</v>
      </c>
      <c r="BB121" s="91">
        <v>17699849.8732435</v>
      </c>
      <c r="BC121" s="91">
        <f t="shared" si="45"/>
        <v>17699849.8732435</v>
      </c>
      <c r="BD121" s="91">
        <v>17563657.322000001</v>
      </c>
      <c r="BE121" s="91">
        <f t="shared" si="50"/>
        <v>17563657.322000001</v>
      </c>
      <c r="BF121" s="98">
        <v>4.3</v>
      </c>
      <c r="BG121" s="4">
        <f t="shared" si="67"/>
        <v>4.3</v>
      </c>
      <c r="BH121" s="94">
        <v>-2.8</v>
      </c>
      <c r="BI121" s="94">
        <v>-1.9</v>
      </c>
      <c r="BJ121" s="94">
        <f t="shared" si="51"/>
        <v>-2.8</v>
      </c>
      <c r="BK121" s="94">
        <f t="shared" si="52"/>
        <v>-1.8999999999999995</v>
      </c>
      <c r="BL121" s="3">
        <f t="shared" si="61"/>
        <v>-1.133084689267136</v>
      </c>
      <c r="BM121" s="3">
        <f t="shared" si="56"/>
        <v>-1.133084689267136</v>
      </c>
      <c r="BN121" s="113">
        <f t="shared" si="70"/>
        <v>3.2854513821039859</v>
      </c>
      <c r="BO121" s="113">
        <f t="shared" si="71"/>
        <v>3.2854513821039859</v>
      </c>
      <c r="BP121" s="4">
        <f t="shared" si="62"/>
        <v>-1.5999999999999999</v>
      </c>
      <c r="BQ121" s="82"/>
      <c r="BR121" s="78">
        <f t="shared" si="63"/>
        <v>0.46691531073286385</v>
      </c>
      <c r="BS121" s="103">
        <f t="shared" si="72"/>
        <v>0.46691531073286385</v>
      </c>
      <c r="BT121" s="108">
        <f t="shared" si="60"/>
        <v>0.38218988176359669</v>
      </c>
      <c r="BU121" s="104">
        <f t="shared" si="57"/>
        <v>18203138.001540273</v>
      </c>
      <c r="BV121" s="78">
        <f t="shared" si="68"/>
        <v>-2.7648426785216316</v>
      </c>
      <c r="BW121" s="106">
        <f t="shared" si="69"/>
        <v>3.5157321478368253E-2</v>
      </c>
      <c r="CA121" s="5"/>
    </row>
    <row r="122" spans="27:79">
      <c r="AA122" s="13">
        <f t="shared" si="65"/>
        <v>42248</v>
      </c>
      <c r="AB122" s="14">
        <v>2015</v>
      </c>
      <c r="AC122" s="14" t="s">
        <v>28</v>
      </c>
      <c r="AD122" s="14" t="s">
        <v>18</v>
      </c>
      <c r="AE122" s="14">
        <v>1.23</v>
      </c>
      <c r="AF122" s="78">
        <v>1.1000000000000001</v>
      </c>
      <c r="AG122" s="14">
        <v>1.04</v>
      </c>
      <c r="AH122" s="76">
        <v>0.94</v>
      </c>
      <c r="AZ122" t="str">
        <f t="shared" si="44"/>
        <v>4Q 2021</v>
      </c>
      <c r="BA122" s="5">
        <f t="shared" si="66"/>
        <v>44531</v>
      </c>
      <c r="BB122" s="91">
        <v>17904767.822177801</v>
      </c>
      <c r="BC122" s="91">
        <f t="shared" si="45"/>
        <v>17904767.822177801</v>
      </c>
      <c r="BD122" s="91">
        <v>18273129.243999999</v>
      </c>
      <c r="BE122" s="91">
        <f t="shared" si="50"/>
        <v>18273129.243999999</v>
      </c>
      <c r="BF122" s="98">
        <v>1.1000000000000001</v>
      </c>
      <c r="BG122" s="4">
        <f t="shared" si="67"/>
        <v>1.1000000000000001</v>
      </c>
      <c r="BH122" s="94">
        <v>-2.2999999999999998</v>
      </c>
      <c r="BI122" s="94">
        <v>-0.8</v>
      </c>
      <c r="BJ122" s="94">
        <f t="shared" si="51"/>
        <v>-2.2999999999999998</v>
      </c>
      <c r="BK122" s="94">
        <f t="shared" si="52"/>
        <v>-0.79999999999999982</v>
      </c>
      <c r="BL122" s="3">
        <f t="shared" si="61"/>
        <v>1.1577383446854697</v>
      </c>
      <c r="BM122" s="3">
        <f t="shared" si="56"/>
        <v>1.1577383446854697</v>
      </c>
      <c r="BN122" s="113">
        <f t="shared" si="70"/>
        <v>4.7205652976808068</v>
      </c>
      <c r="BO122" s="113">
        <f t="shared" si="71"/>
        <v>4.7205652976808068</v>
      </c>
      <c r="BP122" s="4">
        <f t="shared" si="62"/>
        <v>0.5</v>
      </c>
      <c r="BQ122" s="82"/>
      <c r="BR122" s="78">
        <f t="shared" si="63"/>
        <v>0.65773834468546966</v>
      </c>
      <c r="BS122" s="103">
        <f t="shared" si="72"/>
        <v>0.65773834468546966</v>
      </c>
      <c r="BT122" s="108">
        <f t="shared" si="60"/>
        <v>0.44023088111188152</v>
      </c>
      <c r="BU122" s="104">
        <f t="shared" si="57"/>
        <v>18322867.020112418</v>
      </c>
      <c r="BV122" s="78">
        <f t="shared" si="68"/>
        <v>-2.2818437609992088</v>
      </c>
      <c r="BW122" s="106">
        <f t="shared" si="69"/>
        <v>1.8156239000790997E-2</v>
      </c>
      <c r="CA122" s="5"/>
    </row>
    <row r="123" spans="27:79">
      <c r="AA123" s="13">
        <f t="shared" si="65"/>
        <v>42278</v>
      </c>
      <c r="AB123" s="14">
        <v>2015</v>
      </c>
      <c r="AC123" s="14"/>
      <c r="AD123" s="14" t="s">
        <v>19</v>
      </c>
      <c r="AE123" s="14"/>
      <c r="AF123" s="78">
        <v>2</v>
      </c>
      <c r="AG123" s="14"/>
      <c r="AH123" s="76">
        <v>1.86</v>
      </c>
      <c r="AZ123" t="str">
        <f t="shared" si="44"/>
        <v>1Q 2022</v>
      </c>
      <c r="BA123" s="5">
        <f t="shared" si="66"/>
        <v>44621</v>
      </c>
      <c r="BB123" s="91">
        <v>18114330.1841718</v>
      </c>
      <c r="BC123" s="91">
        <f t="shared" si="45"/>
        <v>18114330.1841718</v>
      </c>
      <c r="BD123" s="91">
        <v>17761376.901999999</v>
      </c>
      <c r="BE123" s="91">
        <f t="shared" si="50"/>
        <v>17761376.901999999</v>
      </c>
      <c r="BF123" s="98">
        <v>1.9</v>
      </c>
      <c r="BG123" s="4">
        <f t="shared" si="67"/>
        <v>1.9</v>
      </c>
      <c r="BH123" s="94">
        <v>-1.7</v>
      </c>
      <c r="BI123" s="94">
        <v>0.1</v>
      </c>
      <c r="BJ123" s="94">
        <f t="shared" si="51"/>
        <v>-1.7</v>
      </c>
      <c r="BK123" s="94">
        <f t="shared" si="52"/>
        <v>0.10000000000000009</v>
      </c>
      <c r="BL123" s="3">
        <f t="shared" si="61"/>
        <v>1.1704276987854882</v>
      </c>
      <c r="BM123" s="3">
        <f t="shared" si="56"/>
        <v>1.1704276987854882</v>
      </c>
      <c r="BN123" s="113">
        <f t="shared" si="70"/>
        <v>6.1943287234621209</v>
      </c>
      <c r="BO123" s="113">
        <f t="shared" si="71"/>
        <v>6.1943287234621209</v>
      </c>
      <c r="BP123" s="4">
        <f t="shared" si="62"/>
        <v>0.59999999999999987</v>
      </c>
      <c r="BQ123" s="82"/>
      <c r="BR123" s="78">
        <f t="shared" si="63"/>
        <v>0.57042769878548838</v>
      </c>
      <c r="BS123" s="103">
        <f t="shared" si="72"/>
        <v>0.57042769878548838</v>
      </c>
      <c r="BT123" s="108">
        <f t="shared" si="60"/>
        <v>0.4918572529486947</v>
      </c>
      <c r="BU123" s="104">
        <f t="shared" si="57"/>
        <v>18427385.728806768</v>
      </c>
      <c r="BV123" s="78">
        <f t="shared" si="68"/>
        <v>-1.6988603225772891</v>
      </c>
      <c r="BW123" s="106">
        <f t="shared" si="69"/>
        <v>1.1396774227108164E-3</v>
      </c>
      <c r="CA123" s="5"/>
    </row>
    <row r="124" spans="27:79">
      <c r="AA124" s="13">
        <f t="shared" si="65"/>
        <v>42309</v>
      </c>
      <c r="AB124" s="14">
        <v>2015</v>
      </c>
      <c r="AC124" s="14"/>
      <c r="AD124" s="14" t="s">
        <v>20</v>
      </c>
      <c r="AE124" s="14"/>
      <c r="AF124" s="78">
        <v>1</v>
      </c>
      <c r="AG124" s="14"/>
      <c r="AH124" s="76">
        <v>0.66</v>
      </c>
      <c r="AZ124" t="str">
        <f t="shared" si="44"/>
        <v>2Q 2022</v>
      </c>
      <c r="BA124" s="5">
        <f t="shared" si="66"/>
        <v>44713</v>
      </c>
      <c r="BB124" s="91">
        <v>18310418.9681715</v>
      </c>
      <c r="BC124" s="91">
        <f t="shared" si="45"/>
        <v>18310418.9681715</v>
      </c>
      <c r="BD124" s="91">
        <v>18402501.432999998</v>
      </c>
      <c r="BE124" s="91">
        <f t="shared" si="50"/>
        <v>18402501.432999998</v>
      </c>
      <c r="BF124" s="98">
        <v>2.2999999999999998</v>
      </c>
      <c r="BG124" s="4">
        <f t="shared" si="67"/>
        <v>2.2999999999999998</v>
      </c>
      <c r="BH124" s="94">
        <v>-1.2</v>
      </c>
      <c r="BI124" s="94">
        <v>0.6</v>
      </c>
      <c r="BJ124" s="94">
        <f t="shared" si="51"/>
        <v>-1.2</v>
      </c>
      <c r="BK124" s="94">
        <f t="shared" si="52"/>
        <v>0.6</v>
      </c>
      <c r="BL124" s="3">
        <f t="shared" ref="BL124:BL134" si="73">BB124/BB123*100-100</f>
        <v>1.0825064024230073</v>
      </c>
      <c r="BM124" s="3">
        <f t="shared" si="56"/>
        <v>1.0825064024230073</v>
      </c>
      <c r="BN124" s="113">
        <f t="shared" si="70"/>
        <v>2.3752977103448387</v>
      </c>
      <c r="BO124" s="113">
        <f t="shared" si="71"/>
        <v>2.3752977103448387</v>
      </c>
      <c r="BP124" s="4">
        <f t="shared" ref="BP124:BP134" si="74">BH124-BH123</f>
        <v>0.5</v>
      </c>
      <c r="BQ124" s="82"/>
      <c r="BR124" s="78">
        <f t="shared" ref="BR124:BR134" si="75">BL124-BP124</f>
        <v>0.58250640242300733</v>
      </c>
      <c r="BS124" s="103">
        <f t="shared" si="72"/>
        <v>0.58250640242300733</v>
      </c>
      <c r="BT124" s="108">
        <f t="shared" si="60"/>
        <v>0.54207162272116194</v>
      </c>
      <c r="BU124" s="104">
        <f t="shared" si="57"/>
        <v>18534726.430476252</v>
      </c>
      <c r="BV124" s="78">
        <f t="shared" si="68"/>
        <v>-1.2102010954741047</v>
      </c>
      <c r="BW124" s="106">
        <f t="shared" si="69"/>
        <v>-1.0201095474104749E-2</v>
      </c>
      <c r="CA124" s="5"/>
    </row>
    <row r="125" spans="27:79">
      <c r="AA125" s="13">
        <f t="shared" si="65"/>
        <v>42339</v>
      </c>
      <c r="AB125" s="14">
        <v>2015</v>
      </c>
      <c r="AC125" s="14" t="s">
        <v>29</v>
      </c>
      <c r="AD125" s="14" t="s">
        <v>21</v>
      </c>
      <c r="AE125" s="14">
        <v>0.57999999999999996</v>
      </c>
      <c r="AF125" s="78">
        <v>0</v>
      </c>
      <c r="AG125" s="14">
        <v>0.28999999999999998</v>
      </c>
      <c r="AH125" s="76">
        <v>-0.31</v>
      </c>
      <c r="AZ125" t="str">
        <f t="shared" si="44"/>
        <v>3Q 2022</v>
      </c>
      <c r="BA125" s="5">
        <f t="shared" si="66"/>
        <v>44805</v>
      </c>
      <c r="BB125" s="91">
        <v>18476242.705343202</v>
      </c>
      <c r="BC125" s="91">
        <f t="shared" si="45"/>
        <v>18476242.705343202</v>
      </c>
      <c r="BD125" s="91">
        <v>18330898.164000001</v>
      </c>
      <c r="BE125" s="91">
        <f t="shared" si="50"/>
        <v>18330898.164000001</v>
      </c>
      <c r="BF125" s="98">
        <v>4.4000000000000004</v>
      </c>
      <c r="BG125" s="4">
        <f t="shared" si="67"/>
        <v>4.4000000000000004</v>
      </c>
      <c r="BH125" s="94">
        <v>-0.9</v>
      </c>
      <c r="BI125" s="94">
        <v>0.7</v>
      </c>
      <c r="BJ125" s="94">
        <f t="shared" si="51"/>
        <v>-0.9</v>
      </c>
      <c r="BK125" s="94">
        <f t="shared" si="52"/>
        <v>0.7</v>
      </c>
      <c r="BL125" s="3">
        <f t="shared" si="73"/>
        <v>0.90562502944334256</v>
      </c>
      <c r="BM125" s="3">
        <f t="shared" si="56"/>
        <v>0.90562502944334256</v>
      </c>
      <c r="BN125" s="113">
        <f t="shared" si="70"/>
        <v>2.4117063511138781</v>
      </c>
      <c r="BO125" s="113">
        <f t="shared" si="71"/>
        <v>2.4117063511138781</v>
      </c>
      <c r="BP125" s="4">
        <f t="shared" si="74"/>
        <v>0.29999999999999993</v>
      </c>
      <c r="BQ125" s="82"/>
      <c r="BR125" s="78">
        <f t="shared" si="75"/>
        <v>0.60562502944334262</v>
      </c>
      <c r="BS125" s="103">
        <f t="shared" si="72"/>
        <v>0.60562502944334262</v>
      </c>
      <c r="BT125" s="108">
        <f t="shared" si="60"/>
        <v>0.60005183547249374</v>
      </c>
      <c r="BU125" s="104">
        <f t="shared" si="57"/>
        <v>18646977.372878067</v>
      </c>
      <c r="BV125" s="78">
        <f t="shared" si="68"/>
        <v>-0.91561578115710063</v>
      </c>
      <c r="BW125" s="106">
        <f t="shared" si="69"/>
        <v>-1.5615781157100606E-2</v>
      </c>
      <c r="CA125" s="5"/>
    </row>
    <row r="126" spans="27:79">
      <c r="AA126" s="13">
        <f t="shared" si="65"/>
        <v>42370</v>
      </c>
      <c r="AB126" s="14">
        <v>2015</v>
      </c>
      <c r="AC126" s="14"/>
      <c r="AD126" s="14" t="s">
        <v>22</v>
      </c>
      <c r="AE126" s="14"/>
      <c r="AF126" s="78">
        <v>0.4</v>
      </c>
      <c r="AG126" s="14"/>
      <c r="AH126" s="76">
        <v>-7.0000000000000007E-2</v>
      </c>
      <c r="AZ126" t="str">
        <f t="shared" si="44"/>
        <v>4Q 2022</v>
      </c>
      <c r="BA126" s="5">
        <f t="shared" si="66"/>
        <v>44896</v>
      </c>
      <c r="BB126" s="91">
        <v>18560365.064176701</v>
      </c>
      <c r="BC126" s="91">
        <f>BB126</f>
        <v>18560365.064176701</v>
      </c>
      <c r="BD126" s="91">
        <v>18925112.067000002</v>
      </c>
      <c r="BE126" s="91">
        <f t="shared" si="50"/>
        <v>18925112.067000002</v>
      </c>
      <c r="BF126" s="98">
        <v>3.7</v>
      </c>
      <c r="BG126" s="4">
        <f t="shared" si="67"/>
        <v>3.7</v>
      </c>
      <c r="BH126" s="94">
        <v>-1.1000000000000001</v>
      </c>
      <c r="BI126" s="94">
        <v>0.7</v>
      </c>
      <c r="BJ126" s="94">
        <f>BH126</f>
        <v>-1.1000000000000001</v>
      </c>
      <c r="BK126" s="94">
        <f t="shared" si="52"/>
        <v>0.7</v>
      </c>
      <c r="BL126" s="3">
        <f t="shared" si="73"/>
        <v>0.45530013961752047</v>
      </c>
      <c r="BM126" s="3">
        <f t="shared" si="56"/>
        <v>0.45530013961752047</v>
      </c>
      <c r="BN126" s="113">
        <f t="shared" si="70"/>
        <v>3.0623801929139773</v>
      </c>
      <c r="BO126" s="113">
        <f t="shared" si="71"/>
        <v>3.0623801929139773</v>
      </c>
      <c r="BP126" s="4">
        <f t="shared" si="74"/>
        <v>-0.20000000000000007</v>
      </c>
      <c r="BQ126" s="82"/>
      <c r="BR126" s="78">
        <f t="shared" si="75"/>
        <v>0.65530013961752054</v>
      </c>
      <c r="BS126" s="103">
        <f t="shared" si="72"/>
        <v>0.65530013961752054</v>
      </c>
      <c r="BT126" s="108">
        <f t="shared" si="60"/>
        <v>0.65121053311816068</v>
      </c>
      <c r="BU126" s="104">
        <f t="shared" si="57"/>
        <v>18769171.041636985</v>
      </c>
      <c r="BV126" s="78">
        <f t="shared" si="68"/>
        <v>-1.11249440370635</v>
      </c>
      <c r="BW126" s="106">
        <f t="shared" si="69"/>
        <v>-1.249440370634991E-2</v>
      </c>
      <c r="CA126" s="5"/>
    </row>
    <row r="127" spans="27:79">
      <c r="AA127" s="13">
        <f t="shared" si="65"/>
        <v>42401</v>
      </c>
      <c r="AB127" s="14">
        <v>2016</v>
      </c>
      <c r="AC127" s="14"/>
      <c r="AD127" s="14" t="s">
        <v>11</v>
      </c>
      <c r="AE127" s="14"/>
      <c r="AF127" s="78">
        <v>0.7</v>
      </c>
      <c r="AG127" s="14"/>
      <c r="AH127" s="76">
        <v>0.28999999999999998</v>
      </c>
      <c r="AZ127" t="str">
        <f t="shared" si="44"/>
        <v>1Q 2023</v>
      </c>
      <c r="BA127" s="6">
        <f t="shared" si="66"/>
        <v>44986</v>
      </c>
      <c r="BB127" s="92">
        <f t="shared" ref="BB127:BB134" si="76">BB123*(1+BF127/100)</f>
        <v>18621531.429328609</v>
      </c>
      <c r="BC127" s="92">
        <f>BC126*(1+BM127/100)</f>
        <v>18801649.810010996</v>
      </c>
      <c r="BD127" s="92">
        <f>BD123*(1+BF127/100)</f>
        <v>18258695.455256</v>
      </c>
      <c r="BE127" s="92">
        <f t="shared" ref="BE127:BE134" si="77">BE123*(1+BG127/100)</f>
        <v>18435304.273454156</v>
      </c>
      <c r="BF127" s="99">
        <v>2.8</v>
      </c>
      <c r="BG127" s="7">
        <f>BC127/BC123*100-100</f>
        <v>3.7943419317804796</v>
      </c>
      <c r="BH127" s="96">
        <v>-0.9</v>
      </c>
      <c r="BI127" s="96">
        <v>0.9</v>
      </c>
      <c r="BJ127" s="96">
        <f t="shared" ref="BJ127:BJ134" si="78">BC127/BU127*100-100</f>
        <v>4.343322476323408E-2</v>
      </c>
      <c r="BK127" s="96">
        <f t="shared" si="52"/>
        <v>1.8434332247632341</v>
      </c>
      <c r="BL127" s="3">
        <f t="shared" si="73"/>
        <v>0.32955367494341203</v>
      </c>
      <c r="BM127" s="97">
        <v>1.3</v>
      </c>
      <c r="BN127" s="113">
        <f t="shared" si="70"/>
        <v>3.2857474357716967</v>
      </c>
      <c r="BO127" s="113">
        <f t="shared" si="71"/>
        <v>3.5325258856381225</v>
      </c>
      <c r="BP127" s="4">
        <f t="shared" si="74"/>
        <v>0.20000000000000007</v>
      </c>
      <c r="BQ127" s="84">
        <f t="shared" ref="BQ127:BQ133" si="79">BJ127-BH127</f>
        <v>0.9434332247632341</v>
      </c>
      <c r="BR127" s="78">
        <f t="shared" si="75"/>
        <v>0.12955367494341197</v>
      </c>
      <c r="BS127" s="103">
        <f t="shared" si="72"/>
        <v>0.12955367494341197</v>
      </c>
      <c r="BT127" s="108">
        <f t="shared" si="60"/>
        <v>0.65298541722557635</v>
      </c>
      <c r="BU127" s="104">
        <f t="shared" si="57"/>
        <v>18793487.192477837</v>
      </c>
      <c r="BV127" s="78">
        <f t="shared" si="68"/>
        <v>-0.91497528578972265</v>
      </c>
      <c r="BW127" s="106">
        <f t="shared" si="69"/>
        <v>-1.4975285789722625E-2</v>
      </c>
      <c r="CA127" s="5"/>
    </row>
    <row r="128" spans="27:79">
      <c r="AA128" s="13">
        <f t="shared" si="65"/>
        <v>42430</v>
      </c>
      <c r="AB128" s="14">
        <v>2016</v>
      </c>
      <c r="AC128" s="14" t="s">
        <v>26</v>
      </c>
      <c r="AD128" s="14" t="s">
        <v>12</v>
      </c>
      <c r="AE128" s="14">
        <v>0.56999999999999995</v>
      </c>
      <c r="AF128" s="78">
        <v>1.3</v>
      </c>
      <c r="AG128" s="14">
        <v>0.25</v>
      </c>
      <c r="AH128" s="76">
        <v>1.05</v>
      </c>
      <c r="AZ128" t="str">
        <f t="shared" si="44"/>
        <v>2Q 2023</v>
      </c>
      <c r="BA128" s="6">
        <f t="shared" si="66"/>
        <v>45078</v>
      </c>
      <c r="BB128" s="92">
        <f t="shared" si="76"/>
        <v>18658316.928566758</v>
      </c>
      <c r="BC128" s="92">
        <f t="shared" ref="BC128:BC134" si="80">BC127*(1+BM128/100)</f>
        <v>18764046.510390975</v>
      </c>
      <c r="BD128" s="92">
        <f t="shared" ref="BD128:BD134" si="81">BD124*(1+BF128/100)</f>
        <v>18752148.960226998</v>
      </c>
      <c r="BE128" s="92">
        <f t="shared" si="77"/>
        <v>18858410.252467923</v>
      </c>
      <c r="BF128" s="99">
        <v>1.9</v>
      </c>
      <c r="BG128" s="7">
        <f t="shared" ref="BG128:BG134" si="82">BC128/BC124*100-100</f>
        <v>2.4774285231157478</v>
      </c>
      <c r="BH128" s="96">
        <v>-1</v>
      </c>
      <c r="BI128" s="96">
        <v>0.8</v>
      </c>
      <c r="BJ128" s="96">
        <f t="shared" si="78"/>
        <v>-0.45284904680943328</v>
      </c>
      <c r="BK128" s="96">
        <f t="shared" si="52"/>
        <v>1.3471509531905668</v>
      </c>
      <c r="BL128" s="3">
        <f t="shared" si="73"/>
        <v>0.1975428249698723</v>
      </c>
      <c r="BM128" s="97">
        <v>-0.2</v>
      </c>
      <c r="BN128" s="113">
        <f t="shared" si="70"/>
        <v>3.1474566916833311</v>
      </c>
      <c r="BO128" s="113">
        <f t="shared" si="71"/>
        <v>3.5403282170060919</v>
      </c>
      <c r="BP128" s="4">
        <f t="shared" si="74"/>
        <v>-9.9999999999999978E-2</v>
      </c>
      <c r="BQ128" s="84">
        <f t="shared" si="79"/>
        <v>0.54715095319056672</v>
      </c>
      <c r="BR128" s="78">
        <f t="shared" si="75"/>
        <v>0.29754282496987228</v>
      </c>
      <c r="BS128" s="103">
        <f t="shared" si="72"/>
        <v>0.29754282496987228</v>
      </c>
      <c r="BT128" s="108">
        <f t="shared" si="60"/>
        <v>0.64156280982096792</v>
      </c>
      <c r="BU128" s="104">
        <f t="shared" si="57"/>
        <v>18849405.865180686</v>
      </c>
      <c r="BV128" s="78">
        <f t="shared" si="68"/>
        <v>-1.0137663647367958</v>
      </c>
      <c r="BW128" s="106">
        <f t="shared" si="69"/>
        <v>-1.3766364736795822E-2</v>
      </c>
      <c r="CA128" s="5"/>
    </row>
    <row r="129" spans="27:79">
      <c r="AA129" s="13">
        <f t="shared" si="65"/>
        <v>42461</v>
      </c>
      <c r="AB129" s="14">
        <v>2016</v>
      </c>
      <c r="AC129" s="14"/>
      <c r="AD129" s="14" t="s">
        <v>13</v>
      </c>
      <c r="AE129" s="14"/>
      <c r="AF129" s="78">
        <v>0.6</v>
      </c>
      <c r="AG129" s="14"/>
      <c r="AH129" s="76">
        <v>0.27</v>
      </c>
      <c r="AZ129" t="str">
        <f t="shared" si="44"/>
        <v>3Q 2023</v>
      </c>
      <c r="BA129" s="6">
        <f t="shared" si="66"/>
        <v>45170</v>
      </c>
      <c r="BB129" s="92">
        <f t="shared" si="76"/>
        <v>18679481.375101976</v>
      </c>
      <c r="BC129" s="92">
        <f t="shared" si="80"/>
        <v>18764046.510390975</v>
      </c>
      <c r="BD129" s="92">
        <f t="shared" si="81"/>
        <v>18532538.043803997</v>
      </c>
      <c r="BE129" s="92">
        <f t="shared" si="77"/>
        <v>18616437.942064118</v>
      </c>
      <c r="BF129" s="99">
        <v>1.1000000000000001</v>
      </c>
      <c r="BG129" s="7">
        <f t="shared" si="82"/>
        <v>1.5576966033496831</v>
      </c>
      <c r="BH129" s="96">
        <v>-1.1000000000000001</v>
      </c>
      <c r="BI129" s="96">
        <v>0.7</v>
      </c>
      <c r="BJ129" s="96">
        <f t="shared" si="78"/>
        <v>-0.66486172353536688</v>
      </c>
      <c r="BK129" s="96">
        <f t="shared" si="52"/>
        <v>1.1351382764646332</v>
      </c>
      <c r="BL129" s="3">
        <f t="shared" si="73"/>
        <v>0.11343170242122369</v>
      </c>
      <c r="BM129" s="97">
        <v>0</v>
      </c>
      <c r="BN129" s="113">
        <f t="shared" si="70"/>
        <v>2.3370038836806515</v>
      </c>
      <c r="BO129" s="113">
        <f t="shared" si="71"/>
        <v>2.8410310436686785</v>
      </c>
      <c r="BP129" s="4">
        <f t="shared" si="74"/>
        <v>-0.10000000000000009</v>
      </c>
      <c r="BQ129" s="84">
        <f t="shared" si="79"/>
        <v>0.43513827646463321</v>
      </c>
      <c r="BR129" s="78">
        <f t="shared" si="75"/>
        <v>0.21343170242122378</v>
      </c>
      <c r="BS129" s="103">
        <f t="shared" si="72"/>
        <v>0.21343170242122378</v>
      </c>
      <c r="BT129" s="108">
        <f t="shared" si="60"/>
        <v>0.46902986725792273</v>
      </c>
      <c r="BU129" s="104">
        <f t="shared" si="57"/>
        <v>18889636.473015029</v>
      </c>
      <c r="BV129" s="78">
        <f t="shared" si="68"/>
        <v>-1.112541780321024</v>
      </c>
      <c r="BW129" s="106">
        <f t="shared" si="69"/>
        <v>-1.2541780321023932E-2</v>
      </c>
      <c r="CA129" s="5"/>
    </row>
    <row r="130" spans="27:79">
      <c r="AA130" s="13">
        <f t="shared" si="65"/>
        <v>42491</v>
      </c>
      <c r="AB130" s="14">
        <v>2016</v>
      </c>
      <c r="AC130" s="14"/>
      <c r="AD130" s="14" t="s">
        <v>14</v>
      </c>
      <c r="AE130" s="14"/>
      <c r="AF130" s="78">
        <v>0.4</v>
      </c>
      <c r="AG130" s="14"/>
      <c r="AH130" s="76">
        <v>0.05</v>
      </c>
      <c r="AZ130" t="str">
        <f t="shared" si="44"/>
        <v>4Q 2023</v>
      </c>
      <c r="BA130" s="6">
        <f t="shared" si="66"/>
        <v>45261</v>
      </c>
      <c r="BB130" s="92">
        <f t="shared" si="76"/>
        <v>18745968.714818466</v>
      </c>
      <c r="BC130" s="92">
        <f t="shared" si="80"/>
        <v>18830834.849410672</v>
      </c>
      <c r="BD130" s="92">
        <f t="shared" si="81"/>
        <v>19114363.187670004</v>
      </c>
      <c r="BE130" s="92">
        <f t="shared" si="77"/>
        <v>19200897.105634283</v>
      </c>
      <c r="BF130" s="99">
        <v>1</v>
      </c>
      <c r="BG130" s="7">
        <f t="shared" si="82"/>
        <v>1.4572438866302377</v>
      </c>
      <c r="BH130" s="96">
        <v>-1.1000000000000001</v>
      </c>
      <c r="BI130" s="96">
        <v>0.7</v>
      </c>
      <c r="BJ130" s="96">
        <f t="shared" si="78"/>
        <v>-0.66486172353536688</v>
      </c>
      <c r="BK130" s="96">
        <f t="shared" si="52"/>
        <v>1.1351382764646332</v>
      </c>
      <c r="BL130" s="3">
        <f t="shared" si="73"/>
        <v>0.35593782493936033</v>
      </c>
      <c r="BM130" s="97">
        <f t="shared" si="56"/>
        <v>0.35593782493936033</v>
      </c>
      <c r="BN130" s="114">
        <f t="shared" si="70"/>
        <v>1.6859969486935995</v>
      </c>
      <c r="BO130" s="115">
        <f t="shared" si="71"/>
        <v>2.3034099351706914</v>
      </c>
      <c r="BP130" s="4">
        <f t="shared" si="74"/>
        <v>0</v>
      </c>
      <c r="BQ130" s="84">
        <f t="shared" si="79"/>
        <v>0.43513827646463321</v>
      </c>
      <c r="BR130" s="78">
        <f t="shared" si="75"/>
        <v>0.35593782493936033</v>
      </c>
      <c r="BS130" s="103">
        <f t="shared" si="72"/>
        <v>0.35593782493936033</v>
      </c>
      <c r="BT130" s="108">
        <f t="shared" si="60"/>
        <v>0.45552206547917456</v>
      </c>
      <c r="BU130" s="104">
        <f t="shared" si="57"/>
        <v>18956871.834216032</v>
      </c>
      <c r="BV130" s="78">
        <f t="shared" si="68"/>
        <v>-1.1125417803210382</v>
      </c>
      <c r="BW130" s="106">
        <f t="shared" si="69"/>
        <v>-1.2541780321038143E-2</v>
      </c>
      <c r="CA130" s="5"/>
    </row>
    <row r="131" spans="27:79">
      <c r="AA131" s="13">
        <f t="shared" si="65"/>
        <v>42522</v>
      </c>
      <c r="AB131" s="14">
        <v>2016</v>
      </c>
      <c r="AC131" s="14" t="s">
        <v>27</v>
      </c>
      <c r="AD131" s="14" t="s">
        <v>15</v>
      </c>
      <c r="AE131" s="14">
        <v>0.39</v>
      </c>
      <c r="AF131" s="78">
        <v>0.4</v>
      </c>
      <c r="AG131" s="14">
        <v>0.13</v>
      </c>
      <c r="AH131" s="76">
        <v>0.16</v>
      </c>
      <c r="AZ131" t="str">
        <f t="shared" si="44"/>
        <v>1Q 2024</v>
      </c>
      <c r="BA131" s="6">
        <f t="shared" si="66"/>
        <v>45352</v>
      </c>
      <c r="BB131" s="92">
        <f t="shared" si="76"/>
        <v>18826368.275051221</v>
      </c>
      <c r="BC131" s="92">
        <f t="shared" si="80"/>
        <v>18911598.391894951</v>
      </c>
      <c r="BD131" s="92">
        <f t="shared" si="81"/>
        <v>18459541.105263814</v>
      </c>
      <c r="BE131" s="92">
        <f t="shared" si="77"/>
        <v>18543110.534178481</v>
      </c>
      <c r="BF131" s="99">
        <v>1.1000000000000001</v>
      </c>
      <c r="BG131" s="7">
        <f t="shared" si="82"/>
        <v>0.58478156435725737</v>
      </c>
      <c r="BH131" s="96">
        <v>-0.9</v>
      </c>
      <c r="BI131" s="96">
        <v>0.9</v>
      </c>
      <c r="BJ131" s="96">
        <f t="shared" si="78"/>
        <v>-0.46664514464565343</v>
      </c>
      <c r="BK131" s="96">
        <f t="shared" si="52"/>
        <v>1.3333548553543466</v>
      </c>
      <c r="BL131" s="3">
        <f t="shared" si="73"/>
        <v>0.42888986670077145</v>
      </c>
      <c r="BM131" s="97">
        <f t="shared" si="56"/>
        <v>0.42888986670077145</v>
      </c>
      <c r="BN131" s="113">
        <f t="shared" si="70"/>
        <v>1.2735656748908326</v>
      </c>
      <c r="BO131" s="113">
        <f t="shared" si="71"/>
        <v>1.5183991844074143</v>
      </c>
      <c r="BP131" s="4">
        <f t="shared" si="74"/>
        <v>0.20000000000000007</v>
      </c>
      <c r="BQ131" s="84">
        <f t="shared" si="79"/>
        <v>0.43335485535434659</v>
      </c>
      <c r="BR131" s="78">
        <f t="shared" si="75"/>
        <v>0.22888986670077138</v>
      </c>
      <c r="BS131" s="103">
        <f t="shared" si="72"/>
        <v>0.22888986670077138</v>
      </c>
      <c r="BT131" s="108">
        <f t="shared" si="60"/>
        <v>0.43985349551205261</v>
      </c>
      <c r="BU131" s="104">
        <f t="shared" si="57"/>
        <v>19000262.192888007</v>
      </c>
      <c r="BV131" s="78">
        <f t="shared" si="68"/>
        <v>-0.91521851683644684</v>
      </c>
      <c r="BW131" s="106">
        <f t="shared" si="69"/>
        <v>-1.5218516836446816E-2</v>
      </c>
      <c r="CA131" s="5"/>
    </row>
    <row r="132" spans="27:79">
      <c r="AA132" s="13">
        <f t="shared" si="65"/>
        <v>42552</v>
      </c>
      <c r="AB132" s="14">
        <v>2016</v>
      </c>
      <c r="AC132" s="14"/>
      <c r="AD132" s="14" t="s">
        <v>16</v>
      </c>
      <c r="AE132" s="14"/>
      <c r="AF132" s="78">
        <v>1</v>
      </c>
      <c r="AG132" s="14"/>
      <c r="AH132" s="76">
        <v>0.74</v>
      </c>
      <c r="AZ132" t="str">
        <f t="shared" si="44"/>
        <v>2Q 2024</v>
      </c>
      <c r="BA132" s="6">
        <f t="shared" si="66"/>
        <v>45444</v>
      </c>
      <c r="BB132" s="92">
        <f t="shared" si="76"/>
        <v>18938191.682495259</v>
      </c>
      <c r="BC132" s="92">
        <f t="shared" si="80"/>
        <v>19023928.042600732</v>
      </c>
      <c r="BD132" s="92">
        <f t="shared" si="81"/>
        <v>19033431.194630399</v>
      </c>
      <c r="BE132" s="92">
        <f t="shared" si="77"/>
        <v>19119598.71993082</v>
      </c>
      <c r="BF132" s="99">
        <v>1.5</v>
      </c>
      <c r="BG132" s="7">
        <f t="shared" si="82"/>
        <v>1.3849972715951395</v>
      </c>
      <c r="BH132" s="96">
        <v>-0.8</v>
      </c>
      <c r="BI132" s="96">
        <v>1</v>
      </c>
      <c r="BJ132" s="96">
        <f t="shared" si="78"/>
        <v>-0.36760104020365247</v>
      </c>
      <c r="BK132" s="96">
        <f t="shared" si="52"/>
        <v>1.4323989597963476</v>
      </c>
      <c r="BL132" s="3">
        <f t="shared" si="73"/>
        <v>0.5939722723486085</v>
      </c>
      <c r="BM132" s="97">
        <f t="shared" si="56"/>
        <v>0.5939722723486085</v>
      </c>
      <c r="BN132" s="113">
        <f t="shared" si="70"/>
        <v>1.17551616941482</v>
      </c>
      <c r="BO132" s="113">
        <f t="shared" si="71"/>
        <v>1.2479181484827961</v>
      </c>
      <c r="BP132" s="4">
        <f t="shared" si="74"/>
        <v>9.9999999999999978E-2</v>
      </c>
      <c r="BQ132" s="84">
        <f t="shared" si="79"/>
        <v>0.43239895979634757</v>
      </c>
      <c r="BR132" s="78">
        <f t="shared" si="75"/>
        <v>0.49397227234860852</v>
      </c>
      <c r="BS132" s="103">
        <f t="shared" si="72"/>
        <v>0.49397227234860852</v>
      </c>
      <c r="BT132" s="108">
        <f t="shared" si="60"/>
        <v>0.43815342433424509</v>
      </c>
      <c r="BU132" s="104">
        <f t="shared" si="57"/>
        <v>19094118.219794411</v>
      </c>
      <c r="BV132" s="78">
        <f t="shared" si="68"/>
        <v>-0.81662078083033407</v>
      </c>
      <c r="BW132" s="106">
        <f t="shared" si="69"/>
        <v>-1.6620780830334025E-2</v>
      </c>
      <c r="CA132" s="5"/>
    </row>
    <row r="133" spans="27:79">
      <c r="AA133" s="13">
        <f t="shared" si="65"/>
        <v>42583</v>
      </c>
      <c r="AB133" s="14">
        <v>2016</v>
      </c>
      <c r="AC133" s="14"/>
      <c r="AD133" s="14" t="s">
        <v>17</v>
      </c>
      <c r="AE133" s="14"/>
      <c r="AF133" s="78">
        <v>0.8</v>
      </c>
      <c r="AG133" s="14"/>
      <c r="AH133" s="76">
        <v>0.62</v>
      </c>
      <c r="AZ133" t="str">
        <f t="shared" si="44"/>
        <v>3Q 2024</v>
      </c>
      <c r="BA133" s="6">
        <f t="shared" si="66"/>
        <v>45536</v>
      </c>
      <c r="BB133" s="92">
        <f t="shared" si="76"/>
        <v>19015712.039853811</v>
      </c>
      <c r="BC133" s="92">
        <f t="shared" si="80"/>
        <v>19101799.347578015</v>
      </c>
      <c r="BD133" s="92">
        <f t="shared" si="81"/>
        <v>18866123.72859247</v>
      </c>
      <c r="BE133" s="92">
        <f t="shared" si="77"/>
        <v>18951533.825021274</v>
      </c>
      <c r="BF133" s="99">
        <v>1.8</v>
      </c>
      <c r="BG133" s="7">
        <f t="shared" si="82"/>
        <v>1.8000000000000256</v>
      </c>
      <c r="BH133" s="96">
        <v>-0.7</v>
      </c>
      <c r="BI133" s="96">
        <v>1.1000000000000001</v>
      </c>
      <c r="BJ133" s="96">
        <f t="shared" si="78"/>
        <v>-0.26827588718727213</v>
      </c>
      <c r="BK133" s="96">
        <f t="shared" si="52"/>
        <v>1.5317241128127279</v>
      </c>
      <c r="BL133" s="3">
        <f t="shared" si="73"/>
        <v>0.40933347099981177</v>
      </c>
      <c r="BM133" s="97">
        <f t="shared" si="56"/>
        <v>0.40933347099981177</v>
      </c>
      <c r="BN133" s="113">
        <f t="shared" si="70"/>
        <v>1.3495165925704953</v>
      </c>
      <c r="BO133" s="113">
        <f t="shared" si="71"/>
        <v>1.3093768771547047</v>
      </c>
      <c r="BP133" s="4">
        <f t="shared" si="74"/>
        <v>0.10000000000000009</v>
      </c>
      <c r="BQ133" s="84">
        <f t="shared" si="79"/>
        <v>0.43172411281272782</v>
      </c>
      <c r="BR133" s="78">
        <f t="shared" si="75"/>
        <v>0.30933347099981168</v>
      </c>
      <c r="BS133" s="103">
        <f t="shared" si="72"/>
        <v>0.30933347099981168</v>
      </c>
      <c r="BT133" s="108">
        <f t="shared" si="60"/>
        <v>0.42502160435649072</v>
      </c>
      <c r="BU133" s="104">
        <f t="shared" si="57"/>
        <v>19153182.71844051</v>
      </c>
      <c r="BV133" s="78">
        <f t="shared" si="68"/>
        <v>-0.71774326286954704</v>
      </c>
      <c r="BW133" s="106">
        <f t="shared" si="69"/>
        <v>-1.7743262869547083E-2</v>
      </c>
      <c r="CA133" s="5"/>
    </row>
    <row r="134" spans="27:79">
      <c r="AA134" s="13">
        <f t="shared" si="65"/>
        <v>42614</v>
      </c>
      <c r="AB134" s="14">
        <v>2016</v>
      </c>
      <c r="AC134" s="14" t="s">
        <v>28</v>
      </c>
      <c r="AD134" s="14" t="s">
        <v>18</v>
      </c>
      <c r="AE134" s="14">
        <v>0.89</v>
      </c>
      <c r="AF134" s="78">
        <v>0.7</v>
      </c>
      <c r="AG134" s="14">
        <v>0.82</v>
      </c>
      <c r="AH134" s="76">
        <v>0.51</v>
      </c>
      <c r="AZ134" t="str">
        <f t="shared" ref="AZ134" si="83">ROUNDUP(MONTH(BA134)/3,0)&amp;"Q "&amp;YEAR(BA134)</f>
        <v>4Q 2024</v>
      </c>
      <c r="BA134" s="6">
        <f t="shared" si="66"/>
        <v>45627</v>
      </c>
      <c r="BB134" s="92">
        <f t="shared" si="76"/>
        <v>19102142.120400015</v>
      </c>
      <c r="BC134" s="92">
        <f t="shared" si="80"/>
        <v>19188620.711549472</v>
      </c>
      <c r="BD134" s="92">
        <f t="shared" si="81"/>
        <v>19477536.088235732</v>
      </c>
      <c r="BE134" s="92">
        <f t="shared" si="77"/>
        <v>19565714.150641333</v>
      </c>
      <c r="BF134" s="99">
        <v>1.9</v>
      </c>
      <c r="BG134" s="7">
        <f t="shared" si="82"/>
        <v>1.8999999999999915</v>
      </c>
      <c r="BH134" s="96">
        <v>-0.7</v>
      </c>
      <c r="BI134" s="96">
        <v>1.1000000000000001</v>
      </c>
      <c r="BJ134" s="96">
        <f t="shared" si="78"/>
        <v>-0.26827588718727213</v>
      </c>
      <c r="BK134" s="96">
        <f>BI134+BJ134-BH134</f>
        <v>1.5317241128127279</v>
      </c>
      <c r="BL134" s="3">
        <f t="shared" si="73"/>
        <v>0.45451929628015364</v>
      </c>
      <c r="BM134" s="97">
        <f t="shared" si="56"/>
        <v>0.45451929628015364</v>
      </c>
      <c r="BN134" s="114">
        <f>AVERAGE(BD131:BD134)/AVERAGE(BD127:BD130)*100-100</f>
        <v>1.5790544699007683</v>
      </c>
      <c r="BO134" s="115">
        <f t="shared" ref="BO134" si="84">AVERAGE(BE131:BE134)/AVERAGE(BE127:BE130)*100-100</f>
        <v>1.4231030750059546</v>
      </c>
      <c r="BP134" s="4">
        <f t="shared" si="74"/>
        <v>0</v>
      </c>
      <c r="BQ134" s="84">
        <f>BJ134-BH134</f>
        <v>0.43172411281272782</v>
      </c>
      <c r="BR134" s="78">
        <f t="shared" si="75"/>
        <v>0.45451929628015364</v>
      </c>
      <c r="BS134" s="103">
        <f t="shared" si="72"/>
        <v>0.45451929628015364</v>
      </c>
      <c r="BT134" s="108">
        <f>AVERAGE(BR123:BR134)</f>
        <v>0.40808668365604772</v>
      </c>
      <c r="BU134" s="104">
        <f t="shared" si="57"/>
        <v>19240237.629747618</v>
      </c>
      <c r="BV134" s="78">
        <f t="shared" si="68"/>
        <v>-0.71774326286953283</v>
      </c>
      <c r="BW134" s="106">
        <f t="shared" si="69"/>
        <v>-1.7743262869532872E-2</v>
      </c>
      <c r="CA134" s="5"/>
    </row>
    <row r="135" spans="27:79">
      <c r="AA135" s="13">
        <f t="shared" si="65"/>
        <v>42644</v>
      </c>
      <c r="AB135" s="14">
        <v>2016</v>
      </c>
      <c r="AC135" s="14"/>
      <c r="AD135" s="14" t="s">
        <v>19</v>
      </c>
      <c r="AE135" s="14"/>
      <c r="AF135" s="78">
        <v>1.1000000000000001</v>
      </c>
      <c r="AG135" s="14"/>
      <c r="AH135" s="76">
        <v>1.17</v>
      </c>
      <c r="CA135" s="5"/>
    </row>
    <row r="136" spans="27:79">
      <c r="AA136" s="13">
        <f t="shared" ref="AA136:AA167" si="85">EDATE(AA135,1)</f>
        <v>42675</v>
      </c>
      <c r="AB136" s="14">
        <v>2016</v>
      </c>
      <c r="AC136" s="14"/>
      <c r="AD136" s="14" t="s">
        <v>20</v>
      </c>
      <c r="AE136" s="14"/>
      <c r="AF136" s="78">
        <v>1.5</v>
      </c>
      <c r="AG136" s="14"/>
      <c r="AH136" s="76">
        <v>1.39</v>
      </c>
      <c r="CA136" s="5"/>
    </row>
    <row r="137" spans="27:79">
      <c r="AA137" s="13">
        <f t="shared" si="85"/>
        <v>42705</v>
      </c>
      <c r="AB137" s="14">
        <v>2016</v>
      </c>
      <c r="AC137" s="14" t="s">
        <v>29</v>
      </c>
      <c r="AD137" s="14" t="s">
        <v>21</v>
      </c>
      <c r="AE137" s="14">
        <v>1.43</v>
      </c>
      <c r="AF137" s="78">
        <v>1.2</v>
      </c>
      <c r="AG137" s="14">
        <v>1.36</v>
      </c>
      <c r="AH137" s="76">
        <v>1.02</v>
      </c>
      <c r="CA137" s="5"/>
    </row>
    <row r="138" spans="27:79">
      <c r="AA138" s="13">
        <f t="shared" si="85"/>
        <v>42736</v>
      </c>
      <c r="AB138" s="14">
        <v>2016</v>
      </c>
      <c r="AC138" s="14"/>
      <c r="AD138" s="14" t="s">
        <v>22</v>
      </c>
      <c r="AE138" s="14"/>
      <c r="AF138" s="78">
        <v>1.7</v>
      </c>
      <c r="AG138" s="14"/>
      <c r="AH138" s="76">
        <v>1.68</v>
      </c>
      <c r="CA138" s="5"/>
    </row>
    <row r="139" spans="27:79">
      <c r="AA139" s="13">
        <f t="shared" si="85"/>
        <v>42767</v>
      </c>
      <c r="AB139" s="14">
        <v>2017</v>
      </c>
      <c r="AC139" s="14"/>
      <c r="AD139" s="14" t="s">
        <v>11</v>
      </c>
      <c r="AE139" s="14"/>
      <c r="AF139" s="78">
        <v>1.6</v>
      </c>
      <c r="AG139" s="14"/>
      <c r="AH139" s="76">
        <v>1.47</v>
      </c>
      <c r="CA139" s="5"/>
    </row>
    <row r="140" spans="27:79">
      <c r="AA140" s="13">
        <f t="shared" si="85"/>
        <v>42795</v>
      </c>
      <c r="AB140" s="14">
        <v>2017</v>
      </c>
      <c r="AC140" s="14" t="s">
        <v>26</v>
      </c>
      <c r="AD140" s="14" t="s">
        <v>12</v>
      </c>
      <c r="AE140" s="14">
        <v>1.31</v>
      </c>
      <c r="AF140" s="78">
        <v>0.9</v>
      </c>
      <c r="AG140" s="14">
        <v>1.28</v>
      </c>
      <c r="AH140" s="76">
        <v>0.88</v>
      </c>
      <c r="CA140" s="5"/>
    </row>
    <row r="141" spans="27:79">
      <c r="AA141" s="13">
        <f t="shared" si="85"/>
        <v>42826</v>
      </c>
      <c r="AB141" s="14">
        <v>2017</v>
      </c>
      <c r="AC141" s="14"/>
      <c r="AD141" s="14" t="s">
        <v>13</v>
      </c>
      <c r="AE141" s="14"/>
      <c r="AF141" s="78">
        <v>1.2</v>
      </c>
      <c r="AG141" s="14"/>
      <c r="AH141" s="76">
        <v>1.07</v>
      </c>
      <c r="CA141" s="5"/>
    </row>
    <row r="142" spans="27:79">
      <c r="AA142" s="13">
        <f t="shared" si="85"/>
        <v>42856</v>
      </c>
      <c r="AB142" s="14">
        <v>2017</v>
      </c>
      <c r="AC142" s="14"/>
      <c r="AD142" s="14" t="s">
        <v>14</v>
      </c>
      <c r="AE142" s="14"/>
      <c r="AF142" s="78">
        <v>1.2</v>
      </c>
      <c r="AG142" s="14"/>
      <c r="AH142" s="76">
        <v>1.23</v>
      </c>
      <c r="CA142" s="5"/>
    </row>
    <row r="143" spans="27:79">
      <c r="AA143" s="13">
        <f t="shared" si="85"/>
        <v>42887</v>
      </c>
      <c r="AB143" s="14">
        <v>2017</v>
      </c>
      <c r="AC143" s="14" t="s">
        <v>27</v>
      </c>
      <c r="AD143" s="14" t="s">
        <v>15</v>
      </c>
      <c r="AE143" s="14">
        <v>1.04</v>
      </c>
      <c r="AF143" s="78">
        <v>0.5</v>
      </c>
      <c r="AG143" s="14">
        <v>0.92</v>
      </c>
      <c r="AH143" s="76">
        <v>0.31</v>
      </c>
      <c r="CA143" s="5"/>
    </row>
    <row r="144" spans="27:79">
      <c r="AA144" s="13">
        <f t="shared" si="85"/>
        <v>42917</v>
      </c>
      <c r="AB144" s="14">
        <v>2017</v>
      </c>
      <c r="AC144" s="14"/>
      <c r="AD144" s="14" t="s">
        <v>16</v>
      </c>
      <c r="AE144" s="14"/>
      <c r="AF144" s="78">
        <v>1</v>
      </c>
      <c r="AG144" s="14"/>
      <c r="AH144" s="76">
        <v>0.85</v>
      </c>
      <c r="CA144" s="5"/>
    </row>
    <row r="145" spans="27:79">
      <c r="AA145" s="13">
        <f t="shared" si="85"/>
        <v>42948</v>
      </c>
      <c r="AB145" s="14">
        <v>2017</v>
      </c>
      <c r="AC145" s="14"/>
      <c r="AD145" s="14" t="s">
        <v>17</v>
      </c>
      <c r="AE145" s="14"/>
      <c r="AF145" s="78">
        <v>0</v>
      </c>
      <c r="AG145" s="14"/>
      <c r="AH145" s="76">
        <v>7.0000000000000007E-2</v>
      </c>
      <c r="CA145" s="5"/>
    </row>
    <row r="146" spans="27:79">
      <c r="AA146" s="13">
        <f t="shared" si="85"/>
        <v>42979</v>
      </c>
      <c r="AB146" s="14">
        <v>2017</v>
      </c>
      <c r="AC146" s="14" t="s">
        <v>28</v>
      </c>
      <c r="AD146" s="14" t="s">
        <v>18</v>
      </c>
      <c r="AE146" s="14">
        <v>0.12</v>
      </c>
      <c r="AF146" s="78">
        <v>0.8</v>
      </c>
      <c r="AG146" s="14">
        <v>0.41</v>
      </c>
      <c r="AH146" s="76">
        <v>1.02</v>
      </c>
      <c r="CA146" s="5"/>
    </row>
    <row r="147" spans="27:79">
      <c r="AA147" s="13">
        <f t="shared" si="85"/>
        <v>43009</v>
      </c>
      <c r="AB147" s="14">
        <v>2017</v>
      </c>
      <c r="AC147" s="14"/>
      <c r="AD147" s="14" t="s">
        <v>19</v>
      </c>
      <c r="AE147" s="14"/>
      <c r="AF147" s="78">
        <v>-0.5</v>
      </c>
      <c r="AG147" s="14"/>
      <c r="AH147" s="76">
        <v>0.23</v>
      </c>
      <c r="CA147" s="5"/>
    </row>
    <row r="148" spans="27:79">
      <c r="AA148" s="13">
        <f t="shared" si="85"/>
        <v>43040</v>
      </c>
      <c r="AB148" s="14">
        <v>2017</v>
      </c>
      <c r="AC148" s="14"/>
      <c r="AD148" s="14" t="s">
        <v>20</v>
      </c>
      <c r="AE148" s="14"/>
      <c r="AF148" s="78">
        <v>0.3</v>
      </c>
      <c r="AG148" s="14"/>
      <c r="AH148" s="76">
        <v>0.53</v>
      </c>
      <c r="CA148" s="5"/>
    </row>
    <row r="149" spans="27:79">
      <c r="AA149" s="13">
        <f t="shared" si="85"/>
        <v>43070</v>
      </c>
      <c r="AB149" s="14">
        <v>2017</v>
      </c>
      <c r="AC149" s="14" t="s">
        <v>29</v>
      </c>
      <c r="AD149" s="14" t="s">
        <v>21</v>
      </c>
      <c r="AE149" s="14">
        <v>0.69</v>
      </c>
      <c r="AF149" s="78">
        <v>0.7</v>
      </c>
      <c r="AG149" s="14">
        <v>0.85</v>
      </c>
      <c r="AH149" s="76">
        <v>0.91</v>
      </c>
      <c r="CA149" s="5"/>
    </row>
    <row r="150" spans="27:79">
      <c r="AA150" s="13">
        <f t="shared" si="85"/>
        <v>43101</v>
      </c>
      <c r="AB150" s="14">
        <v>2017</v>
      </c>
      <c r="AC150" s="14"/>
      <c r="AD150" s="14" t="s">
        <v>22</v>
      </c>
      <c r="AE150" s="14"/>
      <c r="AF150" s="78">
        <v>1.4</v>
      </c>
      <c r="AG150" s="14"/>
      <c r="AH150" s="76">
        <v>1.64</v>
      </c>
      <c r="CA150" s="5"/>
    </row>
    <row r="151" spans="27:79">
      <c r="AA151" s="13">
        <f t="shared" si="85"/>
        <v>43132</v>
      </c>
      <c r="AB151" s="14">
        <v>2018</v>
      </c>
      <c r="AC151" s="14"/>
      <c r="AD151" s="14" t="s">
        <v>11</v>
      </c>
      <c r="AE151" s="14"/>
      <c r="AF151" s="78">
        <v>0.6</v>
      </c>
      <c r="AG151" s="14"/>
      <c r="AH151" s="76">
        <v>0.55000000000000004</v>
      </c>
      <c r="CA151" s="5"/>
    </row>
    <row r="152" spans="27:79">
      <c r="AA152" s="13">
        <f t="shared" si="85"/>
        <v>43160</v>
      </c>
      <c r="AB152" s="14">
        <v>2018</v>
      </c>
      <c r="AC152" s="14" t="s">
        <v>26</v>
      </c>
      <c r="AD152" s="14" t="s">
        <v>12</v>
      </c>
      <c r="AE152" s="14">
        <v>1.41</v>
      </c>
      <c r="AF152" s="78">
        <v>0.8</v>
      </c>
      <c r="AG152" s="14">
        <v>1.64</v>
      </c>
      <c r="AH152" s="76">
        <v>1.1000000000000001</v>
      </c>
      <c r="CA152" s="5"/>
    </row>
    <row r="153" spans="27:79">
      <c r="AA153" s="13">
        <f t="shared" si="85"/>
        <v>43191</v>
      </c>
      <c r="AB153" s="14">
        <v>2018</v>
      </c>
      <c r="AC153" s="14"/>
      <c r="AD153" s="14" t="s">
        <v>13</v>
      </c>
      <c r="AE153" s="14"/>
      <c r="AF153" s="78">
        <v>1.7</v>
      </c>
      <c r="AG153" s="14"/>
      <c r="AH153" s="76">
        <v>2.16</v>
      </c>
      <c r="CA153" s="5"/>
    </row>
    <row r="154" spans="27:79">
      <c r="AA154" s="13">
        <f t="shared" si="85"/>
        <v>43221</v>
      </c>
      <c r="AB154" s="14">
        <v>2018</v>
      </c>
      <c r="AC154" s="14"/>
      <c r="AD154" s="14" t="s">
        <v>14</v>
      </c>
      <c r="AE154" s="14"/>
      <c r="AF154" s="78">
        <v>0.6</v>
      </c>
      <c r="AG154" s="14"/>
      <c r="AH154" s="76">
        <v>0.7</v>
      </c>
      <c r="CA154" s="5"/>
    </row>
    <row r="155" spans="27:79">
      <c r="AA155" s="13">
        <f t="shared" si="85"/>
        <v>43252</v>
      </c>
      <c r="AB155" s="14">
        <v>2018</v>
      </c>
      <c r="AC155" s="14" t="s">
        <v>27</v>
      </c>
      <c r="AD155" s="14" t="s">
        <v>15</v>
      </c>
      <c r="AE155" s="14">
        <v>0.52</v>
      </c>
      <c r="AF155" s="78">
        <v>1</v>
      </c>
      <c r="AG155" s="14">
        <v>0.63</v>
      </c>
      <c r="AH155" s="76">
        <v>1.2</v>
      </c>
      <c r="CA155" s="5"/>
    </row>
    <row r="156" spans="27:79">
      <c r="AA156" s="13">
        <f t="shared" si="85"/>
        <v>43282</v>
      </c>
      <c r="AB156" s="14">
        <v>2018</v>
      </c>
      <c r="AC156" s="14"/>
      <c r="AD156" s="14" t="s">
        <v>16</v>
      </c>
      <c r="AE156" s="14"/>
      <c r="AF156" s="78">
        <v>0.3</v>
      </c>
      <c r="AG156" s="14"/>
      <c r="AH156" s="76">
        <v>0.54</v>
      </c>
      <c r="CA156" s="5"/>
    </row>
    <row r="157" spans="27:79">
      <c r="AA157" s="13">
        <f t="shared" si="85"/>
        <v>43313</v>
      </c>
      <c r="AB157" s="14">
        <v>2018</v>
      </c>
      <c r="AC157" s="14"/>
      <c r="AD157" s="14" t="s">
        <v>17</v>
      </c>
      <c r="AE157" s="14"/>
      <c r="AF157" s="78">
        <v>0.4</v>
      </c>
      <c r="AG157" s="14"/>
      <c r="AH157" s="76">
        <v>0.73</v>
      </c>
      <c r="CA157" s="5"/>
    </row>
    <row r="158" spans="27:79">
      <c r="AA158" s="13">
        <f t="shared" si="85"/>
        <v>43344</v>
      </c>
      <c r="AB158" s="14">
        <v>2018</v>
      </c>
      <c r="AC158" s="14" t="s">
        <v>28</v>
      </c>
      <c r="AD158" s="14" t="s">
        <v>18</v>
      </c>
      <c r="AE158" s="14">
        <v>0.19</v>
      </c>
      <c r="AF158" s="78">
        <v>0.2</v>
      </c>
      <c r="AG158" s="14">
        <v>0.54</v>
      </c>
      <c r="AH158" s="76">
        <v>0.51</v>
      </c>
      <c r="CA158" s="5"/>
    </row>
    <row r="159" spans="27:79">
      <c r="AA159" s="13">
        <f t="shared" si="85"/>
        <v>43374</v>
      </c>
      <c r="AB159" s="14">
        <v>2018</v>
      </c>
      <c r="AC159" s="14"/>
      <c r="AD159" s="14" t="s">
        <v>19</v>
      </c>
      <c r="AE159" s="14"/>
      <c r="AF159" s="78">
        <v>0</v>
      </c>
      <c r="AG159" s="14"/>
      <c r="AH159" s="76">
        <v>0.46</v>
      </c>
      <c r="CA159" s="5"/>
    </row>
    <row r="160" spans="27:79">
      <c r="AA160" s="13">
        <f t="shared" si="85"/>
        <v>43405</v>
      </c>
      <c r="AB160" s="14">
        <v>2018</v>
      </c>
      <c r="AC160" s="14"/>
      <c r="AD160" s="14" t="s">
        <v>20</v>
      </c>
      <c r="AE160" s="14"/>
      <c r="AF160" s="78">
        <v>-0.3</v>
      </c>
      <c r="AG160" s="14"/>
      <c r="AH160" s="76">
        <v>0.01</v>
      </c>
      <c r="CA160" s="5"/>
    </row>
    <row r="161" spans="27:79">
      <c r="AA161" s="13">
        <f t="shared" si="85"/>
        <v>43435</v>
      </c>
      <c r="AB161" s="14">
        <v>2018</v>
      </c>
      <c r="AC161" s="14" t="s">
        <v>29</v>
      </c>
      <c r="AD161" s="14" t="s">
        <v>21</v>
      </c>
      <c r="AE161" s="14">
        <v>-0.38</v>
      </c>
      <c r="AF161" s="78">
        <v>-0.3</v>
      </c>
      <c r="AG161" s="14">
        <v>0.02</v>
      </c>
      <c r="AH161" s="76">
        <v>0.14000000000000001</v>
      </c>
      <c r="CA161" s="5"/>
    </row>
    <row r="162" spans="27:79">
      <c r="AA162" s="13">
        <f t="shared" si="85"/>
        <v>43466</v>
      </c>
      <c r="AB162" s="14">
        <v>2018</v>
      </c>
      <c r="AC162" s="14"/>
      <c r="AD162" s="14" t="s">
        <v>22</v>
      </c>
      <c r="AE162" s="14"/>
      <c r="AF162" s="78">
        <v>-1.2</v>
      </c>
      <c r="AG162" s="14"/>
      <c r="AH162" s="76">
        <v>-0.68</v>
      </c>
      <c r="CA162" s="5"/>
    </row>
    <row r="163" spans="27:79">
      <c r="AA163" s="13">
        <f t="shared" si="85"/>
        <v>43497</v>
      </c>
      <c r="AB163" s="14">
        <v>2019</v>
      </c>
      <c r="AC163" s="14"/>
      <c r="AD163" s="14" t="s">
        <v>11</v>
      </c>
      <c r="AE163" s="14"/>
      <c r="AF163" s="78">
        <v>-0.9</v>
      </c>
      <c r="AG163" s="14"/>
      <c r="AH163" s="76">
        <v>-0.39</v>
      </c>
      <c r="CA163" s="5"/>
    </row>
    <row r="164" spans="27:79">
      <c r="AA164" s="13">
        <f t="shared" si="85"/>
        <v>43525</v>
      </c>
      <c r="AB164" s="14">
        <v>2019</v>
      </c>
      <c r="AC164" s="14" t="s">
        <v>26</v>
      </c>
      <c r="AD164" s="14" t="s">
        <v>12</v>
      </c>
      <c r="AE164" s="14">
        <v>-1.1399999999999999</v>
      </c>
      <c r="AF164" s="78">
        <v>-1</v>
      </c>
      <c r="AG164" s="14">
        <v>-0.68</v>
      </c>
      <c r="AH164" s="76">
        <v>-0.47</v>
      </c>
      <c r="CA164" s="5"/>
    </row>
    <row r="165" spans="27:79">
      <c r="AA165" s="13">
        <f t="shared" si="85"/>
        <v>43556</v>
      </c>
      <c r="AB165" s="14">
        <v>2019</v>
      </c>
      <c r="AC165" s="14"/>
      <c r="AD165" s="14" t="s">
        <v>13</v>
      </c>
      <c r="AE165" s="14"/>
      <c r="AF165" s="78">
        <v>-1.6</v>
      </c>
      <c r="AG165" s="14"/>
      <c r="AH165" s="76">
        <v>-1.03</v>
      </c>
      <c r="CA165" s="5"/>
    </row>
    <row r="166" spans="27:79">
      <c r="AA166" s="13">
        <f t="shared" si="85"/>
        <v>43586</v>
      </c>
      <c r="AB166" s="14">
        <v>2019</v>
      </c>
      <c r="AC166" s="14"/>
      <c r="AD166" s="14" t="s">
        <v>14</v>
      </c>
      <c r="AE166" s="14"/>
      <c r="AF166" s="78">
        <v>-1.8</v>
      </c>
      <c r="AG166" s="14"/>
      <c r="AH166" s="76">
        <v>-1.28</v>
      </c>
      <c r="CA166" s="5"/>
    </row>
    <row r="167" spans="27:79">
      <c r="AA167" s="13">
        <f t="shared" si="85"/>
        <v>43617</v>
      </c>
      <c r="AB167" s="14">
        <v>2019</v>
      </c>
      <c r="AC167" s="14" t="s">
        <v>27</v>
      </c>
      <c r="AD167" s="14" t="s">
        <v>15</v>
      </c>
      <c r="AE167" s="14">
        <v>-1.87</v>
      </c>
      <c r="AF167" s="78">
        <v>-2</v>
      </c>
      <c r="AG167" s="14">
        <v>-1.46</v>
      </c>
      <c r="AH167" s="76">
        <v>-1.49</v>
      </c>
      <c r="CA167" s="5"/>
    </row>
    <row r="168" spans="27:79">
      <c r="AA168" s="13">
        <f t="shared" ref="AA168:AA174" si="86">EDATE(AA167,1)</f>
        <v>43647</v>
      </c>
      <c r="AB168" s="14">
        <v>2019</v>
      </c>
      <c r="AC168" s="14"/>
      <c r="AD168" s="14" t="s">
        <v>16</v>
      </c>
      <c r="AE168" s="14"/>
      <c r="AF168" s="78">
        <v>-2.2999999999999998</v>
      </c>
      <c r="AG168" s="14"/>
      <c r="AH168" s="76">
        <v>-1.75</v>
      </c>
      <c r="CA168" s="5"/>
    </row>
    <row r="169" spans="27:79">
      <c r="AA169" s="13">
        <f t="shared" si="86"/>
        <v>43678</v>
      </c>
      <c r="AB169" s="14">
        <v>2019</v>
      </c>
      <c r="AC169" s="14"/>
      <c r="AD169" s="14" t="s">
        <v>17</v>
      </c>
      <c r="AE169" s="14"/>
      <c r="AF169" s="78">
        <v>-2.5</v>
      </c>
      <c r="AG169" s="14"/>
      <c r="AH169" s="76">
        <v>-2.06</v>
      </c>
      <c r="CA169" s="5"/>
    </row>
    <row r="170" spans="27:79">
      <c r="AA170" s="13">
        <f t="shared" si="86"/>
        <v>43709</v>
      </c>
      <c r="AB170" s="14">
        <v>2019</v>
      </c>
      <c r="AC170" s="14" t="s">
        <v>28</v>
      </c>
      <c r="AD170" s="14" t="s">
        <v>18</v>
      </c>
      <c r="AE170" s="14">
        <v>-2.58</v>
      </c>
      <c r="AF170" s="78">
        <v>-2.9</v>
      </c>
      <c r="AG170" s="14">
        <v>-2.17</v>
      </c>
      <c r="AH170" s="76">
        <v>-2.48</v>
      </c>
      <c r="CA170" s="5"/>
    </row>
    <row r="171" spans="27:79">
      <c r="AA171" s="13">
        <f t="shared" si="86"/>
        <v>43739</v>
      </c>
      <c r="AB171" s="14">
        <v>2019</v>
      </c>
      <c r="AC171" s="14"/>
      <c r="AD171" s="14" t="s">
        <v>19</v>
      </c>
      <c r="AE171" s="14"/>
      <c r="AF171" s="78">
        <v>-2.9</v>
      </c>
      <c r="AG171" s="14"/>
      <c r="AH171" s="76">
        <v>-2.4900000000000002</v>
      </c>
      <c r="CA171" s="5"/>
    </row>
    <row r="172" spans="27:79">
      <c r="AA172" s="13">
        <f t="shared" si="86"/>
        <v>43770</v>
      </c>
      <c r="AB172" s="14">
        <v>2019</v>
      </c>
      <c r="AC172" s="14"/>
      <c r="AD172" s="14" t="s">
        <v>20</v>
      </c>
      <c r="AE172" s="14"/>
      <c r="AF172" s="78">
        <v>-3.6</v>
      </c>
      <c r="AG172" s="14"/>
      <c r="AH172" s="76">
        <v>-3.2</v>
      </c>
      <c r="CA172" s="5"/>
    </row>
    <row r="173" spans="27:79">
      <c r="AA173" s="13">
        <f t="shared" si="86"/>
        <v>43800</v>
      </c>
      <c r="AB173" s="14">
        <v>2019</v>
      </c>
      <c r="AC173" s="14" t="s">
        <v>29</v>
      </c>
      <c r="AD173" s="14" t="s">
        <v>21</v>
      </c>
      <c r="AE173" s="14">
        <v>-3.34</v>
      </c>
      <c r="AF173" s="78">
        <v>-3.6</v>
      </c>
      <c r="AG173" s="14">
        <v>-3.04</v>
      </c>
      <c r="AH173" s="76">
        <v>-3.33</v>
      </c>
      <c r="CA173" s="5"/>
    </row>
    <row r="174" spans="27:79">
      <c r="AA174" s="16">
        <f t="shared" si="86"/>
        <v>43831</v>
      </c>
      <c r="AB174" s="17">
        <v>2019</v>
      </c>
      <c r="AC174" s="17"/>
      <c r="AD174" s="17" t="s">
        <v>22</v>
      </c>
      <c r="AE174" s="17"/>
      <c r="AF174" s="79">
        <v>-3.6</v>
      </c>
      <c r="AG174" s="17"/>
      <c r="AH174" s="77">
        <v>-3.3</v>
      </c>
      <c r="CA174" s="5"/>
    </row>
    <row r="175" spans="27:79">
      <c r="CA175" s="5"/>
    </row>
    <row r="176" spans="27:79">
      <c r="CA176" s="5"/>
    </row>
    <row r="177" spans="79:79">
      <c r="CA177" s="5"/>
    </row>
    <row r="178" spans="79:79">
      <c r="CA178" s="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7001E-1C27-4AAE-8A73-86CA5C43E7BE}">
  <sheetPr>
    <tabColor rgb="FF66FFCC"/>
  </sheetPr>
  <dimension ref="A1:H195"/>
  <sheetViews>
    <sheetView workbookViewId="0">
      <pane ySplit="4" topLeftCell="A5" activePane="bottomLeft" state="frozen"/>
      <selection activeCell="F39" sqref="F39"/>
      <selection pane="bottomLeft" activeCell="A5" sqref="A5"/>
    </sheetView>
  </sheetViews>
  <sheetFormatPr defaultRowHeight="12"/>
  <cols>
    <col min="4" max="4" width="10.140625" bestFit="1" customWidth="1"/>
  </cols>
  <sheetData>
    <row r="1" spans="1:8">
      <c r="A1" t="s">
        <v>149</v>
      </c>
    </row>
    <row r="4" spans="1:8">
      <c r="C4" t="s">
        <v>8</v>
      </c>
      <c r="D4" t="s">
        <v>9</v>
      </c>
      <c r="E4" t="s">
        <v>145</v>
      </c>
      <c r="F4" t="s">
        <v>146</v>
      </c>
      <c r="G4" t="s">
        <v>147</v>
      </c>
      <c r="H4" t="s">
        <v>148</v>
      </c>
    </row>
    <row r="5" spans="1:8">
      <c r="B5" s="117">
        <v>39083</v>
      </c>
      <c r="C5">
        <v>2007</v>
      </c>
      <c r="D5" t="s">
        <v>11</v>
      </c>
      <c r="E5" s="2">
        <v>0.121</v>
      </c>
      <c r="F5" s="2">
        <v>0.16800000000000001</v>
      </c>
      <c r="G5" s="2">
        <v>0.82799999999999996</v>
      </c>
      <c r="H5" s="2">
        <v>0.16700000000000001</v>
      </c>
    </row>
    <row r="6" spans="1:8">
      <c r="B6" s="5">
        <f>EDATE(B5,1)</f>
        <v>39114</v>
      </c>
      <c r="C6">
        <v>2007</v>
      </c>
      <c r="D6" t="s">
        <v>12</v>
      </c>
      <c r="E6" s="2">
        <v>0.14299999999999999</v>
      </c>
      <c r="F6" s="2">
        <v>0.13600000000000001</v>
      </c>
      <c r="G6" s="2">
        <v>0.92800000000000005</v>
      </c>
      <c r="H6" s="2">
        <v>0.17799999999999999</v>
      </c>
    </row>
    <row r="7" spans="1:8">
      <c r="B7" s="5">
        <f t="shared" ref="B7:B70" si="0">EDATE(B6,1)</f>
        <v>39142</v>
      </c>
      <c r="C7">
        <v>2007</v>
      </c>
      <c r="D7" t="s">
        <v>13</v>
      </c>
      <c r="E7" s="2">
        <v>0.27300000000000002</v>
      </c>
      <c r="F7" s="2">
        <v>0.318</v>
      </c>
      <c r="G7" s="2">
        <v>1.194</v>
      </c>
      <c r="H7" s="2">
        <v>0.29899999999999999</v>
      </c>
    </row>
    <row r="8" spans="1:8">
      <c r="B8" s="5">
        <f t="shared" si="0"/>
        <v>39173</v>
      </c>
      <c r="C8">
        <v>2007</v>
      </c>
      <c r="D8" t="s">
        <v>14</v>
      </c>
      <c r="E8" s="2">
        <v>0.39400000000000002</v>
      </c>
      <c r="F8" s="2">
        <v>0.40100000000000002</v>
      </c>
      <c r="G8" s="2">
        <v>0.96399999999999997</v>
      </c>
      <c r="H8" s="2">
        <v>0.379</v>
      </c>
    </row>
    <row r="9" spans="1:8">
      <c r="B9" s="5">
        <f t="shared" si="0"/>
        <v>39203</v>
      </c>
      <c r="C9">
        <v>2007</v>
      </c>
      <c r="D9" t="s">
        <v>15</v>
      </c>
      <c r="E9" s="2">
        <v>0.38900000000000001</v>
      </c>
      <c r="F9" s="2">
        <v>0.36699999999999999</v>
      </c>
      <c r="G9" s="2">
        <v>1.149</v>
      </c>
      <c r="H9" s="2">
        <v>0.69799999999999995</v>
      </c>
    </row>
    <row r="10" spans="1:8">
      <c r="B10" s="5">
        <f t="shared" si="0"/>
        <v>39234</v>
      </c>
      <c r="C10">
        <v>2007</v>
      </c>
      <c r="D10" t="s">
        <v>16</v>
      </c>
      <c r="E10" s="2">
        <v>0.48799999999999999</v>
      </c>
      <c r="F10" s="2">
        <v>0.439</v>
      </c>
      <c r="G10" s="2">
        <v>1.292</v>
      </c>
      <c r="H10" s="2">
        <v>0.76400000000000001</v>
      </c>
    </row>
    <row r="11" spans="1:8">
      <c r="B11" s="5">
        <f t="shared" si="0"/>
        <v>39264</v>
      </c>
      <c r="C11">
        <v>2007</v>
      </c>
      <c r="D11" t="s">
        <v>17</v>
      </c>
      <c r="E11" s="2">
        <v>0.44500000000000001</v>
      </c>
      <c r="F11" s="2">
        <v>0.32400000000000001</v>
      </c>
      <c r="G11" s="2">
        <v>1.137</v>
      </c>
      <c r="H11" s="2">
        <v>0.76400000000000001</v>
      </c>
    </row>
    <row r="12" spans="1:8">
      <c r="B12" s="5">
        <f t="shared" si="0"/>
        <v>39295</v>
      </c>
      <c r="C12">
        <v>2007</v>
      </c>
      <c r="D12" t="s">
        <v>18</v>
      </c>
      <c r="E12" s="2">
        <v>0.46800000000000003</v>
      </c>
      <c r="F12" s="2">
        <v>0.45500000000000002</v>
      </c>
      <c r="G12" s="2">
        <v>1.7190000000000001</v>
      </c>
      <c r="H12" s="2">
        <v>0.73099999999999998</v>
      </c>
    </row>
    <row r="13" spans="1:8">
      <c r="B13" s="5">
        <f t="shared" si="0"/>
        <v>39326</v>
      </c>
      <c r="C13">
        <v>2007</v>
      </c>
      <c r="D13" t="s">
        <v>19</v>
      </c>
      <c r="E13" s="2">
        <v>0.49399999999999999</v>
      </c>
      <c r="F13" s="2">
        <v>0.42299999999999999</v>
      </c>
      <c r="G13" s="2">
        <v>1.732</v>
      </c>
      <c r="H13" s="2">
        <v>0.78400000000000003</v>
      </c>
    </row>
    <row r="14" spans="1:8">
      <c r="B14" s="5">
        <f t="shared" si="0"/>
        <v>39356</v>
      </c>
      <c r="C14">
        <v>2007</v>
      </c>
      <c r="D14" t="s">
        <v>20</v>
      </c>
      <c r="E14" s="2">
        <v>0.621</v>
      </c>
      <c r="F14" s="2">
        <v>0.68899999999999995</v>
      </c>
      <c r="G14" s="2">
        <v>1.633</v>
      </c>
      <c r="H14" s="2">
        <v>0.502</v>
      </c>
    </row>
    <row r="15" spans="1:8">
      <c r="B15" s="5">
        <f t="shared" si="0"/>
        <v>39387</v>
      </c>
      <c r="C15">
        <v>2007</v>
      </c>
      <c r="D15" t="s">
        <v>21</v>
      </c>
      <c r="E15" s="2">
        <v>0.30099999999999999</v>
      </c>
      <c r="F15" s="2">
        <v>0.20699999999999999</v>
      </c>
      <c r="G15" s="2">
        <v>1.706</v>
      </c>
      <c r="H15" s="2">
        <v>0.58399999999999996</v>
      </c>
    </row>
    <row r="16" spans="1:8">
      <c r="B16" s="5">
        <f t="shared" si="0"/>
        <v>39417</v>
      </c>
      <c r="C16">
        <v>2007</v>
      </c>
      <c r="D16" t="s">
        <v>22</v>
      </c>
      <c r="E16" s="2">
        <v>-0.01</v>
      </c>
      <c r="F16" s="2">
        <v>-0.189</v>
      </c>
      <c r="G16" s="2">
        <v>1.7569999999999999</v>
      </c>
      <c r="H16" s="2">
        <v>0.437</v>
      </c>
    </row>
    <row r="17" spans="2:8">
      <c r="B17" s="5">
        <f t="shared" si="0"/>
        <v>39448</v>
      </c>
      <c r="C17">
        <v>2008</v>
      </c>
      <c r="D17" t="s">
        <v>11</v>
      </c>
      <c r="E17" s="2">
        <v>0.496</v>
      </c>
      <c r="F17" s="2">
        <v>0.6</v>
      </c>
      <c r="G17" s="2">
        <v>1.859</v>
      </c>
      <c r="H17" s="2">
        <v>0.41</v>
      </c>
    </row>
    <row r="18" spans="2:8">
      <c r="B18" s="5">
        <f t="shared" si="0"/>
        <v>39479</v>
      </c>
      <c r="C18">
        <v>2008</v>
      </c>
      <c r="D18" t="s">
        <v>12</v>
      </c>
      <c r="E18" s="2">
        <v>0.63800000000000001</v>
      </c>
      <c r="F18" s="2">
        <v>0.73499999999999999</v>
      </c>
      <c r="G18" s="2">
        <v>1.885</v>
      </c>
      <c r="H18" s="2">
        <v>0.59499999999999997</v>
      </c>
    </row>
    <row r="19" spans="2:8">
      <c r="B19" s="5">
        <f t="shared" si="0"/>
        <v>39508</v>
      </c>
      <c r="C19">
        <v>2008</v>
      </c>
      <c r="D19" t="s">
        <v>13</v>
      </c>
      <c r="E19" s="2">
        <v>0.625</v>
      </c>
      <c r="F19" s="2">
        <v>0.65600000000000003</v>
      </c>
      <c r="G19" s="2">
        <v>1.57</v>
      </c>
      <c r="H19" s="2">
        <v>0.67</v>
      </c>
    </row>
    <row r="20" spans="2:8">
      <c r="B20" s="5">
        <f t="shared" si="0"/>
        <v>39539</v>
      </c>
      <c r="C20">
        <v>2008</v>
      </c>
      <c r="D20" t="s">
        <v>14</v>
      </c>
      <c r="E20" s="2">
        <v>0.60599999999999998</v>
      </c>
      <c r="F20" s="2">
        <v>0.65700000000000003</v>
      </c>
      <c r="G20" s="2">
        <v>1.6759999999999999</v>
      </c>
      <c r="H20" s="2">
        <v>0.72199999999999998</v>
      </c>
    </row>
    <row r="21" spans="2:8">
      <c r="B21" s="5">
        <f t="shared" si="0"/>
        <v>39569</v>
      </c>
      <c r="C21">
        <v>2008</v>
      </c>
      <c r="D21" t="s">
        <v>15</v>
      </c>
      <c r="E21" s="2">
        <v>0.81</v>
      </c>
      <c r="F21" s="2">
        <v>0.92200000000000004</v>
      </c>
      <c r="G21" s="2">
        <v>1.7729999999999999</v>
      </c>
      <c r="H21" s="2">
        <v>0.84699999999999998</v>
      </c>
    </row>
    <row r="22" spans="2:8">
      <c r="B22" s="5">
        <f t="shared" si="0"/>
        <v>39600</v>
      </c>
      <c r="C22">
        <v>2008</v>
      </c>
      <c r="D22" t="s">
        <v>16</v>
      </c>
      <c r="E22" s="2">
        <v>1.05</v>
      </c>
      <c r="F22" s="2">
        <v>1.0780000000000001</v>
      </c>
      <c r="G22" s="2">
        <v>1.3460000000000001</v>
      </c>
      <c r="H22" s="2">
        <v>0.93200000000000005</v>
      </c>
    </row>
    <row r="23" spans="2:8">
      <c r="B23" s="5">
        <f t="shared" si="0"/>
        <v>39630</v>
      </c>
      <c r="C23">
        <v>2008</v>
      </c>
      <c r="D23" t="s">
        <v>17</v>
      </c>
      <c r="E23" s="2">
        <v>0.81599999999999995</v>
      </c>
      <c r="F23" s="2">
        <v>0.83</v>
      </c>
      <c r="G23" s="2">
        <v>1.3640000000000001</v>
      </c>
      <c r="H23" s="2">
        <v>0.69399999999999995</v>
      </c>
    </row>
    <row r="24" spans="2:8">
      <c r="B24" s="5">
        <f t="shared" si="0"/>
        <v>39661</v>
      </c>
      <c r="C24">
        <v>2008</v>
      </c>
      <c r="D24" t="s">
        <v>18</v>
      </c>
      <c r="E24" s="2">
        <v>0.68</v>
      </c>
      <c r="F24" s="2">
        <v>0.56799999999999995</v>
      </c>
      <c r="G24" s="2">
        <v>1.0609999999999999</v>
      </c>
      <c r="H24" s="2">
        <v>0.79900000000000004</v>
      </c>
    </row>
    <row r="25" spans="2:8">
      <c r="B25" s="5">
        <f t="shared" si="0"/>
        <v>39692</v>
      </c>
      <c r="C25">
        <v>2008</v>
      </c>
      <c r="D25" t="s">
        <v>19</v>
      </c>
      <c r="E25" s="2">
        <v>0.61399999999999999</v>
      </c>
      <c r="F25" s="2">
        <v>0.47899999999999998</v>
      </c>
      <c r="G25" s="2">
        <v>0.97599999999999998</v>
      </c>
      <c r="H25" s="2">
        <v>0.72799999999999998</v>
      </c>
    </row>
    <row r="26" spans="2:8">
      <c r="B26" s="5">
        <f t="shared" si="0"/>
        <v>39722</v>
      </c>
      <c r="C26">
        <v>2008</v>
      </c>
      <c r="D26" t="s">
        <v>20</v>
      </c>
      <c r="E26" s="2">
        <v>0.35599999999999998</v>
      </c>
      <c r="F26" s="2">
        <v>0.124</v>
      </c>
      <c r="G26" s="2">
        <v>0.97299999999999998</v>
      </c>
      <c r="H26" s="2">
        <v>0.46</v>
      </c>
    </row>
    <row r="27" spans="2:8">
      <c r="B27" s="5">
        <f t="shared" si="0"/>
        <v>39753</v>
      </c>
      <c r="C27">
        <v>2008</v>
      </c>
      <c r="D27" t="s">
        <v>21</v>
      </c>
      <c r="E27" s="2">
        <v>0.22900000000000001</v>
      </c>
      <c r="F27" s="2">
        <v>0.11</v>
      </c>
      <c r="G27" s="2">
        <v>0.65500000000000003</v>
      </c>
      <c r="H27" s="2">
        <v>0.01</v>
      </c>
    </row>
    <row r="28" spans="2:8">
      <c r="B28" s="5">
        <f t="shared" si="0"/>
        <v>39783</v>
      </c>
      <c r="C28">
        <v>2008</v>
      </c>
      <c r="D28" t="s">
        <v>22</v>
      </c>
      <c r="E28" s="2">
        <v>-0.63600000000000001</v>
      </c>
      <c r="F28" s="2">
        <v>-0.71799999999999997</v>
      </c>
      <c r="G28" s="2">
        <v>0.95399999999999996</v>
      </c>
      <c r="H28" s="2">
        <v>-0.216</v>
      </c>
    </row>
    <row r="29" spans="2:8">
      <c r="B29" s="5">
        <f t="shared" si="0"/>
        <v>39814</v>
      </c>
      <c r="C29">
        <v>2009</v>
      </c>
      <c r="D29" t="s">
        <v>11</v>
      </c>
      <c r="E29" s="2">
        <v>-1.133</v>
      </c>
      <c r="F29" s="2">
        <v>-1.085</v>
      </c>
      <c r="G29" s="2">
        <v>1.321</v>
      </c>
      <c r="H29" s="2">
        <v>-0.67900000000000005</v>
      </c>
    </row>
    <row r="30" spans="2:8">
      <c r="B30" s="5">
        <f t="shared" si="0"/>
        <v>39845</v>
      </c>
      <c r="C30">
        <v>2009</v>
      </c>
      <c r="D30" t="s">
        <v>12</v>
      </c>
      <c r="E30" s="2">
        <v>-1.01</v>
      </c>
      <c r="F30" s="2">
        <v>-0.81899999999999995</v>
      </c>
      <c r="G30" s="2">
        <v>1.212</v>
      </c>
      <c r="H30" s="2">
        <v>-0.92600000000000005</v>
      </c>
    </row>
    <row r="31" spans="2:8">
      <c r="B31" s="5">
        <f t="shared" si="0"/>
        <v>39873</v>
      </c>
      <c r="C31">
        <v>2009</v>
      </c>
      <c r="D31" t="s">
        <v>13</v>
      </c>
      <c r="E31" s="2">
        <v>-0.88200000000000001</v>
      </c>
      <c r="F31" s="2">
        <v>-0.64800000000000002</v>
      </c>
      <c r="G31" s="2">
        <v>0.86099999999999999</v>
      </c>
      <c r="H31" s="2">
        <v>-0.95199999999999996</v>
      </c>
    </row>
    <row r="32" spans="2:8">
      <c r="B32" s="5">
        <f t="shared" si="0"/>
        <v>39904</v>
      </c>
      <c r="C32">
        <v>2009</v>
      </c>
      <c r="D32" t="s">
        <v>14</v>
      </c>
      <c r="E32" s="2">
        <v>-1.1539999999999999</v>
      </c>
      <c r="F32" s="2">
        <v>-0.92300000000000004</v>
      </c>
      <c r="G32" s="2">
        <v>0.53200000000000003</v>
      </c>
      <c r="H32" s="2">
        <v>-1.458</v>
      </c>
    </row>
    <row r="33" spans="2:8">
      <c r="B33" s="5">
        <f t="shared" si="0"/>
        <v>39934</v>
      </c>
      <c r="C33">
        <v>2009</v>
      </c>
      <c r="D33" t="s">
        <v>15</v>
      </c>
      <c r="E33" s="2">
        <v>-1.8129999999999999</v>
      </c>
      <c r="F33" s="2">
        <v>-1.754</v>
      </c>
      <c r="G33" s="2">
        <v>2.5000000000000001E-2</v>
      </c>
      <c r="H33" s="2">
        <v>-2.1890000000000001</v>
      </c>
    </row>
    <row r="34" spans="2:8">
      <c r="B34" s="5">
        <f t="shared" si="0"/>
        <v>39965</v>
      </c>
      <c r="C34">
        <v>2009</v>
      </c>
      <c r="D34" t="s">
        <v>16</v>
      </c>
      <c r="E34" s="2">
        <v>-1.4279999999999999</v>
      </c>
      <c r="F34" s="2">
        <v>-1.1659999999999999</v>
      </c>
      <c r="G34" s="2">
        <v>-9.1999999999999998E-2</v>
      </c>
      <c r="H34" s="2">
        <v>-2.2730000000000001</v>
      </c>
    </row>
    <row r="35" spans="2:8">
      <c r="B35" s="5">
        <f t="shared" si="0"/>
        <v>39995</v>
      </c>
      <c r="C35">
        <v>2009</v>
      </c>
      <c r="D35" t="s">
        <v>17</v>
      </c>
      <c r="E35" s="2">
        <v>-1.0309999999999999</v>
      </c>
      <c r="F35" s="2">
        <v>-0.72499999999999998</v>
      </c>
      <c r="G35" s="2">
        <v>-0.09</v>
      </c>
      <c r="H35" s="2">
        <v>-1.8919999999999999</v>
      </c>
    </row>
    <row r="36" spans="2:8">
      <c r="B36" s="5">
        <f t="shared" si="0"/>
        <v>40026</v>
      </c>
      <c r="C36">
        <v>2009</v>
      </c>
      <c r="D36" t="s">
        <v>18</v>
      </c>
      <c r="E36" s="2">
        <v>-0.81</v>
      </c>
      <c r="F36" s="2">
        <v>-0.45500000000000002</v>
      </c>
      <c r="G36" s="2">
        <v>-0.69399999999999995</v>
      </c>
      <c r="H36" s="2">
        <v>-1.851</v>
      </c>
    </row>
    <row r="37" spans="2:8">
      <c r="B37" s="5">
        <f t="shared" si="0"/>
        <v>40057</v>
      </c>
      <c r="C37">
        <v>2009</v>
      </c>
      <c r="D37" t="s">
        <v>19</v>
      </c>
      <c r="E37" s="2">
        <v>-0.85499999999999998</v>
      </c>
      <c r="F37" s="2">
        <v>-0.60299999999999998</v>
      </c>
      <c r="G37" s="2">
        <v>-0.85699999999999998</v>
      </c>
      <c r="H37" s="2">
        <v>-1.7529999999999999</v>
      </c>
    </row>
    <row r="38" spans="2:8">
      <c r="B38" s="5">
        <f t="shared" si="0"/>
        <v>40087</v>
      </c>
      <c r="C38">
        <v>2009</v>
      </c>
      <c r="D38" t="s">
        <v>20</v>
      </c>
      <c r="E38" s="2">
        <v>-0.61399999999999999</v>
      </c>
      <c r="F38" s="2">
        <v>-0.34799999999999998</v>
      </c>
      <c r="G38" s="2">
        <v>-0.70499999999999996</v>
      </c>
      <c r="H38" s="2">
        <v>-1.216</v>
      </c>
    </row>
    <row r="39" spans="2:8">
      <c r="B39" s="5">
        <f t="shared" si="0"/>
        <v>40118</v>
      </c>
      <c r="C39">
        <v>2009</v>
      </c>
      <c r="D39" t="s">
        <v>21</v>
      </c>
      <c r="E39" s="2">
        <v>-0.53200000000000003</v>
      </c>
      <c r="F39" s="2">
        <v>-0.40100000000000002</v>
      </c>
      <c r="G39" s="2">
        <v>-0.86099999999999999</v>
      </c>
      <c r="H39" s="2">
        <v>-0.82499999999999996</v>
      </c>
    </row>
    <row r="40" spans="2:8">
      <c r="B40" s="5">
        <f t="shared" si="0"/>
        <v>40148</v>
      </c>
      <c r="C40">
        <v>2009</v>
      </c>
      <c r="D40" t="s">
        <v>22</v>
      </c>
      <c r="E40" s="2">
        <v>-0.214</v>
      </c>
      <c r="F40" s="2">
        <v>9.6000000000000002E-2</v>
      </c>
      <c r="G40" s="2">
        <v>-0.89600000000000002</v>
      </c>
      <c r="H40" s="2">
        <v>-0.872</v>
      </c>
    </row>
    <row r="41" spans="2:8">
      <c r="B41" s="5">
        <f t="shared" si="0"/>
        <v>40179</v>
      </c>
      <c r="C41">
        <v>2010</v>
      </c>
      <c r="D41" t="s">
        <v>11</v>
      </c>
      <c r="E41" s="2">
        <v>-0.69899999999999995</v>
      </c>
      <c r="F41" s="2">
        <v>-0.72199999999999998</v>
      </c>
      <c r="G41" s="2">
        <v>-1.2629999999999999</v>
      </c>
      <c r="H41" s="2">
        <v>-1.0369999999999999</v>
      </c>
    </row>
    <row r="42" spans="2:8">
      <c r="B42" s="5">
        <f t="shared" si="0"/>
        <v>40210</v>
      </c>
      <c r="C42">
        <v>2010</v>
      </c>
      <c r="D42" t="s">
        <v>12</v>
      </c>
      <c r="E42" s="2">
        <v>-0.32300000000000001</v>
      </c>
      <c r="F42" s="2">
        <v>-0.28899999999999998</v>
      </c>
      <c r="G42" s="2">
        <v>-1.337</v>
      </c>
      <c r="H42" s="2">
        <v>-0.57699999999999996</v>
      </c>
    </row>
    <row r="43" spans="2:8">
      <c r="B43" s="5">
        <f t="shared" si="0"/>
        <v>40238</v>
      </c>
      <c r="C43">
        <v>2010</v>
      </c>
      <c r="D43" t="s">
        <v>13</v>
      </c>
      <c r="E43" s="2">
        <v>-0.315</v>
      </c>
      <c r="F43" s="2">
        <v>-0.34300000000000003</v>
      </c>
      <c r="G43" s="2">
        <v>-1.679</v>
      </c>
      <c r="H43" s="2">
        <v>-0.55100000000000005</v>
      </c>
    </row>
    <row r="44" spans="2:8">
      <c r="B44" s="5">
        <f t="shared" si="0"/>
        <v>40269</v>
      </c>
      <c r="C44">
        <v>2010</v>
      </c>
      <c r="D44" t="s">
        <v>14</v>
      </c>
      <c r="E44" s="2">
        <v>-0.19</v>
      </c>
      <c r="F44" s="2">
        <v>-0.16800000000000001</v>
      </c>
      <c r="G44" s="2">
        <v>-1.655</v>
      </c>
      <c r="H44" s="2">
        <v>-0.69</v>
      </c>
    </row>
    <row r="45" spans="2:8">
      <c r="B45" s="5">
        <f t="shared" si="0"/>
        <v>40299</v>
      </c>
      <c r="C45">
        <v>2010</v>
      </c>
      <c r="D45" t="s">
        <v>15</v>
      </c>
      <c r="E45" s="2">
        <v>-0.13300000000000001</v>
      </c>
      <c r="F45" s="2">
        <v>-0.01</v>
      </c>
      <c r="G45" s="2">
        <v>-1.3520000000000001</v>
      </c>
      <c r="H45" s="2">
        <v>-0.59799999999999998</v>
      </c>
    </row>
    <row r="46" spans="2:8">
      <c r="B46" s="5">
        <f t="shared" si="0"/>
        <v>40330</v>
      </c>
      <c r="C46">
        <v>2010</v>
      </c>
      <c r="D46" t="s">
        <v>16</v>
      </c>
      <c r="E46" s="2">
        <v>-0.16600000000000001</v>
      </c>
      <c r="F46" s="2">
        <v>-7.0999999999999994E-2</v>
      </c>
      <c r="G46" s="2">
        <v>-1.3049999999999999</v>
      </c>
      <c r="H46" s="2">
        <v>-0.55700000000000005</v>
      </c>
    </row>
    <row r="47" spans="2:8">
      <c r="B47" s="5">
        <f t="shared" si="0"/>
        <v>40360</v>
      </c>
      <c r="C47">
        <v>2010</v>
      </c>
      <c r="D47" t="s">
        <v>17</v>
      </c>
      <c r="E47" s="2">
        <v>-0.34599999999999997</v>
      </c>
      <c r="F47" s="2">
        <v>-0.23799999999999999</v>
      </c>
      <c r="G47" s="2">
        <v>-1.224</v>
      </c>
      <c r="H47" s="2">
        <v>-0.68100000000000005</v>
      </c>
    </row>
    <row r="48" spans="2:8">
      <c r="B48" s="5">
        <f t="shared" si="0"/>
        <v>40391</v>
      </c>
      <c r="C48">
        <v>2010</v>
      </c>
      <c r="D48" t="s">
        <v>18</v>
      </c>
      <c r="E48" s="2">
        <v>-0.24299999999999999</v>
      </c>
      <c r="F48" s="2">
        <v>-0.153</v>
      </c>
      <c r="G48" s="2">
        <v>-1.0680000000000001</v>
      </c>
      <c r="H48" s="2">
        <v>-0.39700000000000002</v>
      </c>
    </row>
    <row r="49" spans="2:8">
      <c r="B49" s="5">
        <f t="shared" si="0"/>
        <v>40422</v>
      </c>
      <c r="C49">
        <v>2010</v>
      </c>
      <c r="D49" t="s">
        <v>19</v>
      </c>
      <c r="E49" s="2">
        <v>-0.16400000000000001</v>
      </c>
      <c r="F49" s="2">
        <v>-3.1E-2</v>
      </c>
      <c r="G49" s="2">
        <v>-1.208</v>
      </c>
      <c r="H49" s="2">
        <v>-0.57599999999999996</v>
      </c>
    </row>
    <row r="50" spans="2:8">
      <c r="B50" s="5">
        <f t="shared" si="0"/>
        <v>40452</v>
      </c>
      <c r="C50">
        <v>2010</v>
      </c>
      <c r="D50" t="s">
        <v>20</v>
      </c>
      <c r="E50" s="2">
        <v>-0.29099999999999998</v>
      </c>
      <c r="F50" s="2">
        <v>-0.16600000000000001</v>
      </c>
      <c r="G50" s="2">
        <v>-1.032</v>
      </c>
      <c r="H50" s="2">
        <v>-0.65100000000000002</v>
      </c>
    </row>
    <row r="51" spans="2:8">
      <c r="B51" s="5">
        <f t="shared" si="0"/>
        <v>40483</v>
      </c>
      <c r="C51">
        <v>2010</v>
      </c>
      <c r="D51" t="s">
        <v>21</v>
      </c>
      <c r="E51" s="2">
        <v>-0.32400000000000001</v>
      </c>
      <c r="F51" s="2">
        <v>-0.441</v>
      </c>
      <c r="G51" s="2">
        <v>-1.3160000000000001</v>
      </c>
      <c r="H51" s="2">
        <v>-0.56299999999999994</v>
      </c>
    </row>
    <row r="52" spans="2:8">
      <c r="B52" s="5">
        <f t="shared" si="0"/>
        <v>40513</v>
      </c>
      <c r="C52">
        <v>2010</v>
      </c>
      <c r="D52" t="s">
        <v>22</v>
      </c>
      <c r="E52" s="2">
        <v>0.123</v>
      </c>
      <c r="F52" s="2">
        <v>0.33700000000000002</v>
      </c>
      <c r="G52" s="2">
        <v>-1.2729999999999999</v>
      </c>
      <c r="H52" s="2">
        <v>-0.67600000000000005</v>
      </c>
    </row>
    <row r="53" spans="2:8">
      <c r="B53" s="5">
        <f t="shared" si="0"/>
        <v>40544</v>
      </c>
      <c r="C53">
        <v>2011</v>
      </c>
      <c r="D53" t="s">
        <v>11</v>
      </c>
      <c r="E53" s="2">
        <v>-0.371</v>
      </c>
      <c r="F53" s="2">
        <v>-0.48299999999999998</v>
      </c>
      <c r="G53" s="2">
        <v>-1.133</v>
      </c>
      <c r="H53" s="2">
        <v>-0.47499999999999998</v>
      </c>
    </row>
    <row r="54" spans="2:8">
      <c r="B54" s="5">
        <f t="shared" si="0"/>
        <v>40575</v>
      </c>
      <c r="C54">
        <v>2011</v>
      </c>
      <c r="D54" t="s">
        <v>12</v>
      </c>
      <c r="E54" s="2">
        <v>-0.11</v>
      </c>
      <c r="F54" s="2">
        <v>-0.1</v>
      </c>
      <c r="G54" s="2">
        <v>-1.038</v>
      </c>
      <c r="H54" s="2">
        <v>-0.432</v>
      </c>
    </row>
    <row r="55" spans="2:8">
      <c r="B55" s="5">
        <f t="shared" si="0"/>
        <v>40603</v>
      </c>
      <c r="C55">
        <v>2011</v>
      </c>
      <c r="D55" t="s">
        <v>13</v>
      </c>
      <c r="E55" s="2">
        <v>0.10199999999999999</v>
      </c>
      <c r="F55" s="2">
        <v>0.15</v>
      </c>
      <c r="G55" s="2">
        <v>-0.93700000000000006</v>
      </c>
      <c r="H55" s="2">
        <v>-0.24</v>
      </c>
    </row>
    <row r="56" spans="2:8">
      <c r="B56" s="5">
        <f t="shared" si="0"/>
        <v>40634</v>
      </c>
      <c r="C56">
        <v>2011</v>
      </c>
      <c r="D56" t="s">
        <v>14</v>
      </c>
      <c r="E56" s="2">
        <v>7.2999999999999995E-2</v>
      </c>
      <c r="F56" s="2">
        <v>0.20699999999999999</v>
      </c>
      <c r="G56" s="2">
        <v>-0.93300000000000005</v>
      </c>
      <c r="H56" s="2">
        <v>-0.45600000000000002</v>
      </c>
    </row>
    <row r="57" spans="2:8">
      <c r="B57" s="5">
        <f t="shared" si="0"/>
        <v>40664</v>
      </c>
      <c r="C57">
        <v>2011</v>
      </c>
      <c r="D57" t="s">
        <v>15</v>
      </c>
      <c r="E57" s="2">
        <v>1.9E-2</v>
      </c>
      <c r="F57" s="2">
        <v>7.4999999999999997E-2</v>
      </c>
      <c r="G57" s="2">
        <v>-0.79600000000000004</v>
      </c>
      <c r="H57" s="2">
        <v>-0.50800000000000001</v>
      </c>
    </row>
    <row r="58" spans="2:8">
      <c r="B58" s="5">
        <f t="shared" si="0"/>
        <v>40695</v>
      </c>
      <c r="C58">
        <v>2011</v>
      </c>
      <c r="D58" t="s">
        <v>16</v>
      </c>
      <c r="E58" s="2">
        <v>3.4000000000000002E-2</v>
      </c>
      <c r="F58" s="2">
        <v>0.16700000000000001</v>
      </c>
      <c r="G58" s="2">
        <v>-0.72399999999999998</v>
      </c>
      <c r="H58" s="2">
        <v>-0.73699999999999999</v>
      </c>
    </row>
    <row r="59" spans="2:8">
      <c r="B59" s="5">
        <f t="shared" si="0"/>
        <v>40725</v>
      </c>
      <c r="C59">
        <v>2011</v>
      </c>
      <c r="D59" t="s">
        <v>17</v>
      </c>
      <c r="E59" s="2">
        <v>0.20100000000000001</v>
      </c>
      <c r="F59" s="2">
        <v>0.32700000000000001</v>
      </c>
      <c r="G59" s="2">
        <v>-0.68100000000000005</v>
      </c>
      <c r="H59" s="2">
        <v>-0.39500000000000002</v>
      </c>
    </row>
    <row r="60" spans="2:8">
      <c r="B60" s="5">
        <f t="shared" si="0"/>
        <v>40756</v>
      </c>
      <c r="C60">
        <v>2011</v>
      </c>
      <c r="D60" t="s">
        <v>18</v>
      </c>
      <c r="E60" s="2">
        <v>0.13200000000000001</v>
      </c>
      <c r="F60" s="2">
        <v>0.38200000000000001</v>
      </c>
      <c r="G60" s="2">
        <v>-0.48599999999999999</v>
      </c>
      <c r="H60" s="2">
        <v>-0.67500000000000004</v>
      </c>
    </row>
    <row r="61" spans="2:8">
      <c r="B61" s="5">
        <f t="shared" si="0"/>
        <v>40787</v>
      </c>
      <c r="C61">
        <v>2011</v>
      </c>
      <c r="D61" t="s">
        <v>19</v>
      </c>
      <c r="E61" s="2">
        <v>0.23100000000000001</v>
      </c>
      <c r="F61" s="2">
        <v>0.51300000000000001</v>
      </c>
      <c r="G61" s="2">
        <v>-0.182</v>
      </c>
      <c r="H61" s="2">
        <v>-0.51900000000000002</v>
      </c>
    </row>
    <row r="62" spans="2:8">
      <c r="B62" s="5">
        <f t="shared" si="0"/>
        <v>40817</v>
      </c>
      <c r="C62">
        <v>2011</v>
      </c>
      <c r="D62" t="s">
        <v>20</v>
      </c>
      <c r="E62" s="2">
        <v>0.252</v>
      </c>
      <c r="F62" s="2">
        <v>0.50800000000000001</v>
      </c>
      <c r="G62" s="2">
        <v>-0.13400000000000001</v>
      </c>
      <c r="H62" s="2">
        <v>-0.27400000000000002</v>
      </c>
    </row>
    <row r="63" spans="2:8">
      <c r="B63" s="5">
        <f t="shared" si="0"/>
        <v>40848</v>
      </c>
      <c r="C63">
        <v>2011</v>
      </c>
      <c r="D63" t="s">
        <v>21</v>
      </c>
      <c r="E63" s="2">
        <v>0.17899999999999999</v>
      </c>
      <c r="F63" s="2">
        <v>0.28799999999999998</v>
      </c>
      <c r="G63" s="2">
        <v>-0.27700000000000002</v>
      </c>
      <c r="H63" s="2">
        <v>-0.33400000000000002</v>
      </c>
    </row>
    <row r="64" spans="2:8">
      <c r="B64" s="5">
        <f t="shared" si="0"/>
        <v>40878</v>
      </c>
      <c r="C64">
        <v>2011</v>
      </c>
      <c r="D64" t="s">
        <v>22</v>
      </c>
      <c r="E64" s="2">
        <v>0.24</v>
      </c>
      <c r="F64" s="2">
        <v>0.41</v>
      </c>
      <c r="G64" s="2">
        <v>-0.25900000000000001</v>
      </c>
      <c r="H64" s="2">
        <v>-0.29199999999999998</v>
      </c>
    </row>
    <row r="65" spans="2:8">
      <c r="B65" s="5">
        <f t="shared" si="0"/>
        <v>40909</v>
      </c>
      <c r="C65">
        <v>2012</v>
      </c>
      <c r="D65" t="s">
        <v>11</v>
      </c>
      <c r="E65" s="2">
        <v>0.36599999999999999</v>
      </c>
      <c r="F65" s="2">
        <v>0.53800000000000003</v>
      </c>
      <c r="G65" s="2">
        <v>-0.26600000000000001</v>
      </c>
      <c r="H65" s="2">
        <v>6.0000000000000001E-3</v>
      </c>
    </row>
    <row r="66" spans="2:8">
      <c r="B66" s="5">
        <f t="shared" si="0"/>
        <v>40940</v>
      </c>
      <c r="C66">
        <v>2012</v>
      </c>
      <c r="D66" t="s">
        <v>12</v>
      </c>
      <c r="E66" s="2">
        <v>0.182</v>
      </c>
      <c r="F66" s="2">
        <v>0.39</v>
      </c>
      <c r="G66" s="2">
        <v>-0.29499999999999998</v>
      </c>
      <c r="H66" s="2">
        <v>-0.35699999999999998</v>
      </c>
    </row>
    <row r="67" spans="2:8">
      <c r="B67" s="5">
        <f t="shared" si="0"/>
        <v>40969</v>
      </c>
      <c r="C67">
        <v>2012</v>
      </c>
      <c r="D67" t="s">
        <v>13</v>
      </c>
      <c r="E67" s="2">
        <v>0.127</v>
      </c>
      <c r="F67" s="2">
        <v>0.30099999999999999</v>
      </c>
      <c r="G67" s="2">
        <v>0.17799999999999999</v>
      </c>
      <c r="H67" s="2">
        <v>-9.7000000000000003E-2</v>
      </c>
    </row>
    <row r="68" spans="2:8">
      <c r="B68" s="5">
        <f t="shared" si="0"/>
        <v>41000</v>
      </c>
      <c r="C68">
        <v>2012</v>
      </c>
      <c r="D68" t="s">
        <v>14</v>
      </c>
      <c r="E68" s="2">
        <v>0.159</v>
      </c>
      <c r="F68" s="2">
        <v>0.30299999999999999</v>
      </c>
      <c r="G68" s="2">
        <v>4.4999999999999998E-2</v>
      </c>
      <c r="H68" s="2">
        <v>-9.7000000000000003E-2</v>
      </c>
    </row>
    <row r="69" spans="2:8">
      <c r="B69" s="5">
        <f t="shared" si="0"/>
        <v>41030</v>
      </c>
      <c r="C69">
        <v>2012</v>
      </c>
      <c r="D69" t="s">
        <v>15</v>
      </c>
      <c r="E69" s="2">
        <v>9.9000000000000005E-2</v>
      </c>
      <c r="F69" s="2">
        <v>0.24099999999999999</v>
      </c>
      <c r="G69" s="2">
        <v>0.10100000000000001</v>
      </c>
      <c r="H69" s="2">
        <v>-3.9E-2</v>
      </c>
    </row>
    <row r="70" spans="2:8">
      <c r="B70" s="5">
        <f t="shared" si="0"/>
        <v>41061</v>
      </c>
      <c r="C70">
        <v>2012</v>
      </c>
      <c r="D70" t="s">
        <v>16</v>
      </c>
      <c r="E70" s="2">
        <v>0.18</v>
      </c>
      <c r="F70" s="2">
        <v>0.39600000000000002</v>
      </c>
      <c r="G70" s="2">
        <v>9.5000000000000001E-2</v>
      </c>
      <c r="H70" s="2">
        <v>-2.5000000000000001E-2</v>
      </c>
    </row>
    <row r="71" spans="2:8">
      <c r="B71" s="5">
        <f t="shared" ref="B71:B134" si="1">EDATE(B70,1)</f>
        <v>41091</v>
      </c>
      <c r="C71">
        <v>2012</v>
      </c>
      <c r="D71" t="s">
        <v>17</v>
      </c>
      <c r="E71" s="2">
        <v>0.20599999999999999</v>
      </c>
      <c r="F71" s="2">
        <v>0.36299999999999999</v>
      </c>
      <c r="G71" s="2">
        <v>-1.2E-2</v>
      </c>
      <c r="H71" s="2">
        <v>6.2E-2</v>
      </c>
    </row>
    <row r="72" spans="2:8">
      <c r="B72" s="5">
        <f t="shared" si="1"/>
        <v>41122</v>
      </c>
      <c r="C72">
        <v>2012</v>
      </c>
      <c r="D72" t="s">
        <v>18</v>
      </c>
      <c r="E72" s="2">
        <v>0.111</v>
      </c>
      <c r="F72" s="2">
        <v>0.29099999999999998</v>
      </c>
      <c r="G72" s="2">
        <v>3.0000000000000001E-3</v>
      </c>
      <c r="H72" s="2">
        <v>-0.14699999999999999</v>
      </c>
    </row>
    <row r="73" spans="2:8">
      <c r="B73" s="5">
        <f t="shared" si="1"/>
        <v>41153</v>
      </c>
      <c r="C73">
        <v>2012</v>
      </c>
      <c r="D73" t="s">
        <v>19</v>
      </c>
      <c r="E73" s="2">
        <v>0.26200000000000001</v>
      </c>
      <c r="F73" s="2">
        <v>0.36399999999999999</v>
      </c>
      <c r="G73" s="2">
        <v>-0.01</v>
      </c>
      <c r="H73" s="2">
        <v>0.20799999999999999</v>
      </c>
    </row>
    <row r="74" spans="2:8">
      <c r="B74" s="5">
        <f t="shared" si="1"/>
        <v>41183</v>
      </c>
      <c r="C74">
        <v>2012</v>
      </c>
      <c r="D74" t="s">
        <v>20</v>
      </c>
      <c r="E74" s="2">
        <v>0.16600000000000001</v>
      </c>
      <c r="F74" s="2">
        <v>0.312</v>
      </c>
      <c r="G74" s="2">
        <v>-7.0999999999999994E-2</v>
      </c>
      <c r="H74" s="2">
        <v>-0.124</v>
      </c>
    </row>
    <row r="75" spans="2:8">
      <c r="B75" s="5">
        <f t="shared" si="1"/>
        <v>41214</v>
      </c>
      <c r="C75">
        <v>2012</v>
      </c>
      <c r="D75" t="s">
        <v>21</v>
      </c>
      <c r="E75" s="2">
        <v>0.24</v>
      </c>
      <c r="F75" s="2">
        <v>0.441</v>
      </c>
      <c r="G75" s="2">
        <v>-0.21</v>
      </c>
      <c r="H75" s="2">
        <v>-0.38200000000000001</v>
      </c>
    </row>
    <row r="76" spans="2:8">
      <c r="B76" s="5">
        <f t="shared" si="1"/>
        <v>41244</v>
      </c>
      <c r="C76">
        <v>2012</v>
      </c>
      <c r="D76" t="s">
        <v>22</v>
      </c>
      <c r="E76" s="2">
        <v>-0.37</v>
      </c>
      <c r="F76" s="2">
        <v>-0.41099999999999998</v>
      </c>
      <c r="G76" s="2">
        <v>-0.214</v>
      </c>
      <c r="H76" s="2">
        <v>-0.30199999999999999</v>
      </c>
    </row>
    <row r="77" spans="2:8">
      <c r="B77" s="5">
        <f t="shared" si="1"/>
        <v>41275</v>
      </c>
      <c r="C77">
        <v>2013</v>
      </c>
      <c r="D77" t="s">
        <v>11</v>
      </c>
      <c r="E77" s="2">
        <v>-3.5999999999999997E-2</v>
      </c>
      <c r="F77" s="2">
        <v>0.20699999999999999</v>
      </c>
      <c r="G77" s="2">
        <v>-0.127</v>
      </c>
      <c r="H77" s="2">
        <v>-0.58699999999999997</v>
      </c>
    </row>
    <row r="78" spans="2:8">
      <c r="B78" s="5">
        <f t="shared" si="1"/>
        <v>41306</v>
      </c>
      <c r="C78">
        <v>2013</v>
      </c>
      <c r="D78" t="s">
        <v>12</v>
      </c>
      <c r="E78" s="2">
        <v>8.2000000000000003E-2</v>
      </c>
      <c r="F78" s="2">
        <v>0.14599999999999999</v>
      </c>
      <c r="G78" s="2">
        <v>-0.29199999999999998</v>
      </c>
      <c r="H78" s="2">
        <v>-0.105</v>
      </c>
    </row>
    <row r="79" spans="2:8">
      <c r="B79" s="5">
        <f t="shared" si="1"/>
        <v>41334</v>
      </c>
      <c r="C79">
        <v>2013</v>
      </c>
      <c r="D79" t="s">
        <v>13</v>
      </c>
      <c r="E79" s="2">
        <v>-6.0000000000000001E-3</v>
      </c>
      <c r="F79" s="2">
        <v>3.9E-2</v>
      </c>
      <c r="G79" s="2">
        <v>-0.442</v>
      </c>
      <c r="H79" s="2">
        <v>-0.186</v>
      </c>
    </row>
    <row r="80" spans="2:8">
      <c r="B80" s="5">
        <f t="shared" si="1"/>
        <v>41365</v>
      </c>
      <c r="C80">
        <v>2013</v>
      </c>
      <c r="D80" t="s">
        <v>14</v>
      </c>
      <c r="E80" s="2">
        <v>-0.19800000000000001</v>
      </c>
      <c r="F80" s="2">
        <v>-0.21</v>
      </c>
      <c r="G80" s="2">
        <v>-0.63300000000000001</v>
      </c>
      <c r="H80" s="2">
        <v>-0.40100000000000002</v>
      </c>
    </row>
    <row r="81" spans="2:8">
      <c r="B81" s="5">
        <f t="shared" si="1"/>
        <v>41395</v>
      </c>
      <c r="C81">
        <v>2013</v>
      </c>
      <c r="D81" t="s">
        <v>15</v>
      </c>
      <c r="E81" s="2">
        <v>-6.8000000000000005E-2</v>
      </c>
      <c r="F81" s="2">
        <v>-2.8000000000000001E-2</v>
      </c>
      <c r="G81" s="2">
        <v>-0.65</v>
      </c>
      <c r="H81" s="2">
        <v>-0.39200000000000002</v>
      </c>
    </row>
    <row r="82" spans="2:8">
      <c r="B82" s="5">
        <f t="shared" si="1"/>
        <v>41426</v>
      </c>
      <c r="C82">
        <v>2013</v>
      </c>
      <c r="D82" t="s">
        <v>16</v>
      </c>
      <c r="E82" s="2">
        <v>-0.251</v>
      </c>
      <c r="F82" s="2">
        <v>-0.246</v>
      </c>
      <c r="G82" s="2">
        <v>-0.46600000000000003</v>
      </c>
      <c r="H82" s="2">
        <v>-0.46600000000000003</v>
      </c>
    </row>
    <row r="83" spans="2:8">
      <c r="B83" s="5">
        <f t="shared" si="1"/>
        <v>41456</v>
      </c>
      <c r="C83">
        <v>2013</v>
      </c>
      <c r="D83" t="s">
        <v>17</v>
      </c>
      <c r="E83" s="2">
        <v>-0.115</v>
      </c>
      <c r="F83" s="2">
        <v>-5.8000000000000003E-2</v>
      </c>
      <c r="G83" s="2">
        <v>-0.17299999999999999</v>
      </c>
      <c r="H83" s="2">
        <v>-0.38200000000000001</v>
      </c>
    </row>
    <row r="84" spans="2:8">
      <c r="B84" s="5">
        <f t="shared" si="1"/>
        <v>41487</v>
      </c>
      <c r="C84">
        <v>2013</v>
      </c>
      <c r="D84" t="s">
        <v>18</v>
      </c>
      <c r="E84" s="2">
        <v>-0.152</v>
      </c>
      <c r="F84" s="2">
        <v>-0.125</v>
      </c>
      <c r="G84" s="2">
        <v>0.02</v>
      </c>
      <c r="H84" s="2">
        <v>-0.26200000000000001</v>
      </c>
    </row>
    <row r="85" spans="2:8">
      <c r="B85" s="5">
        <f t="shared" si="1"/>
        <v>41518</v>
      </c>
      <c r="C85">
        <v>2013</v>
      </c>
      <c r="D85" t="s">
        <v>19</v>
      </c>
      <c r="E85" s="2">
        <v>-0.29799999999999999</v>
      </c>
      <c r="F85" s="2">
        <v>-0.27700000000000002</v>
      </c>
      <c r="G85" s="2">
        <v>4.2999999999999997E-2</v>
      </c>
      <c r="H85" s="2">
        <v>-0.38800000000000001</v>
      </c>
    </row>
    <row r="86" spans="2:8">
      <c r="B86" s="5">
        <f t="shared" si="1"/>
        <v>41548</v>
      </c>
      <c r="C86">
        <v>2013</v>
      </c>
      <c r="D86" t="s">
        <v>20</v>
      </c>
      <c r="E86" s="2">
        <v>-0.23100000000000001</v>
      </c>
      <c r="F86" s="2">
        <v>-0.20799999999999999</v>
      </c>
      <c r="G86" s="2">
        <v>0.182</v>
      </c>
      <c r="H86" s="2">
        <v>-0.29699999999999999</v>
      </c>
    </row>
    <row r="87" spans="2:8">
      <c r="B87" s="5">
        <f t="shared" si="1"/>
        <v>41579</v>
      </c>
      <c r="C87">
        <v>2013</v>
      </c>
      <c r="D87" t="s">
        <v>21</v>
      </c>
      <c r="E87" s="2">
        <v>-0.17</v>
      </c>
      <c r="F87" s="2">
        <v>-4.7E-2</v>
      </c>
      <c r="G87" s="2">
        <v>0.34899999999999998</v>
      </c>
      <c r="H87" s="2">
        <v>-0.22700000000000001</v>
      </c>
    </row>
    <row r="88" spans="2:8">
      <c r="B88" s="5">
        <f t="shared" si="1"/>
        <v>41609</v>
      </c>
      <c r="C88">
        <v>2013</v>
      </c>
      <c r="D88" t="s">
        <v>22</v>
      </c>
      <c r="E88" s="2">
        <v>-0.28899999999999998</v>
      </c>
      <c r="F88" s="2">
        <v>-0.19800000000000001</v>
      </c>
      <c r="G88" s="2">
        <v>0.32</v>
      </c>
      <c r="H88" s="2">
        <v>-0.52100000000000002</v>
      </c>
    </row>
    <row r="89" spans="2:8">
      <c r="B89" s="5">
        <f t="shared" si="1"/>
        <v>41640</v>
      </c>
      <c r="C89">
        <v>2014</v>
      </c>
      <c r="D89" t="s">
        <v>11</v>
      </c>
      <c r="E89" s="2">
        <v>-0.34300000000000003</v>
      </c>
      <c r="F89" s="2">
        <v>-0.35099999999999998</v>
      </c>
      <c r="G89" s="2">
        <v>0.129</v>
      </c>
      <c r="H89" s="2">
        <v>-0.45800000000000002</v>
      </c>
    </row>
    <row r="90" spans="2:8">
      <c r="B90" s="5">
        <f t="shared" si="1"/>
        <v>41671</v>
      </c>
      <c r="C90">
        <v>2014</v>
      </c>
      <c r="D90" t="s">
        <v>12</v>
      </c>
      <c r="E90" s="2">
        <v>-0.28299999999999997</v>
      </c>
      <c r="F90" s="2">
        <v>-0.30399999999999999</v>
      </c>
      <c r="G90" s="2">
        <v>0.126</v>
      </c>
      <c r="H90" s="2">
        <v>-0.34200000000000003</v>
      </c>
    </row>
    <row r="91" spans="2:8">
      <c r="B91" s="5">
        <f t="shared" si="1"/>
        <v>41699</v>
      </c>
      <c r="C91">
        <v>2014</v>
      </c>
      <c r="D91" t="s">
        <v>13</v>
      </c>
      <c r="E91" s="2">
        <v>-0.311</v>
      </c>
      <c r="F91" s="2">
        <v>-0.31900000000000001</v>
      </c>
      <c r="G91" s="2">
        <v>7.0999999999999994E-2</v>
      </c>
      <c r="H91" s="2">
        <v>-0.61599999999999999</v>
      </c>
    </row>
    <row r="92" spans="2:8">
      <c r="B92" s="5">
        <f t="shared" si="1"/>
        <v>41730</v>
      </c>
      <c r="C92">
        <v>2014</v>
      </c>
      <c r="D92" t="s">
        <v>14</v>
      </c>
      <c r="E92" s="2">
        <v>-0.21099999999999999</v>
      </c>
      <c r="F92" s="2">
        <v>-0.221</v>
      </c>
      <c r="G92" s="2">
        <v>0.379</v>
      </c>
      <c r="H92" s="2">
        <v>-0.39600000000000002</v>
      </c>
    </row>
    <row r="93" spans="2:8">
      <c r="B93" s="5">
        <f t="shared" si="1"/>
        <v>41760</v>
      </c>
      <c r="C93">
        <v>2014</v>
      </c>
      <c r="D93" t="s">
        <v>15</v>
      </c>
      <c r="E93" s="2">
        <v>-0.13100000000000001</v>
      </c>
      <c r="F93" s="2">
        <v>-7.0000000000000007E-2</v>
      </c>
      <c r="G93" s="2">
        <v>0.48199999999999998</v>
      </c>
      <c r="H93" s="2">
        <v>-0.42599999999999999</v>
      </c>
    </row>
    <row r="94" spans="2:8">
      <c r="B94" s="5">
        <f t="shared" si="1"/>
        <v>41791</v>
      </c>
      <c r="C94">
        <v>2014</v>
      </c>
      <c r="D94" t="s">
        <v>16</v>
      </c>
      <c r="E94" s="2">
        <v>-0.191</v>
      </c>
      <c r="F94" s="2">
        <v>-0.13400000000000001</v>
      </c>
      <c r="G94" s="2">
        <v>0.5</v>
      </c>
      <c r="H94" s="2">
        <v>-0.33600000000000002</v>
      </c>
    </row>
    <row r="95" spans="2:8">
      <c r="B95" s="5">
        <f t="shared" si="1"/>
        <v>41821</v>
      </c>
      <c r="C95">
        <v>2014</v>
      </c>
      <c r="D95" t="s">
        <v>17</v>
      </c>
      <c r="E95" s="2">
        <v>-0.29499999999999998</v>
      </c>
      <c r="F95" s="2">
        <v>-0.19600000000000001</v>
      </c>
      <c r="G95" s="2">
        <v>0.51100000000000001</v>
      </c>
      <c r="H95" s="2">
        <v>-0.624</v>
      </c>
    </row>
    <row r="96" spans="2:8">
      <c r="B96" s="5">
        <f t="shared" si="1"/>
        <v>41852</v>
      </c>
      <c r="C96">
        <v>2014</v>
      </c>
      <c r="D96" t="s">
        <v>18</v>
      </c>
      <c r="E96" s="2">
        <v>-0.36199999999999999</v>
      </c>
      <c r="F96" s="2">
        <v>-0.35499999999999998</v>
      </c>
      <c r="G96" s="2">
        <v>0.49199999999999999</v>
      </c>
      <c r="H96" s="2">
        <v>-0.42799999999999999</v>
      </c>
    </row>
    <row r="97" spans="2:8">
      <c r="B97" s="5">
        <f t="shared" si="1"/>
        <v>41883</v>
      </c>
      <c r="C97">
        <v>2014</v>
      </c>
      <c r="D97" t="s">
        <v>19</v>
      </c>
      <c r="E97" s="2">
        <v>-0.378</v>
      </c>
      <c r="F97" s="2">
        <v>-0.47</v>
      </c>
      <c r="G97" s="2">
        <v>0.29799999999999999</v>
      </c>
      <c r="H97" s="2">
        <v>-0.33900000000000002</v>
      </c>
    </row>
    <row r="98" spans="2:8">
      <c r="B98" s="5">
        <f t="shared" si="1"/>
        <v>41913</v>
      </c>
      <c r="C98">
        <v>2014</v>
      </c>
      <c r="D98" t="s">
        <v>20</v>
      </c>
      <c r="E98" s="2">
        <v>-0.23300000000000001</v>
      </c>
      <c r="F98" s="2">
        <v>-0.307</v>
      </c>
      <c r="G98" s="2">
        <v>0.33900000000000002</v>
      </c>
      <c r="H98" s="2">
        <v>-0.154</v>
      </c>
    </row>
    <row r="99" spans="2:8">
      <c r="B99" s="5">
        <f t="shared" si="1"/>
        <v>41944</v>
      </c>
      <c r="C99">
        <v>2014</v>
      </c>
      <c r="D99" t="s">
        <v>21</v>
      </c>
      <c r="E99" s="2">
        <v>-0.21099999999999999</v>
      </c>
      <c r="F99" s="2">
        <v>-0.29299999999999998</v>
      </c>
      <c r="G99" s="2">
        <v>0.21</v>
      </c>
      <c r="H99" s="2">
        <v>-9.5000000000000001E-2</v>
      </c>
    </row>
    <row r="100" spans="2:8">
      <c r="B100" s="5">
        <f t="shared" si="1"/>
        <v>41974</v>
      </c>
      <c r="C100">
        <v>2014</v>
      </c>
      <c r="D100" t="s">
        <v>22</v>
      </c>
      <c r="E100" s="2">
        <v>-0.22600000000000001</v>
      </c>
      <c r="F100" s="2">
        <v>-0.434</v>
      </c>
      <c r="G100" s="2">
        <v>0</v>
      </c>
      <c r="H100" s="2">
        <v>0.308</v>
      </c>
    </row>
    <row r="101" spans="2:8">
      <c r="B101" s="5">
        <f t="shared" si="1"/>
        <v>42005</v>
      </c>
      <c r="C101">
        <v>2015</v>
      </c>
      <c r="D101" t="s">
        <v>11</v>
      </c>
      <c r="E101" s="2">
        <v>-0.23</v>
      </c>
      <c r="F101" s="2">
        <v>-0.29099999999999998</v>
      </c>
      <c r="G101" s="2">
        <v>0.59199999999999997</v>
      </c>
      <c r="H101" s="2">
        <v>0.155</v>
      </c>
    </row>
    <row r="102" spans="2:8">
      <c r="B102" s="5">
        <f t="shared" si="1"/>
        <v>42036</v>
      </c>
      <c r="C102">
        <v>2015</v>
      </c>
      <c r="D102" t="s">
        <v>12</v>
      </c>
      <c r="E102" s="2">
        <v>-0.26</v>
      </c>
      <c r="F102" s="2">
        <v>-0.29499999999999998</v>
      </c>
      <c r="G102" s="2">
        <v>0.55200000000000005</v>
      </c>
      <c r="H102" s="2">
        <v>0.19700000000000001</v>
      </c>
    </row>
    <row r="103" spans="2:8">
      <c r="B103" s="5">
        <f t="shared" si="1"/>
        <v>42064</v>
      </c>
      <c r="C103">
        <v>2015</v>
      </c>
      <c r="D103" t="s">
        <v>13</v>
      </c>
      <c r="E103" s="2">
        <v>-0.20699999999999999</v>
      </c>
      <c r="F103" s="2">
        <v>-0.33900000000000002</v>
      </c>
      <c r="G103" s="2">
        <v>0.30399999999999999</v>
      </c>
      <c r="H103" s="2">
        <v>0.26200000000000001</v>
      </c>
    </row>
    <row r="104" spans="2:8">
      <c r="B104" s="5">
        <f t="shared" si="1"/>
        <v>42095</v>
      </c>
      <c r="C104">
        <v>2015</v>
      </c>
      <c r="D104" t="s">
        <v>14</v>
      </c>
      <c r="E104" s="2">
        <v>-0.14299999999999999</v>
      </c>
      <c r="F104" s="2">
        <v>-0.25600000000000001</v>
      </c>
      <c r="G104" s="2">
        <v>0.57299999999999995</v>
      </c>
      <c r="H104" s="2">
        <v>0.28599999999999998</v>
      </c>
    </row>
    <row r="105" spans="2:8">
      <c r="B105" s="5">
        <f t="shared" si="1"/>
        <v>42125</v>
      </c>
      <c r="C105">
        <v>2015</v>
      </c>
      <c r="D105" t="s">
        <v>15</v>
      </c>
      <c r="E105" s="2">
        <v>-0.29499999999999998</v>
      </c>
      <c r="F105" s="2">
        <v>-0.36599999999999999</v>
      </c>
      <c r="G105" s="2">
        <v>0.77400000000000002</v>
      </c>
      <c r="H105" s="2">
        <v>0.124</v>
      </c>
    </row>
    <row r="106" spans="2:8">
      <c r="B106" s="5">
        <f t="shared" si="1"/>
        <v>42156</v>
      </c>
      <c r="C106">
        <v>2015</v>
      </c>
      <c r="D106" t="s">
        <v>16</v>
      </c>
      <c r="E106" s="2">
        <v>-0.27400000000000002</v>
      </c>
      <c r="F106" s="2">
        <v>-0.39500000000000002</v>
      </c>
      <c r="G106" s="2">
        <v>0.56100000000000005</v>
      </c>
      <c r="H106" s="2">
        <v>5.8999999999999997E-2</v>
      </c>
    </row>
    <row r="107" spans="2:8">
      <c r="B107" s="5">
        <f t="shared" si="1"/>
        <v>42186</v>
      </c>
      <c r="C107">
        <v>2015</v>
      </c>
      <c r="D107" t="s">
        <v>17</v>
      </c>
      <c r="E107" s="2">
        <v>-0.27900000000000003</v>
      </c>
      <c r="F107" s="2">
        <v>-0.38</v>
      </c>
      <c r="G107" s="2">
        <v>0.63800000000000001</v>
      </c>
      <c r="H107" s="2">
        <v>7.0000000000000001E-3</v>
      </c>
    </row>
    <row r="108" spans="2:8">
      <c r="B108" s="5">
        <f t="shared" si="1"/>
        <v>42217</v>
      </c>
      <c r="C108">
        <v>2015</v>
      </c>
      <c r="D108" t="s">
        <v>18</v>
      </c>
      <c r="E108" s="2">
        <v>-1.6E-2</v>
      </c>
      <c r="F108" s="2">
        <v>-4.9000000000000002E-2</v>
      </c>
      <c r="G108" s="2">
        <v>0.64300000000000002</v>
      </c>
      <c r="H108" s="2">
        <v>7.0999999999999994E-2</v>
      </c>
    </row>
    <row r="109" spans="2:8">
      <c r="B109" s="5">
        <f t="shared" si="1"/>
        <v>42248</v>
      </c>
      <c r="C109">
        <v>2015</v>
      </c>
      <c r="D109" t="s">
        <v>19</v>
      </c>
      <c r="E109" s="2">
        <v>4.2000000000000003E-2</v>
      </c>
      <c r="F109" s="2">
        <v>-0.10199999999999999</v>
      </c>
      <c r="G109" s="2">
        <v>0.64</v>
      </c>
      <c r="H109" s="2">
        <v>0.27500000000000002</v>
      </c>
    </row>
    <row r="110" spans="2:8">
      <c r="B110" s="5">
        <f t="shared" si="1"/>
        <v>42278</v>
      </c>
      <c r="C110">
        <v>2015</v>
      </c>
      <c r="D110" t="s">
        <v>20</v>
      </c>
      <c r="E110" s="2">
        <v>2.7E-2</v>
      </c>
      <c r="F110" s="2">
        <v>5.2999999999999999E-2</v>
      </c>
      <c r="G110" s="2">
        <v>0.68700000000000006</v>
      </c>
      <c r="H110" s="2">
        <v>-4.2000000000000003E-2</v>
      </c>
    </row>
    <row r="111" spans="2:8">
      <c r="B111" s="5">
        <f t="shared" si="1"/>
        <v>42309</v>
      </c>
      <c r="C111">
        <v>2015</v>
      </c>
      <c r="D111" t="s">
        <v>21</v>
      </c>
      <c r="E111" s="2">
        <v>-9.5000000000000001E-2</v>
      </c>
      <c r="F111" s="2">
        <v>-0.186</v>
      </c>
      <c r="G111" s="2">
        <v>0.34599999999999997</v>
      </c>
      <c r="H111" s="2">
        <v>3.9E-2</v>
      </c>
    </row>
    <row r="112" spans="2:8">
      <c r="B112" s="5">
        <f t="shared" si="1"/>
        <v>42339</v>
      </c>
      <c r="C112">
        <v>2015</v>
      </c>
      <c r="D112" t="s">
        <v>22</v>
      </c>
      <c r="E112" s="2">
        <v>-1.7999999999999999E-2</v>
      </c>
      <c r="F112" s="2">
        <v>1.2999999999999999E-2</v>
      </c>
      <c r="G112" s="2">
        <v>0.53900000000000003</v>
      </c>
      <c r="H112" s="2">
        <v>-0.156</v>
      </c>
    </row>
    <row r="113" spans="2:8">
      <c r="B113" s="5">
        <f t="shared" si="1"/>
        <v>42370</v>
      </c>
      <c r="C113">
        <v>2016</v>
      </c>
      <c r="D113" t="s">
        <v>11</v>
      </c>
      <c r="E113" s="2">
        <v>-0.01</v>
      </c>
      <c r="F113" s="2">
        <v>0</v>
      </c>
      <c r="G113" s="2">
        <v>0.878</v>
      </c>
      <c r="H113" s="2">
        <v>8.1000000000000003E-2</v>
      </c>
    </row>
    <row r="114" spans="2:8">
      <c r="B114" s="5">
        <f t="shared" si="1"/>
        <v>42401</v>
      </c>
      <c r="C114">
        <v>2016</v>
      </c>
      <c r="D114" t="s">
        <v>12</v>
      </c>
      <c r="E114" s="2">
        <v>6.6000000000000003E-2</v>
      </c>
      <c r="F114" s="2">
        <v>8.6999999999999994E-2</v>
      </c>
      <c r="G114" s="2">
        <v>0.79800000000000004</v>
      </c>
      <c r="H114" s="2">
        <v>1.2E-2</v>
      </c>
    </row>
    <row r="115" spans="2:8">
      <c r="B115" s="5">
        <f t="shared" si="1"/>
        <v>42430</v>
      </c>
      <c r="C115">
        <v>2016</v>
      </c>
      <c r="D115" t="s">
        <v>13</v>
      </c>
      <c r="E115" s="2">
        <v>1.7999999999999999E-2</v>
      </c>
      <c r="F115" s="2">
        <v>1.7000000000000001E-2</v>
      </c>
      <c r="G115" s="2">
        <v>0.89200000000000002</v>
      </c>
      <c r="H115" s="2">
        <v>4.2000000000000003E-2</v>
      </c>
    </row>
    <row r="116" spans="2:8">
      <c r="B116" s="5">
        <f t="shared" si="1"/>
        <v>42461</v>
      </c>
      <c r="C116">
        <v>2016</v>
      </c>
      <c r="D116" t="s">
        <v>14</v>
      </c>
      <c r="E116" s="2">
        <v>-4.3999999999999997E-2</v>
      </c>
      <c r="F116" s="2">
        <v>-7.6999999999999999E-2</v>
      </c>
      <c r="G116" s="2">
        <v>1.0529999999999999</v>
      </c>
      <c r="H116" s="2">
        <v>0.23799999999999999</v>
      </c>
    </row>
    <row r="117" spans="2:8">
      <c r="B117" s="5">
        <f t="shared" si="1"/>
        <v>42491</v>
      </c>
      <c r="C117">
        <v>2016</v>
      </c>
      <c r="D117" t="s">
        <v>15</v>
      </c>
      <c r="E117" s="2">
        <v>-6.2E-2</v>
      </c>
      <c r="F117" s="2">
        <v>-0.13800000000000001</v>
      </c>
      <c r="G117" s="2">
        <v>1.226</v>
      </c>
      <c r="H117" s="2">
        <v>0.23499999999999999</v>
      </c>
    </row>
    <row r="118" spans="2:8">
      <c r="B118" s="5">
        <f t="shared" si="1"/>
        <v>42522</v>
      </c>
      <c r="C118">
        <v>2016</v>
      </c>
      <c r="D118" t="s">
        <v>16</v>
      </c>
      <c r="E118" s="2">
        <v>0.107</v>
      </c>
      <c r="F118" s="2">
        <v>9.0999999999999998E-2</v>
      </c>
      <c r="G118" s="2">
        <v>1.42</v>
      </c>
      <c r="H118" s="2">
        <v>0.4</v>
      </c>
    </row>
    <row r="119" spans="2:8">
      <c r="B119" s="5">
        <f t="shared" si="1"/>
        <v>42552</v>
      </c>
      <c r="C119">
        <v>2016</v>
      </c>
      <c r="D119" t="s">
        <v>17</v>
      </c>
      <c r="E119" s="2">
        <v>0.124</v>
      </c>
      <c r="F119" s="2">
        <v>0.129</v>
      </c>
      <c r="G119" s="2">
        <v>1.524</v>
      </c>
      <c r="H119" s="2">
        <v>0.47099999999999997</v>
      </c>
    </row>
    <row r="120" spans="2:8">
      <c r="B120" s="5">
        <f t="shared" si="1"/>
        <v>42583</v>
      </c>
      <c r="C120">
        <v>2016</v>
      </c>
      <c r="D120" t="s">
        <v>18</v>
      </c>
      <c r="E120" s="2">
        <v>0.191</v>
      </c>
      <c r="F120" s="2">
        <v>0.17</v>
      </c>
      <c r="G120" s="2">
        <v>1.365</v>
      </c>
      <c r="H120" s="2">
        <v>0.46600000000000003</v>
      </c>
    </row>
    <row r="121" spans="2:8">
      <c r="B121" s="5">
        <f t="shared" si="1"/>
        <v>42614</v>
      </c>
      <c r="C121">
        <v>2016</v>
      </c>
      <c r="D121" t="s">
        <v>19</v>
      </c>
      <c r="E121" s="2">
        <v>0.107</v>
      </c>
      <c r="F121" s="2">
        <v>0.19600000000000001</v>
      </c>
      <c r="G121" s="2">
        <v>1.5249999999999999</v>
      </c>
      <c r="H121" s="2">
        <v>0.215</v>
      </c>
    </row>
    <row r="122" spans="2:8">
      <c r="B122" s="5">
        <f t="shared" si="1"/>
        <v>42644</v>
      </c>
      <c r="C122">
        <v>2016</v>
      </c>
      <c r="D122" t="s">
        <v>20</v>
      </c>
      <c r="E122" s="2">
        <v>0.3</v>
      </c>
      <c r="F122" s="2">
        <v>0.33100000000000002</v>
      </c>
      <c r="G122" s="2">
        <v>1.3069999999999999</v>
      </c>
      <c r="H122" s="2">
        <v>0.53</v>
      </c>
    </row>
    <row r="123" spans="2:8">
      <c r="B123" s="5">
        <f t="shared" si="1"/>
        <v>42675</v>
      </c>
      <c r="C123">
        <v>2016</v>
      </c>
      <c r="D123" t="s">
        <v>21</v>
      </c>
      <c r="E123" s="2">
        <v>0.309</v>
      </c>
      <c r="F123" s="2">
        <v>0.26300000000000001</v>
      </c>
      <c r="G123" s="2">
        <v>1.387</v>
      </c>
      <c r="H123" s="2">
        <v>0.65800000000000003</v>
      </c>
    </row>
    <row r="124" spans="2:8">
      <c r="B124" s="5">
        <f t="shared" si="1"/>
        <v>42705</v>
      </c>
      <c r="C124" s="116">
        <v>2016</v>
      </c>
      <c r="D124" s="116" t="s">
        <v>22</v>
      </c>
      <c r="E124" s="118">
        <v>0.66700000000000004</v>
      </c>
      <c r="F124" s="118">
        <v>0.78200000000000003</v>
      </c>
      <c r="G124" s="118">
        <v>1.375</v>
      </c>
      <c r="H124" s="118">
        <v>0.65600000000000003</v>
      </c>
    </row>
    <row r="125" spans="2:8">
      <c r="B125" s="5">
        <f t="shared" si="1"/>
        <v>42736</v>
      </c>
      <c r="C125">
        <v>2017</v>
      </c>
      <c r="D125" t="s">
        <v>11</v>
      </c>
      <c r="E125" s="2">
        <v>0.443</v>
      </c>
      <c r="F125" s="2">
        <v>0.375</v>
      </c>
      <c r="G125" s="2">
        <v>0.77</v>
      </c>
      <c r="H125" s="2">
        <v>0.76100000000000001</v>
      </c>
    </row>
    <row r="126" spans="2:8">
      <c r="B126" s="5">
        <f t="shared" si="1"/>
        <v>42767</v>
      </c>
      <c r="C126">
        <v>2017</v>
      </c>
      <c r="D126" t="s">
        <v>12</v>
      </c>
      <c r="E126" s="2">
        <v>0.32</v>
      </c>
      <c r="F126" s="2">
        <v>0.127</v>
      </c>
      <c r="G126" s="2">
        <v>0.65800000000000003</v>
      </c>
      <c r="H126" s="2">
        <v>0.85</v>
      </c>
    </row>
    <row r="127" spans="2:8">
      <c r="B127" s="5">
        <f t="shared" si="1"/>
        <v>42795</v>
      </c>
      <c r="C127">
        <v>2017</v>
      </c>
      <c r="D127" t="s">
        <v>13</v>
      </c>
      <c r="E127" s="2">
        <v>0.224</v>
      </c>
      <c r="F127" s="2">
        <v>-6.0999999999999999E-2</v>
      </c>
      <c r="G127" s="2">
        <v>0.502</v>
      </c>
      <c r="H127" s="2">
        <v>0.82499999999999996</v>
      </c>
    </row>
    <row r="128" spans="2:8">
      <c r="B128" s="5">
        <f t="shared" si="1"/>
        <v>42826</v>
      </c>
      <c r="C128">
        <v>2017</v>
      </c>
      <c r="D128" t="s">
        <v>14</v>
      </c>
      <c r="E128" s="2">
        <v>0.23200000000000001</v>
      </c>
      <c r="F128" s="2">
        <v>-5.8999999999999997E-2</v>
      </c>
      <c r="G128" s="2">
        <v>0.45900000000000002</v>
      </c>
      <c r="H128" s="2">
        <v>0.79300000000000004</v>
      </c>
    </row>
    <row r="129" spans="2:8">
      <c r="B129" s="5">
        <f t="shared" si="1"/>
        <v>42856</v>
      </c>
      <c r="C129">
        <v>2017</v>
      </c>
      <c r="D129" t="s">
        <v>15</v>
      </c>
      <c r="E129" s="2">
        <v>0.21099999999999999</v>
      </c>
      <c r="F129" s="2">
        <v>-7.4999999999999997E-2</v>
      </c>
      <c r="G129" s="2">
        <v>0.19600000000000001</v>
      </c>
      <c r="H129" s="2">
        <v>0.60299999999999998</v>
      </c>
    </row>
    <row r="130" spans="2:8">
      <c r="B130" s="5">
        <f t="shared" si="1"/>
        <v>42887</v>
      </c>
      <c r="C130">
        <v>2017</v>
      </c>
      <c r="D130" t="s">
        <v>16</v>
      </c>
      <c r="E130" s="2">
        <v>0.23100000000000001</v>
      </c>
      <c r="F130" s="2">
        <v>-5.7000000000000002E-2</v>
      </c>
      <c r="G130" s="2">
        <v>0.36199999999999999</v>
      </c>
      <c r="H130" s="2">
        <v>0.71</v>
      </c>
    </row>
    <row r="131" spans="2:8">
      <c r="B131" s="5">
        <f t="shared" si="1"/>
        <v>42917</v>
      </c>
      <c r="C131">
        <v>2017</v>
      </c>
      <c r="D131" t="s">
        <v>17</v>
      </c>
      <c r="E131" s="2">
        <v>0.2</v>
      </c>
      <c r="F131" s="2">
        <v>-8.8999999999999996E-2</v>
      </c>
      <c r="G131" s="2">
        <v>0.52900000000000003</v>
      </c>
      <c r="H131" s="2">
        <v>0.73499999999999999</v>
      </c>
    </row>
    <row r="132" spans="2:8">
      <c r="B132" s="5">
        <f t="shared" si="1"/>
        <v>42948</v>
      </c>
      <c r="C132">
        <v>2017</v>
      </c>
      <c r="D132" t="s">
        <v>18</v>
      </c>
      <c r="E132" s="2">
        <v>0.26800000000000002</v>
      </c>
      <c r="F132" s="2">
        <v>-1.7999999999999999E-2</v>
      </c>
      <c r="G132" s="2">
        <v>0.36899999999999999</v>
      </c>
      <c r="H132" s="2">
        <v>0.70399999999999996</v>
      </c>
    </row>
    <row r="133" spans="2:8">
      <c r="B133" s="5">
        <f t="shared" si="1"/>
        <v>42979</v>
      </c>
      <c r="C133">
        <v>2017</v>
      </c>
      <c r="D133" t="s">
        <v>19</v>
      </c>
      <c r="E133" s="2">
        <v>0.16400000000000001</v>
      </c>
      <c r="F133" s="2">
        <v>-0.01</v>
      </c>
      <c r="G133" s="2">
        <v>0.755</v>
      </c>
      <c r="H133" s="2">
        <v>0.433</v>
      </c>
    </row>
    <row r="134" spans="2:8">
      <c r="B134" s="5">
        <f t="shared" si="1"/>
        <v>43009</v>
      </c>
      <c r="C134">
        <v>2017</v>
      </c>
      <c r="D134" t="s">
        <v>20</v>
      </c>
      <c r="E134" s="2">
        <v>0.23499999999999999</v>
      </c>
      <c r="F134" s="2">
        <v>1.4E-2</v>
      </c>
      <c r="G134" s="2">
        <v>0.747</v>
      </c>
      <c r="H134" s="2">
        <v>0.59599999999999997</v>
      </c>
    </row>
    <row r="135" spans="2:8">
      <c r="B135" s="5">
        <f t="shared" ref="B135:B195" si="2">EDATE(B134,1)</f>
        <v>43040</v>
      </c>
      <c r="C135">
        <v>2017</v>
      </c>
      <c r="D135" t="s">
        <v>21</v>
      </c>
      <c r="E135" s="2">
        <v>0.24</v>
      </c>
      <c r="F135" s="2">
        <v>5.8999999999999997E-2</v>
      </c>
      <c r="G135" s="2">
        <v>0.74</v>
      </c>
      <c r="H135" s="2">
        <v>0.50900000000000001</v>
      </c>
    </row>
    <row r="136" spans="2:8">
      <c r="B136" s="5">
        <f t="shared" si="2"/>
        <v>43070</v>
      </c>
      <c r="C136">
        <v>2017</v>
      </c>
      <c r="D136" t="s">
        <v>22</v>
      </c>
      <c r="E136" s="2">
        <v>0.41599999999999998</v>
      </c>
      <c r="F136" s="2">
        <v>0.24199999999999999</v>
      </c>
      <c r="G136" s="2">
        <v>0.93100000000000005</v>
      </c>
      <c r="H136" s="2">
        <v>0.60499999999999998</v>
      </c>
    </row>
    <row r="137" spans="2:8">
      <c r="B137" s="5">
        <f t="shared" si="2"/>
        <v>43101</v>
      </c>
      <c r="C137">
        <v>2018</v>
      </c>
      <c r="D137" t="s">
        <v>11</v>
      </c>
      <c r="E137" s="2">
        <v>0.42799999999999999</v>
      </c>
      <c r="F137" s="2">
        <v>0.19900000000000001</v>
      </c>
      <c r="G137" s="2">
        <v>0.55000000000000004</v>
      </c>
      <c r="H137" s="2">
        <v>0.72599999999999998</v>
      </c>
    </row>
    <row r="138" spans="2:8">
      <c r="B138" s="5">
        <f t="shared" si="2"/>
        <v>43132</v>
      </c>
      <c r="C138">
        <v>2018</v>
      </c>
      <c r="D138" t="s">
        <v>12</v>
      </c>
      <c r="E138" s="2">
        <v>0.46800000000000003</v>
      </c>
      <c r="F138" s="2">
        <v>0.22</v>
      </c>
      <c r="G138" s="2">
        <v>0.56399999999999995</v>
      </c>
      <c r="H138" s="2">
        <v>0.73799999999999999</v>
      </c>
    </row>
    <row r="139" spans="2:8">
      <c r="B139" s="5">
        <f t="shared" si="2"/>
        <v>43160</v>
      </c>
      <c r="C139">
        <v>2018</v>
      </c>
      <c r="D139" t="s">
        <v>13</v>
      </c>
      <c r="E139" s="2">
        <v>0.69199999999999995</v>
      </c>
      <c r="F139" s="2">
        <v>0.55100000000000005</v>
      </c>
      <c r="G139" s="2">
        <v>0.751</v>
      </c>
      <c r="H139" s="2">
        <v>0.85199999999999998</v>
      </c>
    </row>
    <row r="140" spans="2:8">
      <c r="B140" s="5">
        <f t="shared" si="2"/>
        <v>43191</v>
      </c>
      <c r="C140">
        <v>2018</v>
      </c>
      <c r="D140" t="s">
        <v>14</v>
      </c>
      <c r="E140" s="2">
        <v>0.29899999999999999</v>
      </c>
      <c r="F140" s="2">
        <v>0.14499999999999999</v>
      </c>
      <c r="G140" s="2">
        <v>0.94199999999999995</v>
      </c>
      <c r="H140" s="2">
        <v>0.52900000000000003</v>
      </c>
    </row>
    <row r="141" spans="2:8">
      <c r="B141" s="5">
        <f t="shared" si="2"/>
        <v>43221</v>
      </c>
      <c r="C141">
        <v>2018</v>
      </c>
      <c r="D141" t="s">
        <v>15</v>
      </c>
      <c r="E141" s="2">
        <v>0.622</v>
      </c>
      <c r="F141" s="2">
        <v>0.53100000000000003</v>
      </c>
      <c r="G141" s="2">
        <v>0.93300000000000005</v>
      </c>
      <c r="H141" s="2">
        <v>0.77200000000000002</v>
      </c>
    </row>
    <row r="142" spans="2:8">
      <c r="B142" s="5">
        <f t="shared" si="2"/>
        <v>43252</v>
      </c>
      <c r="C142">
        <v>2018</v>
      </c>
      <c r="D142" t="s">
        <v>16</v>
      </c>
      <c r="E142" s="2">
        <v>0.60799999999999998</v>
      </c>
      <c r="F142" s="2">
        <v>0.55300000000000005</v>
      </c>
      <c r="G142" s="2">
        <v>0.92600000000000005</v>
      </c>
      <c r="H142" s="2">
        <v>0.66400000000000003</v>
      </c>
    </row>
    <row r="143" spans="2:8">
      <c r="B143" s="5">
        <f t="shared" si="2"/>
        <v>43282</v>
      </c>
      <c r="C143">
        <v>2018</v>
      </c>
      <c r="D143" t="s">
        <v>17</v>
      </c>
      <c r="E143" s="2">
        <v>0.80300000000000005</v>
      </c>
      <c r="F143" s="2">
        <v>0.754</v>
      </c>
      <c r="G143" s="2">
        <v>0.435</v>
      </c>
      <c r="H143" s="2">
        <v>0.745</v>
      </c>
    </row>
    <row r="144" spans="2:8">
      <c r="B144" s="5">
        <f t="shared" si="2"/>
        <v>43313</v>
      </c>
      <c r="C144">
        <v>2018</v>
      </c>
      <c r="D144" t="s">
        <v>18</v>
      </c>
      <c r="E144" s="2">
        <v>0.79200000000000004</v>
      </c>
      <c r="F144" s="2">
        <v>0.73699999999999999</v>
      </c>
      <c r="G144" s="2">
        <v>0.33200000000000002</v>
      </c>
      <c r="H144" s="2">
        <v>0.8</v>
      </c>
    </row>
    <row r="145" spans="2:8">
      <c r="B145" s="5">
        <f t="shared" si="2"/>
        <v>43344</v>
      </c>
      <c r="C145">
        <v>2018</v>
      </c>
      <c r="D145" t="s">
        <v>19</v>
      </c>
      <c r="E145" s="2">
        <v>0.81299999999999994</v>
      </c>
      <c r="F145" s="2">
        <v>0.67900000000000005</v>
      </c>
      <c r="G145" s="2">
        <v>0.23499999999999999</v>
      </c>
      <c r="H145" s="2">
        <v>0.88600000000000001</v>
      </c>
    </row>
    <row r="146" spans="2:8">
      <c r="B146" s="5">
        <f t="shared" si="2"/>
        <v>43374</v>
      </c>
      <c r="C146">
        <v>2018</v>
      </c>
      <c r="D146" t="s">
        <v>20</v>
      </c>
      <c r="E146" s="2">
        <v>0.74</v>
      </c>
      <c r="F146" s="2">
        <v>0.54300000000000004</v>
      </c>
      <c r="G146" s="2">
        <v>4.9000000000000002E-2</v>
      </c>
      <c r="H146" s="2">
        <v>0.90200000000000002</v>
      </c>
    </row>
    <row r="147" spans="2:8">
      <c r="B147" s="5">
        <f t="shared" si="2"/>
        <v>43405</v>
      </c>
      <c r="C147">
        <v>2018</v>
      </c>
      <c r="D147" t="s">
        <v>21</v>
      </c>
      <c r="E147" s="2">
        <v>0.78900000000000003</v>
      </c>
      <c r="F147" s="2">
        <v>0.69099999999999995</v>
      </c>
      <c r="G147" s="2">
        <v>3.4000000000000002E-2</v>
      </c>
      <c r="H147" s="2">
        <v>0.77400000000000002</v>
      </c>
    </row>
    <row r="148" spans="2:8">
      <c r="B148" s="5">
        <f t="shared" si="2"/>
        <v>43435</v>
      </c>
      <c r="C148">
        <v>2018</v>
      </c>
      <c r="D148" t="s">
        <v>22</v>
      </c>
      <c r="E148" s="2">
        <v>0.68300000000000005</v>
      </c>
      <c r="F148" s="2">
        <v>0.61499999999999999</v>
      </c>
      <c r="G148" s="2">
        <v>-0.378</v>
      </c>
      <c r="H148" s="2">
        <v>0.44800000000000001</v>
      </c>
    </row>
    <row r="149" spans="2:8">
      <c r="B149" s="5">
        <f t="shared" si="2"/>
        <v>43466</v>
      </c>
      <c r="C149">
        <v>2019</v>
      </c>
      <c r="D149" t="s">
        <v>11</v>
      </c>
      <c r="E149" s="2">
        <v>0.80800000000000005</v>
      </c>
      <c r="F149" s="2">
        <v>0.74399999999999999</v>
      </c>
      <c r="G149" s="2">
        <v>-0.33800000000000002</v>
      </c>
      <c r="H149" s="2">
        <v>0.59799999999999998</v>
      </c>
    </row>
    <row r="150" spans="2:8">
      <c r="B150" s="5">
        <f t="shared" si="2"/>
        <v>43497</v>
      </c>
      <c r="C150">
        <v>2019</v>
      </c>
      <c r="D150" t="s">
        <v>12</v>
      </c>
      <c r="E150" s="2">
        <v>0.89400000000000002</v>
      </c>
      <c r="F150" s="2">
        <v>0.84299999999999997</v>
      </c>
      <c r="G150" s="2">
        <v>-0.189</v>
      </c>
      <c r="H150" s="2">
        <v>0.68300000000000005</v>
      </c>
    </row>
    <row r="151" spans="2:8">
      <c r="B151" s="5">
        <f t="shared" si="2"/>
        <v>43525</v>
      </c>
      <c r="C151">
        <v>2019</v>
      </c>
      <c r="D151" t="s">
        <v>13</v>
      </c>
      <c r="E151" s="2">
        <v>0.57499999999999996</v>
      </c>
      <c r="F151" s="2">
        <v>0.54800000000000004</v>
      </c>
      <c r="G151" s="2">
        <v>-7.3999999999999996E-2</v>
      </c>
      <c r="H151" s="2">
        <v>0.41599999999999998</v>
      </c>
    </row>
    <row r="152" spans="2:8">
      <c r="B152" s="5">
        <f t="shared" si="2"/>
        <v>43556</v>
      </c>
      <c r="C152">
        <v>2019</v>
      </c>
      <c r="D152" t="s">
        <v>14</v>
      </c>
      <c r="E152" s="2">
        <v>0.61099999999999999</v>
      </c>
      <c r="F152" s="2">
        <v>0.43</v>
      </c>
      <c r="G152" s="2">
        <v>-0.223</v>
      </c>
      <c r="H152" s="2">
        <v>0.65400000000000003</v>
      </c>
    </row>
    <row r="153" spans="2:8">
      <c r="B153" s="5">
        <f t="shared" si="2"/>
        <v>43586</v>
      </c>
      <c r="C153">
        <v>2019</v>
      </c>
      <c r="D153" t="s">
        <v>15</v>
      </c>
      <c r="E153" s="2">
        <v>0.83</v>
      </c>
      <c r="F153" s="2">
        <v>0.90900000000000003</v>
      </c>
      <c r="G153" s="2">
        <v>-0.13800000000000001</v>
      </c>
      <c r="H153" s="2">
        <v>0.57399999999999995</v>
      </c>
    </row>
    <row r="154" spans="2:8">
      <c r="B154" s="5">
        <f t="shared" si="2"/>
        <v>43617</v>
      </c>
      <c r="C154">
        <v>2019</v>
      </c>
      <c r="D154" t="s">
        <v>16</v>
      </c>
      <c r="E154" s="2">
        <v>1.1180000000000001</v>
      </c>
      <c r="F154" s="2">
        <v>1.3340000000000001</v>
      </c>
      <c r="G154" s="2">
        <v>-0.11700000000000001</v>
      </c>
      <c r="H154" s="2">
        <v>0.65300000000000002</v>
      </c>
    </row>
    <row r="155" spans="2:8">
      <c r="B155" s="5">
        <f t="shared" si="2"/>
        <v>43647</v>
      </c>
      <c r="C155">
        <v>2019</v>
      </c>
      <c r="D155" t="s">
        <v>17</v>
      </c>
      <c r="E155" s="2">
        <v>1.173</v>
      </c>
      <c r="F155" s="2">
        <v>1.4019999999999999</v>
      </c>
      <c r="G155" s="2">
        <v>-0.38100000000000001</v>
      </c>
      <c r="H155" s="2">
        <v>0.68799999999999994</v>
      </c>
    </row>
    <row r="156" spans="2:8">
      <c r="B156" s="5">
        <f t="shared" si="2"/>
        <v>43678</v>
      </c>
      <c r="C156">
        <v>2019</v>
      </c>
      <c r="D156" t="s">
        <v>18</v>
      </c>
      <c r="E156" s="2">
        <v>1.1519999999999999</v>
      </c>
      <c r="F156" s="2">
        <v>1.4590000000000001</v>
      </c>
      <c r="G156" s="2">
        <v>-7.4999999999999997E-2</v>
      </c>
      <c r="H156" s="2">
        <v>0.67200000000000004</v>
      </c>
    </row>
    <row r="157" spans="2:8">
      <c r="B157" s="5">
        <f t="shared" si="2"/>
        <v>43709</v>
      </c>
      <c r="C157">
        <v>2019</v>
      </c>
      <c r="D157" t="s">
        <v>19</v>
      </c>
      <c r="E157" s="2">
        <v>1.1679999999999999</v>
      </c>
      <c r="F157" s="2">
        <v>1.405</v>
      </c>
      <c r="G157" s="2">
        <v>-0.29899999999999999</v>
      </c>
      <c r="H157" s="2">
        <v>0.83399999999999996</v>
      </c>
    </row>
    <row r="158" spans="2:8">
      <c r="B158" s="5">
        <f t="shared" si="2"/>
        <v>43739</v>
      </c>
      <c r="C158">
        <v>2019</v>
      </c>
      <c r="D158" t="s">
        <v>20</v>
      </c>
      <c r="E158" s="2">
        <v>1.121</v>
      </c>
      <c r="F158" s="2">
        <v>1.411</v>
      </c>
      <c r="G158" s="2">
        <v>-0.60399999999999998</v>
      </c>
      <c r="H158" s="2">
        <v>0.64100000000000001</v>
      </c>
    </row>
    <row r="159" spans="2:8">
      <c r="B159" s="5">
        <f t="shared" si="2"/>
        <v>43770</v>
      </c>
      <c r="C159">
        <v>2019</v>
      </c>
      <c r="D159" t="s">
        <v>21</v>
      </c>
      <c r="E159" s="2">
        <v>1.286</v>
      </c>
      <c r="F159" s="2">
        <v>1.6539999999999999</v>
      </c>
      <c r="G159" s="2">
        <v>-0.58799999999999997</v>
      </c>
      <c r="H159" s="2">
        <v>0.66700000000000004</v>
      </c>
    </row>
    <row r="160" spans="2:8">
      <c r="B160" s="5">
        <f t="shared" si="2"/>
        <v>43800</v>
      </c>
      <c r="C160">
        <v>2019</v>
      </c>
      <c r="D160" t="s">
        <v>22</v>
      </c>
      <c r="E160" s="2">
        <v>1.2689999999999999</v>
      </c>
      <c r="F160" s="2">
        <v>1.544</v>
      </c>
      <c r="G160" s="2">
        <v>-0.91700000000000004</v>
      </c>
      <c r="H160" s="2">
        <v>0.90700000000000003</v>
      </c>
    </row>
    <row r="161" spans="2:8">
      <c r="B161" s="5">
        <f t="shared" si="2"/>
        <v>43831</v>
      </c>
      <c r="C161">
        <v>2020</v>
      </c>
      <c r="D161" t="s">
        <v>11</v>
      </c>
      <c r="E161" s="2">
        <v>1.3939999999999999</v>
      </c>
      <c r="F161" s="2">
        <v>1.7130000000000001</v>
      </c>
      <c r="G161" s="2">
        <v>-1.01</v>
      </c>
      <c r="H161" s="2">
        <v>0.91600000000000004</v>
      </c>
    </row>
    <row r="162" spans="2:8">
      <c r="B162" s="5">
        <f t="shared" si="2"/>
        <v>43862</v>
      </c>
      <c r="C162">
        <v>2020</v>
      </c>
      <c r="D162" t="s">
        <v>12</v>
      </c>
      <c r="E162" s="2">
        <v>1.2789999999999999</v>
      </c>
      <c r="F162" s="2">
        <v>1.536</v>
      </c>
      <c r="G162" s="2">
        <v>-0.89600000000000002</v>
      </c>
      <c r="H162" s="2">
        <v>0.96799999999999997</v>
      </c>
    </row>
    <row r="163" spans="2:8">
      <c r="B163" s="5">
        <f t="shared" si="2"/>
        <v>43891</v>
      </c>
      <c r="C163">
        <v>2020</v>
      </c>
      <c r="D163" t="s">
        <v>13</v>
      </c>
      <c r="E163" s="2">
        <v>0.59199999999999997</v>
      </c>
      <c r="F163" s="2">
        <v>0.86299999999999999</v>
      </c>
      <c r="G163" s="2">
        <v>0.17100000000000001</v>
      </c>
      <c r="H163" s="2">
        <v>0.82799999999999996</v>
      </c>
    </row>
    <row r="164" spans="2:8">
      <c r="B164" s="5">
        <f t="shared" si="2"/>
        <v>43922</v>
      </c>
      <c r="C164">
        <v>2020</v>
      </c>
      <c r="D164" t="s">
        <v>14</v>
      </c>
      <c r="E164" s="2">
        <v>-6.3120000000000003</v>
      </c>
      <c r="F164" s="2">
        <v>-7.2160000000000002</v>
      </c>
      <c r="G164" s="2">
        <v>1.1859999999999999</v>
      </c>
      <c r="H164" s="2">
        <v>-4.5679999999999996</v>
      </c>
    </row>
    <row r="165" spans="2:8">
      <c r="B165" s="5">
        <f t="shared" si="2"/>
        <v>43952</v>
      </c>
      <c r="C165">
        <v>2020</v>
      </c>
      <c r="D165" t="s">
        <v>15</v>
      </c>
      <c r="E165" s="2">
        <v>-6.6719999999999997</v>
      </c>
      <c r="F165" s="2">
        <v>-7.468</v>
      </c>
      <c r="G165" s="2">
        <v>0.63</v>
      </c>
      <c r="H165" s="2">
        <v>-5.258</v>
      </c>
    </row>
    <row r="166" spans="2:8">
      <c r="B166" s="5">
        <f t="shared" si="2"/>
        <v>43983</v>
      </c>
      <c r="C166">
        <v>2020</v>
      </c>
      <c r="D166" t="s">
        <v>16</v>
      </c>
      <c r="E166" s="2">
        <v>-4.6959999999999997</v>
      </c>
      <c r="F166" s="2">
        <v>-4.8289999999999997</v>
      </c>
      <c r="G166" s="2">
        <v>6.2E-2</v>
      </c>
      <c r="H166" s="2">
        <v>-5.117</v>
      </c>
    </row>
    <row r="167" spans="2:8">
      <c r="B167" s="5">
        <f t="shared" si="2"/>
        <v>44013</v>
      </c>
      <c r="C167">
        <v>2020</v>
      </c>
      <c r="D167" t="s">
        <v>17</v>
      </c>
      <c r="E167" s="2">
        <v>-3.129</v>
      </c>
      <c r="F167" s="2">
        <v>-2.96</v>
      </c>
      <c r="G167" s="2">
        <v>-0.13600000000000001</v>
      </c>
      <c r="H167" s="2">
        <v>-3.706</v>
      </c>
    </row>
    <row r="168" spans="2:8">
      <c r="B168" s="5">
        <f t="shared" si="2"/>
        <v>44044</v>
      </c>
      <c r="C168">
        <v>2020</v>
      </c>
      <c r="D168" t="s">
        <v>18</v>
      </c>
      <c r="E168" s="2">
        <v>-2.3530000000000002</v>
      </c>
      <c r="F168" s="2">
        <v>-2.1680000000000001</v>
      </c>
      <c r="G168" s="2">
        <v>-0.378</v>
      </c>
      <c r="H168" s="2">
        <v>-2.8050000000000002</v>
      </c>
    </row>
    <row r="169" spans="2:8">
      <c r="B169" s="5">
        <f t="shared" si="2"/>
        <v>44075</v>
      </c>
      <c r="C169">
        <v>2020</v>
      </c>
      <c r="D169" t="s">
        <v>19</v>
      </c>
      <c r="E169" s="2">
        <v>-1.3939999999999999</v>
      </c>
      <c r="F169" s="2">
        <v>-1.149</v>
      </c>
      <c r="G169" s="2">
        <v>-0.60399999999999998</v>
      </c>
      <c r="H169" s="2">
        <v>-1.6160000000000001</v>
      </c>
    </row>
    <row r="170" spans="2:8">
      <c r="B170" s="5">
        <f t="shared" si="2"/>
        <v>44105</v>
      </c>
      <c r="C170">
        <v>2020</v>
      </c>
      <c r="D170" t="s">
        <v>20</v>
      </c>
      <c r="E170" s="2">
        <v>-1.0649999999999999</v>
      </c>
      <c r="F170" s="2">
        <v>-0.69099999999999995</v>
      </c>
      <c r="G170" s="2">
        <v>-0.91700000000000004</v>
      </c>
      <c r="H170" s="2">
        <v>-1.5880000000000001</v>
      </c>
    </row>
    <row r="171" spans="2:8">
      <c r="B171" s="5">
        <f t="shared" si="2"/>
        <v>44136</v>
      </c>
      <c r="C171">
        <v>2020</v>
      </c>
      <c r="D171" t="s">
        <v>21</v>
      </c>
      <c r="E171" s="2">
        <v>-0.78600000000000003</v>
      </c>
      <c r="F171" s="2">
        <v>-0.38200000000000001</v>
      </c>
      <c r="G171" s="2">
        <v>-0.90700000000000003</v>
      </c>
      <c r="H171" s="2">
        <v>-1.387</v>
      </c>
    </row>
    <row r="172" spans="2:8">
      <c r="B172" s="5">
        <f t="shared" si="2"/>
        <v>44166</v>
      </c>
      <c r="C172">
        <v>2020</v>
      </c>
      <c r="D172" t="s">
        <v>22</v>
      </c>
      <c r="E172" s="2">
        <v>-0.88700000000000001</v>
      </c>
      <c r="F172" s="2">
        <v>-0.66500000000000004</v>
      </c>
      <c r="G172" s="2">
        <v>-1.107</v>
      </c>
      <c r="H172" s="2">
        <v>-1.008</v>
      </c>
    </row>
    <row r="173" spans="2:8">
      <c r="B173" s="5">
        <f t="shared" si="2"/>
        <v>44197</v>
      </c>
      <c r="C173">
        <v>2021</v>
      </c>
      <c r="D173" t="s">
        <v>11</v>
      </c>
      <c r="E173" s="2">
        <v>-1.1519999999999999</v>
      </c>
      <c r="F173" s="2">
        <v>-1.0880000000000001</v>
      </c>
      <c r="G173" s="2">
        <v>-1.236</v>
      </c>
      <c r="H173" s="2">
        <v>-1.1679999999999999</v>
      </c>
    </row>
    <row r="174" spans="2:8">
      <c r="B174" s="5">
        <f t="shared" si="2"/>
        <v>44228</v>
      </c>
      <c r="C174">
        <v>2021</v>
      </c>
      <c r="D174" t="s">
        <v>12</v>
      </c>
      <c r="E174" s="2">
        <v>-0.92700000000000005</v>
      </c>
      <c r="F174" s="2">
        <v>-0.747</v>
      </c>
      <c r="G174" s="2">
        <v>-1.5620000000000001</v>
      </c>
      <c r="H174" s="2">
        <v>-1.0649999999999999</v>
      </c>
    </row>
    <row r="175" spans="2:8">
      <c r="B175" s="5">
        <f t="shared" si="2"/>
        <v>44256</v>
      </c>
      <c r="C175">
        <v>2021</v>
      </c>
      <c r="D175" t="s">
        <v>13</v>
      </c>
      <c r="E175" s="2">
        <v>-0.68300000000000005</v>
      </c>
      <c r="F175" s="2">
        <v>-0.48399999999999999</v>
      </c>
      <c r="G175" s="2">
        <v>-1.7829999999999999</v>
      </c>
      <c r="H175" s="2">
        <v>-0.81699999999999995</v>
      </c>
    </row>
    <row r="176" spans="2:8">
      <c r="B176" s="5">
        <f t="shared" si="2"/>
        <v>44287</v>
      </c>
      <c r="C176">
        <v>2021</v>
      </c>
      <c r="D176" t="s">
        <v>14</v>
      </c>
      <c r="E176" s="2">
        <v>-0.26600000000000001</v>
      </c>
      <c r="F176" s="2">
        <v>0.106</v>
      </c>
      <c r="G176" s="2">
        <v>-1.9970000000000001</v>
      </c>
      <c r="H176" s="2">
        <v>-0.72</v>
      </c>
    </row>
    <row r="177" spans="2:8">
      <c r="B177" s="5">
        <f t="shared" si="2"/>
        <v>44317</v>
      </c>
      <c r="C177">
        <v>2021</v>
      </c>
      <c r="D177" t="s">
        <v>15</v>
      </c>
      <c r="E177" s="2">
        <v>-0.32</v>
      </c>
      <c r="F177" s="2">
        <v>-0.16</v>
      </c>
      <c r="G177" s="2">
        <v>-2.27</v>
      </c>
      <c r="H177" s="2">
        <v>-0.41699999999999998</v>
      </c>
    </row>
    <row r="178" spans="2:8">
      <c r="B178" s="5">
        <f t="shared" si="2"/>
        <v>44348</v>
      </c>
      <c r="C178">
        <v>2021</v>
      </c>
      <c r="D178" t="s">
        <v>16</v>
      </c>
      <c r="E178" s="2">
        <v>-0.29199999999999998</v>
      </c>
      <c r="F178" s="2">
        <v>-0.20499999999999999</v>
      </c>
      <c r="G178" s="2">
        <v>-2.5470000000000002</v>
      </c>
      <c r="H178" s="2">
        <v>-0.217</v>
      </c>
    </row>
    <row r="179" spans="2:8">
      <c r="B179" s="5">
        <f t="shared" si="2"/>
        <v>44378</v>
      </c>
      <c r="C179">
        <v>2021</v>
      </c>
      <c r="D179" t="s">
        <v>17</v>
      </c>
      <c r="E179" s="2">
        <v>-0.32600000000000001</v>
      </c>
      <c r="F179" s="2">
        <v>-0.28399999999999997</v>
      </c>
      <c r="G179" s="2">
        <v>-2.573</v>
      </c>
      <c r="H179" s="2">
        <v>-0.25700000000000001</v>
      </c>
    </row>
    <row r="180" spans="2:8">
      <c r="B180" s="5">
        <f t="shared" si="2"/>
        <v>44409</v>
      </c>
      <c r="C180">
        <v>2021</v>
      </c>
      <c r="D180" t="s">
        <v>18</v>
      </c>
      <c r="E180" s="2">
        <v>-0.34599999999999997</v>
      </c>
      <c r="F180" s="2">
        <v>-0.44400000000000001</v>
      </c>
      <c r="G180" s="2">
        <v>-2.6739999999999999</v>
      </c>
      <c r="H180" s="2">
        <v>-1E-3</v>
      </c>
    </row>
    <row r="181" spans="2:8">
      <c r="B181" s="5">
        <f t="shared" si="2"/>
        <v>44440</v>
      </c>
      <c r="C181">
        <v>2021</v>
      </c>
      <c r="D181" t="s">
        <v>19</v>
      </c>
      <c r="E181" s="2">
        <v>8.9999999999999993E-3</v>
      </c>
      <c r="F181" s="2">
        <v>0.191</v>
      </c>
      <c r="G181" s="2"/>
      <c r="H181" s="2">
        <v>-6.0000000000000001E-3</v>
      </c>
    </row>
    <row r="182" spans="2:8">
      <c r="B182" s="5">
        <f t="shared" si="2"/>
        <v>44470</v>
      </c>
      <c r="C182">
        <v>2021</v>
      </c>
      <c r="D182" t="s">
        <v>20</v>
      </c>
      <c r="E182" s="2">
        <v>2.8000000000000001E-2</v>
      </c>
      <c r="F182" s="2">
        <v>8.1000000000000003E-2</v>
      </c>
      <c r="G182" s="2"/>
      <c r="H182" s="2">
        <v>0.28899999999999998</v>
      </c>
    </row>
    <row r="183" spans="2:8">
      <c r="B183" s="5">
        <f t="shared" si="2"/>
        <v>44501</v>
      </c>
      <c r="C183">
        <v>2021</v>
      </c>
      <c r="D183" t="s">
        <v>21</v>
      </c>
      <c r="E183" s="2">
        <v>0.216</v>
      </c>
      <c r="F183" s="2">
        <v>0.25</v>
      </c>
      <c r="G183" s="2"/>
      <c r="H183" s="2">
        <v>0.495</v>
      </c>
    </row>
    <row r="184" spans="2:8">
      <c r="B184" s="5">
        <f t="shared" si="2"/>
        <v>44531</v>
      </c>
      <c r="C184">
        <v>2021</v>
      </c>
      <c r="D184" t="s">
        <v>22</v>
      </c>
      <c r="E184" s="2">
        <v>0.51100000000000001</v>
      </c>
      <c r="F184" s="2">
        <v>0.63300000000000001</v>
      </c>
      <c r="G184" s="2"/>
      <c r="H184" s="2">
        <v>0.58899999999999997</v>
      </c>
    </row>
    <row r="185" spans="2:8">
      <c r="B185" s="5">
        <f t="shared" si="2"/>
        <v>44562</v>
      </c>
      <c r="C185">
        <v>2022</v>
      </c>
      <c r="D185" t="s">
        <v>11</v>
      </c>
      <c r="E185" s="2">
        <v>0.628</v>
      </c>
      <c r="F185" s="2">
        <v>0.59199999999999997</v>
      </c>
      <c r="G185" s="2"/>
      <c r="H185" s="2">
        <v>0.92600000000000005</v>
      </c>
    </row>
    <row r="186" spans="2:8">
      <c r="B186" s="5">
        <f t="shared" si="2"/>
        <v>44593</v>
      </c>
      <c r="C186">
        <v>2022</v>
      </c>
      <c r="D186" t="s">
        <v>12</v>
      </c>
      <c r="E186" s="2">
        <v>0.84399999999999997</v>
      </c>
      <c r="F186" s="2">
        <v>0.89600000000000002</v>
      </c>
      <c r="G186" s="2"/>
      <c r="H186" s="2">
        <v>0.89100000000000001</v>
      </c>
    </row>
    <row r="187" spans="2:8">
      <c r="B187" s="5">
        <f t="shared" si="2"/>
        <v>44621</v>
      </c>
      <c r="C187">
        <v>2022</v>
      </c>
      <c r="D187" t="s">
        <v>13</v>
      </c>
      <c r="E187" s="2">
        <v>1.014</v>
      </c>
      <c r="F187" s="2">
        <v>0.997</v>
      </c>
      <c r="G187" s="2"/>
      <c r="H187" s="2">
        <v>1.2070000000000001</v>
      </c>
    </row>
    <row r="188" spans="2:8">
      <c r="B188" s="5">
        <f t="shared" si="2"/>
        <v>44652</v>
      </c>
      <c r="C188">
        <v>2022</v>
      </c>
      <c r="D188" t="s">
        <v>14</v>
      </c>
      <c r="E188" s="2">
        <v>1.151</v>
      </c>
      <c r="F188" s="2">
        <v>1.026</v>
      </c>
      <c r="G188" s="2"/>
      <c r="H188" s="2">
        <v>1.486</v>
      </c>
    </row>
    <row r="189" spans="2:8">
      <c r="B189" s="5">
        <f t="shared" si="2"/>
        <v>44682</v>
      </c>
      <c r="C189">
        <v>2022</v>
      </c>
      <c r="D189" t="s">
        <v>15</v>
      </c>
      <c r="E189" s="2">
        <v>1.0629999999999999</v>
      </c>
      <c r="F189" s="2">
        <v>0.82499999999999996</v>
      </c>
      <c r="G189" s="2"/>
      <c r="H189" s="2">
        <v>1.5469999999999999</v>
      </c>
    </row>
    <row r="190" spans="2:8">
      <c r="B190" s="5">
        <f t="shared" si="2"/>
        <v>44713</v>
      </c>
      <c r="C190">
        <v>2022</v>
      </c>
      <c r="D190" t="s">
        <v>16</v>
      </c>
      <c r="E190" s="2">
        <v>0.82599999999999996</v>
      </c>
      <c r="F190" s="2">
        <v>0.371</v>
      </c>
      <c r="G190" s="2"/>
      <c r="H190" s="2">
        <v>1.4890000000000001</v>
      </c>
    </row>
    <row r="191" spans="2:8">
      <c r="B191" s="5">
        <f t="shared" si="2"/>
        <v>44743</v>
      </c>
      <c r="C191">
        <v>2022</v>
      </c>
      <c r="D191" t="s">
        <v>17</v>
      </c>
      <c r="E191" s="2">
        <v>0.93700000000000006</v>
      </c>
      <c r="F191" s="2">
        <v>0.46500000000000002</v>
      </c>
      <c r="G191" s="2"/>
      <c r="H191" s="2">
        <v>1.752</v>
      </c>
    </row>
    <row r="192" spans="2:8">
      <c r="B192" s="5">
        <f t="shared" si="2"/>
        <v>44774</v>
      </c>
      <c r="C192">
        <v>2022</v>
      </c>
      <c r="D192" t="s">
        <v>18</v>
      </c>
      <c r="E192" s="2">
        <v>1.0660000000000001</v>
      </c>
      <c r="F192" s="2">
        <v>0.56799999999999995</v>
      </c>
      <c r="G192" s="2"/>
      <c r="H192" s="2">
        <v>1.7450000000000001</v>
      </c>
    </row>
    <row r="193" spans="2:8">
      <c r="B193" s="5">
        <f t="shared" si="2"/>
        <v>44805</v>
      </c>
      <c r="C193">
        <v>2022</v>
      </c>
      <c r="D193" t="s">
        <v>19</v>
      </c>
      <c r="E193" s="2">
        <v>1.0640000000000001</v>
      </c>
      <c r="F193" s="2">
        <v>0.54100000000000004</v>
      </c>
      <c r="G193" s="2"/>
      <c r="H193" s="2">
        <v>1.772</v>
      </c>
    </row>
    <row r="194" spans="2:8">
      <c r="B194" s="5">
        <f t="shared" si="2"/>
        <v>44835</v>
      </c>
      <c r="C194">
        <v>2022</v>
      </c>
      <c r="D194" t="s">
        <v>20</v>
      </c>
      <c r="E194" s="2">
        <v>1.1359999999999999</v>
      </c>
      <c r="F194" s="2">
        <v>0.58599999999999997</v>
      </c>
      <c r="G194" s="2"/>
      <c r="H194" s="2">
        <v>1.819</v>
      </c>
    </row>
    <row r="195" spans="2:8">
      <c r="B195" s="5">
        <f t="shared" si="2"/>
        <v>44866</v>
      </c>
      <c r="C195">
        <v>2022</v>
      </c>
      <c r="D195" t="s">
        <v>21</v>
      </c>
      <c r="E195" s="2">
        <v>0.999</v>
      </c>
      <c r="F195" s="2">
        <v>0.36699999999999999</v>
      </c>
      <c r="G195" s="2"/>
      <c r="H195" s="2">
        <v>1.9410000000000001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93B8-1463-4315-BD39-0B8D000F827B}">
  <sheetPr>
    <tabColor rgb="FF66FFCC"/>
  </sheetPr>
  <dimension ref="A1:DR34"/>
  <sheetViews>
    <sheetView showGridLines="0" workbookViewId="0">
      <pane xSplit="2" ySplit="6" topLeftCell="C20" activePane="bottomRight" state="frozen"/>
      <selection activeCell="F39" sqref="F39"/>
      <selection pane="topRight" activeCell="F39" sqref="F39"/>
      <selection pane="bottomLeft" activeCell="F39" sqref="F39"/>
      <selection pane="bottomRight" activeCell="F39" sqref="F39"/>
    </sheetView>
  </sheetViews>
  <sheetFormatPr defaultColWidth="12" defaultRowHeight="15"/>
  <cols>
    <col min="1" max="1" width="9.42578125" style="29" customWidth="1"/>
    <col min="2" max="2" width="50.85546875" style="29" customWidth="1"/>
    <col min="3" max="16384" width="12" style="29"/>
  </cols>
  <sheetData>
    <row r="1" spans="1:122">
      <c r="A1" s="69" t="s">
        <v>122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</row>
    <row r="2" spans="1:122">
      <c r="A2" s="30" t="s">
        <v>91</v>
      </c>
      <c r="B2" s="31"/>
      <c r="C2" s="69" t="s">
        <v>123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</row>
    <row r="3" spans="1:122">
      <c r="A3" s="32" t="s">
        <v>92</v>
      </c>
      <c r="B3" s="31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</row>
    <row r="4" spans="1:122">
      <c r="A4" s="33" t="s">
        <v>93</v>
      </c>
      <c r="B4" s="34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</row>
    <row r="5" spans="1:122" ht="20.100000000000001" customHeight="1">
      <c r="A5" s="183" t="s">
        <v>94</v>
      </c>
      <c r="B5" s="184"/>
      <c r="C5" s="181">
        <v>1993</v>
      </c>
      <c r="D5" s="181"/>
      <c r="E5" s="181"/>
      <c r="F5" s="182"/>
      <c r="G5" s="180">
        <v>1994</v>
      </c>
      <c r="H5" s="181"/>
      <c r="I5" s="181"/>
      <c r="J5" s="182"/>
      <c r="K5" s="180">
        <v>1995</v>
      </c>
      <c r="L5" s="181"/>
      <c r="M5" s="181"/>
      <c r="N5" s="182"/>
      <c r="O5" s="181">
        <v>1996</v>
      </c>
      <c r="P5" s="181"/>
      <c r="Q5" s="181"/>
      <c r="R5" s="182"/>
      <c r="S5" s="181">
        <v>1997</v>
      </c>
      <c r="T5" s="181"/>
      <c r="U5" s="181"/>
      <c r="V5" s="182"/>
      <c r="W5" s="181">
        <v>1998</v>
      </c>
      <c r="X5" s="181"/>
      <c r="Y5" s="181"/>
      <c r="Z5" s="182"/>
      <c r="AA5" s="181">
        <v>1999</v>
      </c>
      <c r="AB5" s="181"/>
      <c r="AC5" s="181"/>
      <c r="AD5" s="182"/>
      <c r="AE5" s="181">
        <v>2000</v>
      </c>
      <c r="AF5" s="181"/>
      <c r="AG5" s="181"/>
      <c r="AH5" s="182"/>
      <c r="AI5" s="181">
        <v>2001</v>
      </c>
      <c r="AJ5" s="181"/>
      <c r="AK5" s="181"/>
      <c r="AL5" s="182"/>
      <c r="AM5" s="181">
        <v>2002</v>
      </c>
      <c r="AN5" s="181"/>
      <c r="AO5" s="181"/>
      <c r="AP5" s="182"/>
      <c r="AQ5" s="181">
        <v>2003</v>
      </c>
      <c r="AR5" s="181"/>
      <c r="AS5" s="181"/>
      <c r="AT5" s="182"/>
      <c r="AU5" s="181">
        <v>2004</v>
      </c>
      <c r="AV5" s="181"/>
      <c r="AW5" s="181"/>
      <c r="AX5" s="182"/>
      <c r="AY5" s="180">
        <v>2005</v>
      </c>
      <c r="AZ5" s="181"/>
      <c r="BA5" s="181"/>
      <c r="BB5" s="182"/>
      <c r="BC5" s="180">
        <v>2006</v>
      </c>
      <c r="BD5" s="181"/>
      <c r="BE5" s="181"/>
      <c r="BF5" s="182"/>
      <c r="BG5" s="180">
        <v>2007</v>
      </c>
      <c r="BH5" s="181"/>
      <c r="BI5" s="181"/>
      <c r="BJ5" s="182"/>
      <c r="BK5" s="180">
        <v>2008</v>
      </c>
      <c r="BL5" s="181"/>
      <c r="BM5" s="181"/>
      <c r="BN5" s="182"/>
      <c r="BO5" s="180">
        <v>2009</v>
      </c>
      <c r="BP5" s="181"/>
      <c r="BQ5" s="181"/>
      <c r="BR5" s="182"/>
      <c r="BS5" s="180">
        <v>2010</v>
      </c>
      <c r="BT5" s="181"/>
      <c r="BU5" s="181"/>
      <c r="BV5" s="182"/>
      <c r="BW5" s="180">
        <v>2011</v>
      </c>
      <c r="BX5" s="181"/>
      <c r="BY5" s="181"/>
      <c r="BZ5" s="182"/>
      <c r="CA5" s="180">
        <v>2012</v>
      </c>
      <c r="CB5" s="181"/>
      <c r="CC5" s="181"/>
      <c r="CD5" s="182"/>
      <c r="CE5" s="180">
        <v>2013</v>
      </c>
      <c r="CF5" s="181"/>
      <c r="CG5" s="181"/>
      <c r="CH5" s="182"/>
      <c r="CI5" s="180">
        <v>2014</v>
      </c>
      <c r="CJ5" s="181"/>
      <c r="CK5" s="181"/>
      <c r="CL5" s="182"/>
      <c r="CM5" s="180">
        <v>2015</v>
      </c>
      <c r="CN5" s="181"/>
      <c r="CO5" s="181"/>
      <c r="CP5" s="182"/>
      <c r="CQ5" s="180">
        <v>2016</v>
      </c>
      <c r="CR5" s="181"/>
      <c r="CS5" s="181"/>
      <c r="CT5" s="182"/>
      <c r="CU5" s="180">
        <v>2017</v>
      </c>
      <c r="CV5" s="181"/>
      <c r="CW5" s="181"/>
      <c r="CX5" s="182"/>
      <c r="CY5" s="180">
        <v>2018</v>
      </c>
      <c r="CZ5" s="181"/>
      <c r="DA5" s="181"/>
      <c r="DB5" s="182"/>
      <c r="DC5" s="180">
        <v>2019</v>
      </c>
      <c r="DD5" s="181"/>
      <c r="DE5" s="181"/>
      <c r="DF5" s="182"/>
      <c r="DG5" s="180">
        <v>2020</v>
      </c>
      <c r="DH5" s="181"/>
      <c r="DI5" s="181"/>
      <c r="DJ5" s="182"/>
      <c r="DK5" s="180">
        <v>2021</v>
      </c>
      <c r="DL5" s="181"/>
      <c r="DM5" s="181"/>
      <c r="DN5" s="182"/>
      <c r="DO5" s="180">
        <v>2022</v>
      </c>
      <c r="DP5" s="181"/>
      <c r="DQ5" s="181"/>
      <c r="DR5" s="182"/>
    </row>
    <row r="6" spans="1:122" ht="20.100000000000001" customHeight="1">
      <c r="A6" s="185"/>
      <c r="B6" s="186"/>
      <c r="C6" s="35" t="s">
        <v>26</v>
      </c>
      <c r="D6" s="35" t="s">
        <v>27</v>
      </c>
      <c r="E6" s="35" t="s">
        <v>28</v>
      </c>
      <c r="F6" s="36" t="s">
        <v>29</v>
      </c>
      <c r="G6" s="37" t="s">
        <v>26</v>
      </c>
      <c r="H6" s="35" t="s">
        <v>27</v>
      </c>
      <c r="I6" s="35" t="s">
        <v>28</v>
      </c>
      <c r="J6" s="36" t="s">
        <v>29</v>
      </c>
      <c r="K6" s="37" t="s">
        <v>26</v>
      </c>
      <c r="L6" s="35" t="s">
        <v>27</v>
      </c>
      <c r="M6" s="35" t="s">
        <v>28</v>
      </c>
      <c r="N6" s="36" t="s">
        <v>29</v>
      </c>
      <c r="O6" s="35" t="s">
        <v>26</v>
      </c>
      <c r="P6" s="35" t="s">
        <v>27</v>
      </c>
      <c r="Q6" s="35" t="s">
        <v>28</v>
      </c>
      <c r="R6" s="36" t="s">
        <v>29</v>
      </c>
      <c r="S6" s="35" t="s">
        <v>26</v>
      </c>
      <c r="T6" s="35" t="s">
        <v>27</v>
      </c>
      <c r="U6" s="35" t="s">
        <v>28</v>
      </c>
      <c r="V6" s="36" t="s">
        <v>29</v>
      </c>
      <c r="W6" s="35" t="s">
        <v>26</v>
      </c>
      <c r="X6" s="35" t="s">
        <v>27</v>
      </c>
      <c r="Y6" s="35" t="s">
        <v>28</v>
      </c>
      <c r="Z6" s="36" t="s">
        <v>29</v>
      </c>
      <c r="AA6" s="35" t="s">
        <v>26</v>
      </c>
      <c r="AB6" s="35" t="s">
        <v>27</v>
      </c>
      <c r="AC6" s="35" t="s">
        <v>28</v>
      </c>
      <c r="AD6" s="36" t="s">
        <v>29</v>
      </c>
      <c r="AE6" s="35" t="s">
        <v>26</v>
      </c>
      <c r="AF6" s="35" t="s">
        <v>27</v>
      </c>
      <c r="AG6" s="35" t="s">
        <v>28</v>
      </c>
      <c r="AH6" s="36" t="s">
        <v>29</v>
      </c>
      <c r="AI6" s="35" t="s">
        <v>26</v>
      </c>
      <c r="AJ6" s="35" t="s">
        <v>27</v>
      </c>
      <c r="AK6" s="35" t="s">
        <v>28</v>
      </c>
      <c r="AL6" s="36" t="s">
        <v>29</v>
      </c>
      <c r="AM6" s="35" t="s">
        <v>26</v>
      </c>
      <c r="AN6" s="35" t="s">
        <v>27</v>
      </c>
      <c r="AO6" s="35" t="s">
        <v>28</v>
      </c>
      <c r="AP6" s="36" t="s">
        <v>29</v>
      </c>
      <c r="AQ6" s="35" t="s">
        <v>26</v>
      </c>
      <c r="AR6" s="35" t="s">
        <v>27</v>
      </c>
      <c r="AS6" s="35" t="s">
        <v>28</v>
      </c>
      <c r="AT6" s="36" t="s">
        <v>29</v>
      </c>
      <c r="AU6" s="35" t="s">
        <v>26</v>
      </c>
      <c r="AV6" s="35" t="s">
        <v>27</v>
      </c>
      <c r="AW6" s="35" t="s">
        <v>28</v>
      </c>
      <c r="AX6" s="36" t="s">
        <v>29</v>
      </c>
      <c r="AY6" s="37" t="s">
        <v>26</v>
      </c>
      <c r="AZ6" s="35" t="s">
        <v>27</v>
      </c>
      <c r="BA6" s="35" t="s">
        <v>28</v>
      </c>
      <c r="BB6" s="36" t="s">
        <v>29</v>
      </c>
      <c r="BC6" s="37" t="s">
        <v>26</v>
      </c>
      <c r="BD6" s="35" t="s">
        <v>27</v>
      </c>
      <c r="BE6" s="35" t="s">
        <v>28</v>
      </c>
      <c r="BF6" s="36" t="s">
        <v>29</v>
      </c>
      <c r="BG6" s="37" t="s">
        <v>26</v>
      </c>
      <c r="BH6" s="35" t="s">
        <v>27</v>
      </c>
      <c r="BI6" s="35" t="s">
        <v>28</v>
      </c>
      <c r="BJ6" s="36" t="s">
        <v>29</v>
      </c>
      <c r="BK6" s="37" t="s">
        <v>26</v>
      </c>
      <c r="BL6" s="35" t="s">
        <v>27</v>
      </c>
      <c r="BM6" s="35" t="s">
        <v>28</v>
      </c>
      <c r="BN6" s="36" t="s">
        <v>29</v>
      </c>
      <c r="BO6" s="37" t="s">
        <v>26</v>
      </c>
      <c r="BP6" s="35" t="s">
        <v>27</v>
      </c>
      <c r="BQ6" s="35" t="s">
        <v>28</v>
      </c>
      <c r="BR6" s="36" t="s">
        <v>29</v>
      </c>
      <c r="BS6" s="37" t="s">
        <v>26</v>
      </c>
      <c r="BT6" s="35" t="s">
        <v>27</v>
      </c>
      <c r="BU6" s="35" t="s">
        <v>28</v>
      </c>
      <c r="BV6" s="36" t="s">
        <v>29</v>
      </c>
      <c r="BW6" s="37" t="s">
        <v>26</v>
      </c>
      <c r="BX6" s="35" t="s">
        <v>27</v>
      </c>
      <c r="BY6" s="35" t="s">
        <v>28</v>
      </c>
      <c r="BZ6" s="36" t="s">
        <v>29</v>
      </c>
      <c r="CA6" s="37" t="s">
        <v>26</v>
      </c>
      <c r="CB6" s="35" t="s">
        <v>27</v>
      </c>
      <c r="CC6" s="35" t="s">
        <v>28</v>
      </c>
      <c r="CD6" s="36" t="s">
        <v>29</v>
      </c>
      <c r="CE6" s="37" t="s">
        <v>26</v>
      </c>
      <c r="CF6" s="35" t="s">
        <v>27</v>
      </c>
      <c r="CG6" s="35" t="s">
        <v>28</v>
      </c>
      <c r="CH6" s="36" t="s">
        <v>29</v>
      </c>
      <c r="CI6" s="37" t="s">
        <v>26</v>
      </c>
      <c r="CJ6" s="35" t="s">
        <v>27</v>
      </c>
      <c r="CK6" s="35" t="s">
        <v>28</v>
      </c>
      <c r="CL6" s="36" t="s">
        <v>29</v>
      </c>
      <c r="CM6" s="37" t="s">
        <v>26</v>
      </c>
      <c r="CN6" s="35" t="s">
        <v>27</v>
      </c>
      <c r="CO6" s="35" t="s">
        <v>28</v>
      </c>
      <c r="CP6" s="36" t="s">
        <v>29</v>
      </c>
      <c r="CQ6" s="37" t="s">
        <v>26</v>
      </c>
      <c r="CR6" s="35" t="s">
        <v>27</v>
      </c>
      <c r="CS6" s="35" t="s">
        <v>28</v>
      </c>
      <c r="CT6" s="36" t="s">
        <v>29</v>
      </c>
      <c r="CU6" s="37" t="s">
        <v>26</v>
      </c>
      <c r="CV6" s="35" t="s">
        <v>27</v>
      </c>
      <c r="CW6" s="35" t="s">
        <v>28</v>
      </c>
      <c r="CX6" s="36" t="s">
        <v>29</v>
      </c>
      <c r="CY6" s="37" t="s">
        <v>26</v>
      </c>
      <c r="CZ6" s="35" t="s">
        <v>27</v>
      </c>
      <c r="DA6" s="35" t="s">
        <v>28</v>
      </c>
      <c r="DB6" s="36" t="s">
        <v>29</v>
      </c>
      <c r="DC6" s="37" t="s">
        <v>26</v>
      </c>
      <c r="DD6" s="35" t="s">
        <v>27</v>
      </c>
      <c r="DE6" s="35" t="s">
        <v>28</v>
      </c>
      <c r="DF6" s="36" t="s">
        <v>29</v>
      </c>
      <c r="DG6" s="37" t="s">
        <v>26</v>
      </c>
      <c r="DH6" s="35" t="s">
        <v>27</v>
      </c>
      <c r="DI6" s="35" t="s">
        <v>28</v>
      </c>
      <c r="DJ6" s="36" t="s">
        <v>29</v>
      </c>
      <c r="DK6" s="37" t="s">
        <v>26</v>
      </c>
      <c r="DL6" s="35" t="s">
        <v>27</v>
      </c>
      <c r="DM6" s="35" t="s">
        <v>28</v>
      </c>
      <c r="DN6" s="36" t="s">
        <v>29</v>
      </c>
      <c r="DO6" s="37" t="s">
        <v>26</v>
      </c>
      <c r="DP6" s="35" t="s">
        <v>27</v>
      </c>
      <c r="DQ6" s="35" t="s">
        <v>28</v>
      </c>
      <c r="DR6" s="36" t="s">
        <v>29</v>
      </c>
    </row>
    <row r="7" spans="1:122" s="45" customFormat="1" ht="24.95" customHeight="1">
      <c r="A7" s="38" t="s">
        <v>95</v>
      </c>
      <c r="B7" s="39"/>
      <c r="C7" s="40">
        <v>10065913.981151899</v>
      </c>
      <c r="D7" s="40">
        <v>10092740.254698301</v>
      </c>
      <c r="E7" s="40">
        <v>10195839.198015399</v>
      </c>
      <c r="F7" s="41">
        <v>10330695.4871179</v>
      </c>
      <c r="G7" s="42">
        <v>10436196.957353801</v>
      </c>
      <c r="H7" s="40">
        <v>10655516.4146614</v>
      </c>
      <c r="I7" s="40">
        <v>10737691.9977994</v>
      </c>
      <c r="J7" s="41">
        <v>10862633.107840599</v>
      </c>
      <c r="K7" s="42">
        <v>10237503.447456401</v>
      </c>
      <c r="L7" s="40">
        <v>9736709.8046199791</v>
      </c>
      <c r="M7" s="40">
        <v>9921230.3674875498</v>
      </c>
      <c r="N7" s="41">
        <v>10111338.000311401</v>
      </c>
      <c r="O7" s="40">
        <v>10383817.903108399</v>
      </c>
      <c r="P7" s="40">
        <v>10519431.704837799</v>
      </c>
      <c r="Q7" s="40">
        <v>10696765.8964877</v>
      </c>
      <c r="R7" s="41">
        <v>11019802.2211364</v>
      </c>
      <c r="S7" s="40">
        <v>11039478.7106464</v>
      </c>
      <c r="T7" s="40">
        <v>11291916.5559124</v>
      </c>
      <c r="U7" s="40">
        <v>11507472.942071</v>
      </c>
      <c r="V7" s="41">
        <v>11792792.097661</v>
      </c>
      <c r="W7" s="40">
        <v>11901225.695704199</v>
      </c>
      <c r="X7" s="40">
        <v>11986740.4944157</v>
      </c>
      <c r="Y7" s="40">
        <v>12048793.605066501</v>
      </c>
      <c r="Z7" s="41">
        <v>12064883.2465182</v>
      </c>
      <c r="AA7" s="40">
        <v>12186886.602511801</v>
      </c>
      <c r="AB7" s="40">
        <v>12259162.338375</v>
      </c>
      <c r="AC7" s="40">
        <v>12378943.277458901</v>
      </c>
      <c r="AD7" s="41">
        <v>12492517.0362923</v>
      </c>
      <c r="AE7" s="40">
        <v>12727972.7669164</v>
      </c>
      <c r="AF7" s="40">
        <v>12919483.182401201</v>
      </c>
      <c r="AG7" s="40">
        <v>13051381.054218501</v>
      </c>
      <c r="AH7" s="41">
        <v>12938386.456841201</v>
      </c>
      <c r="AI7" s="40">
        <v>12942207.033235701</v>
      </c>
      <c r="AJ7" s="40">
        <v>12872686.3527005</v>
      </c>
      <c r="AK7" s="40">
        <v>12900902.467108101</v>
      </c>
      <c r="AL7" s="41">
        <v>12818569.627173999</v>
      </c>
      <c r="AM7" s="40">
        <v>12732696.435691699</v>
      </c>
      <c r="AN7" s="40">
        <v>12848344.276586</v>
      </c>
      <c r="AO7" s="40">
        <v>12949202.223675299</v>
      </c>
      <c r="AP7" s="41">
        <v>12979551.2146476</v>
      </c>
      <c r="AQ7" s="40">
        <v>13010329.2273694</v>
      </c>
      <c r="AR7" s="40">
        <v>13040804.017810199</v>
      </c>
      <c r="AS7" s="40">
        <v>13035313.885442199</v>
      </c>
      <c r="AT7" s="41">
        <v>13178758.2544131</v>
      </c>
      <c r="AU7" s="40">
        <v>13364390.689214399</v>
      </c>
      <c r="AV7" s="40">
        <v>13571190.491838001</v>
      </c>
      <c r="AW7" s="40">
        <v>13541447.671883101</v>
      </c>
      <c r="AX7" s="41">
        <v>13721204.680136099</v>
      </c>
      <c r="AY7" s="42">
        <v>13743890.352623699</v>
      </c>
      <c r="AZ7" s="40">
        <v>13782833.339462001</v>
      </c>
      <c r="BA7" s="40">
        <v>13898880.635861199</v>
      </c>
      <c r="BB7" s="41">
        <v>14131275.422110099</v>
      </c>
      <c r="BC7" s="42">
        <v>14379467.7444134</v>
      </c>
      <c r="BD7" s="40">
        <v>14519775.2433054</v>
      </c>
      <c r="BE7" s="40">
        <v>14559723.779998999</v>
      </c>
      <c r="BF7" s="41">
        <v>14596029.224331001</v>
      </c>
      <c r="BG7" s="42">
        <v>14698923.5168647</v>
      </c>
      <c r="BH7" s="40">
        <v>14811754.641496001</v>
      </c>
      <c r="BI7" s="40">
        <v>14904911.815761</v>
      </c>
      <c r="BJ7" s="41">
        <v>14963510.424805401</v>
      </c>
      <c r="BK7" s="42">
        <v>14936148.953887001</v>
      </c>
      <c r="BL7" s="40">
        <v>15046560.491436999</v>
      </c>
      <c r="BM7" s="40">
        <v>15096317.1203028</v>
      </c>
      <c r="BN7" s="41">
        <v>14849783.6102654</v>
      </c>
      <c r="BO7" s="42">
        <v>14090299.200230399</v>
      </c>
      <c r="BP7" s="40">
        <v>13879647.7327141</v>
      </c>
      <c r="BQ7" s="40">
        <v>14338869.5712128</v>
      </c>
      <c r="BR7" s="41">
        <v>14576393.0776485</v>
      </c>
      <c r="BS7" s="42">
        <v>14730064.449738299</v>
      </c>
      <c r="BT7" s="40">
        <v>14890758.095839299</v>
      </c>
      <c r="BU7" s="40">
        <v>15032311.1222452</v>
      </c>
      <c r="BV7" s="41">
        <v>15147829.6128358</v>
      </c>
      <c r="BW7" s="42">
        <v>15263854.3268557</v>
      </c>
      <c r="BX7" s="40">
        <v>15344647.228062401</v>
      </c>
      <c r="BY7" s="40">
        <v>15643103.019504</v>
      </c>
      <c r="BZ7" s="41">
        <v>15744972.6579742</v>
      </c>
      <c r="CA7" s="42">
        <v>15848843.637258399</v>
      </c>
      <c r="CB7" s="40">
        <v>15988742.0124649</v>
      </c>
      <c r="CC7" s="40">
        <v>16074362.2969204</v>
      </c>
      <c r="CD7" s="41">
        <v>16212910.641638599</v>
      </c>
      <c r="CE7" s="42">
        <v>16254753.681238599</v>
      </c>
      <c r="CF7" s="40">
        <v>16168759.3221856</v>
      </c>
      <c r="CG7" s="40">
        <v>16309267.1240645</v>
      </c>
      <c r="CH7" s="41">
        <v>16405769.667193299</v>
      </c>
      <c r="CI7" s="42">
        <v>16519438.291724</v>
      </c>
      <c r="CJ7" s="40">
        <v>16736651.212685701</v>
      </c>
      <c r="CK7" s="40">
        <v>16777805.4974094</v>
      </c>
      <c r="CL7" s="41">
        <v>16964883.422070298</v>
      </c>
      <c r="CM7" s="43">
        <v>17058399.772070002</v>
      </c>
      <c r="CN7" s="44">
        <v>17265351.174245398</v>
      </c>
      <c r="CO7" s="44">
        <v>17467132.941495702</v>
      </c>
      <c r="CP7" s="41">
        <v>17428155.809503399</v>
      </c>
      <c r="CQ7" s="42">
        <v>17529761.840633199</v>
      </c>
      <c r="CR7" s="40">
        <v>17605859.612693299</v>
      </c>
      <c r="CS7" s="40">
        <v>17765781.246038601</v>
      </c>
      <c r="CT7" s="41">
        <v>17975774.619156599</v>
      </c>
      <c r="CU7" s="42">
        <v>18061425.050155599</v>
      </c>
      <c r="CV7" s="40">
        <v>18119427.195829701</v>
      </c>
      <c r="CW7" s="40">
        <v>18044178.9616846</v>
      </c>
      <c r="CX7" s="41">
        <v>18307212.757529799</v>
      </c>
      <c r="CY7" s="42">
        <v>18515314.180920899</v>
      </c>
      <c r="CZ7" s="40">
        <v>18502756.309928399</v>
      </c>
      <c r="DA7" s="40">
        <v>18552207.654315799</v>
      </c>
      <c r="DB7" s="41">
        <v>18545017.997159101</v>
      </c>
      <c r="DC7" s="42">
        <v>18554459.495175801</v>
      </c>
      <c r="DD7" s="40">
        <v>18476518.512887198</v>
      </c>
      <c r="DE7" s="40">
        <v>18515293.792195901</v>
      </c>
      <c r="DF7" s="41">
        <v>18430381.871273499</v>
      </c>
      <c r="DG7" s="42">
        <v>18247599.492684599</v>
      </c>
      <c r="DH7" s="40">
        <v>15005843.0278455</v>
      </c>
      <c r="DI7" s="40">
        <v>16969181.571477801</v>
      </c>
      <c r="DJ7" s="41">
        <v>17701916.167911299</v>
      </c>
      <c r="DK7" s="42">
        <v>17775717.705674998</v>
      </c>
      <c r="DL7" s="40">
        <v>17902702.656003699</v>
      </c>
      <c r="DM7" s="40">
        <v>17699849.8732435</v>
      </c>
      <c r="DN7" s="41">
        <v>17904767.822177801</v>
      </c>
      <c r="DO7" s="42">
        <v>18114330.1841718</v>
      </c>
      <c r="DP7" s="40">
        <v>18310418.9681715</v>
      </c>
      <c r="DQ7" s="40">
        <v>18476242.705343202</v>
      </c>
      <c r="DR7" s="41">
        <v>18560365.064176701</v>
      </c>
    </row>
    <row r="8" spans="1:122" s="45" customFormat="1" ht="24.95" customHeight="1">
      <c r="A8" s="38" t="s">
        <v>96</v>
      </c>
      <c r="B8" s="46"/>
      <c r="C8" s="40">
        <v>394985.88006972999</v>
      </c>
      <c r="D8" s="40">
        <v>391671.25040600199</v>
      </c>
      <c r="E8" s="40">
        <v>381804.12867801503</v>
      </c>
      <c r="F8" s="41">
        <v>409938.41179266601</v>
      </c>
      <c r="G8" s="42">
        <v>418848.31064776803</v>
      </c>
      <c r="H8" s="40">
        <v>429422.37792787299</v>
      </c>
      <c r="I8" s="40">
        <v>432884.71186829999</v>
      </c>
      <c r="J8" s="41">
        <v>420615.61917679</v>
      </c>
      <c r="K8" s="42">
        <v>414793.57423248299</v>
      </c>
      <c r="L8" s="40">
        <v>367701.60766347899</v>
      </c>
      <c r="M8" s="40">
        <v>377415.86291993799</v>
      </c>
      <c r="N8" s="41">
        <v>387329.19872012699</v>
      </c>
      <c r="O8" s="40">
        <v>411103.53045985702</v>
      </c>
      <c r="P8" s="40">
        <v>397860.86507850903</v>
      </c>
      <c r="Q8" s="40">
        <v>403280.68149589997</v>
      </c>
      <c r="R8" s="41">
        <v>428070.987316015</v>
      </c>
      <c r="S8" s="40">
        <v>423976.20401526499</v>
      </c>
      <c r="T8" s="40">
        <v>432790.42437534599</v>
      </c>
      <c r="U8" s="40">
        <v>446972.39879609802</v>
      </c>
      <c r="V8" s="41">
        <v>457971.40740764199</v>
      </c>
      <c r="W8" s="40">
        <v>459257.07391364098</v>
      </c>
      <c r="X8" s="40">
        <v>461578.10889922502</v>
      </c>
      <c r="Y8" s="40">
        <v>457359.61685517803</v>
      </c>
      <c r="Z8" s="41">
        <v>459380.55236034398</v>
      </c>
      <c r="AA8" s="40">
        <v>471161.85182267398</v>
      </c>
      <c r="AB8" s="40">
        <v>477519.36777013302</v>
      </c>
      <c r="AC8" s="40">
        <v>480193.957269557</v>
      </c>
      <c r="AD8" s="41">
        <v>486798.63229231501</v>
      </c>
      <c r="AE8" s="40">
        <v>485662.95021844999</v>
      </c>
      <c r="AF8" s="40">
        <v>484648.96509955701</v>
      </c>
      <c r="AG8" s="40">
        <v>507428.06553392898</v>
      </c>
      <c r="AH8" s="41">
        <v>476616.29451568099</v>
      </c>
      <c r="AI8" s="40">
        <v>507783.208608969</v>
      </c>
      <c r="AJ8" s="40">
        <v>499015.053963807</v>
      </c>
      <c r="AK8" s="40">
        <v>489251.20495959697</v>
      </c>
      <c r="AL8" s="41">
        <v>474194.19491770299</v>
      </c>
      <c r="AM8" s="40">
        <v>488126.00233790698</v>
      </c>
      <c r="AN8" s="40">
        <v>493777.74837118102</v>
      </c>
      <c r="AO8" s="40">
        <v>498637.87830076698</v>
      </c>
      <c r="AP8" s="41">
        <v>501348.14593462698</v>
      </c>
      <c r="AQ8" s="40">
        <v>487955.31069762103</v>
      </c>
      <c r="AR8" s="40">
        <v>500311.70827432402</v>
      </c>
      <c r="AS8" s="40">
        <v>505413.35181333497</v>
      </c>
      <c r="AT8" s="41">
        <v>516231.19409442</v>
      </c>
      <c r="AU8" s="40">
        <v>514178.85029886401</v>
      </c>
      <c r="AV8" s="40">
        <v>523027.61315377301</v>
      </c>
      <c r="AW8" s="40">
        <v>527783.27295964805</v>
      </c>
      <c r="AX8" s="41">
        <v>527700.248986447</v>
      </c>
      <c r="AY8" s="42">
        <v>535976.50538428104</v>
      </c>
      <c r="AZ8" s="40">
        <v>534378.20999781205</v>
      </c>
      <c r="BA8" s="40">
        <v>538800.41641647497</v>
      </c>
      <c r="BB8" s="41">
        <v>548619.64759201603</v>
      </c>
      <c r="BC8" s="42">
        <v>569730.74715807103</v>
      </c>
      <c r="BD8" s="40">
        <v>579014.61988390004</v>
      </c>
      <c r="BE8" s="40">
        <v>580113.23538077297</v>
      </c>
      <c r="BF8" s="41">
        <v>590233.57884688198</v>
      </c>
      <c r="BG8" s="42">
        <v>582473.88887876004</v>
      </c>
      <c r="BH8" s="40">
        <v>591831.76594620198</v>
      </c>
      <c r="BI8" s="40">
        <v>594757.83893326099</v>
      </c>
      <c r="BJ8" s="41">
        <v>586808.36594175303</v>
      </c>
      <c r="BK8" s="42">
        <v>605432.15254938696</v>
      </c>
      <c r="BL8" s="40">
        <v>616273.83266921097</v>
      </c>
      <c r="BM8" s="40">
        <v>613858.82191955205</v>
      </c>
      <c r="BN8" s="41">
        <v>604609.09876195702</v>
      </c>
      <c r="BO8" s="42">
        <v>559065.25953688496</v>
      </c>
      <c r="BP8" s="40">
        <v>544634.63174920494</v>
      </c>
      <c r="BQ8" s="40">
        <v>579366.34017854196</v>
      </c>
      <c r="BR8" s="41">
        <v>599472.545532324</v>
      </c>
      <c r="BS8" s="42">
        <v>584682.871298354</v>
      </c>
      <c r="BT8" s="40">
        <v>594268.95115688303</v>
      </c>
      <c r="BU8" s="40">
        <v>599587.41578422696</v>
      </c>
      <c r="BV8" s="41">
        <v>600738.56378659897</v>
      </c>
      <c r="BW8" s="42">
        <v>607711.88249875</v>
      </c>
      <c r="BX8" s="40">
        <v>617941.625347803</v>
      </c>
      <c r="BY8" s="40">
        <v>621424.837708637</v>
      </c>
      <c r="BZ8" s="41">
        <v>629846.04390764295</v>
      </c>
      <c r="CA8" s="42">
        <v>627352.65855601698</v>
      </c>
      <c r="CB8" s="40">
        <v>626362.07913646498</v>
      </c>
      <c r="CC8" s="40">
        <v>631909.16164867999</v>
      </c>
      <c r="CD8" s="41">
        <v>629319.55975001794</v>
      </c>
      <c r="CE8" s="42">
        <v>630753.48729190603</v>
      </c>
      <c r="CF8" s="40">
        <v>630443.50386102498</v>
      </c>
      <c r="CG8" s="40">
        <v>642061.96849085204</v>
      </c>
      <c r="CH8" s="41">
        <v>634302.00984578906</v>
      </c>
      <c r="CI8" s="42">
        <v>661488.95533535804</v>
      </c>
      <c r="CJ8" s="40">
        <v>672283.28599863604</v>
      </c>
      <c r="CK8" s="40">
        <v>674972.00093681202</v>
      </c>
      <c r="CL8" s="41">
        <v>685314.65248568996</v>
      </c>
      <c r="CM8" s="42">
        <v>688306.31135233899</v>
      </c>
      <c r="CN8" s="40">
        <v>705796.25198171195</v>
      </c>
      <c r="CO8" s="40">
        <v>721558.11354831303</v>
      </c>
      <c r="CP8" s="41">
        <v>734045.05904575996</v>
      </c>
      <c r="CQ8" s="42">
        <v>746432.40998935502</v>
      </c>
      <c r="CR8" s="40">
        <v>755344.000395971</v>
      </c>
      <c r="CS8" s="40">
        <v>772560.249040136</v>
      </c>
      <c r="CT8" s="41">
        <v>782318.705551169</v>
      </c>
      <c r="CU8" s="42">
        <v>777807.63884558901</v>
      </c>
      <c r="CV8" s="40">
        <v>801846.24618398701</v>
      </c>
      <c r="CW8" s="40">
        <v>793830.40012091806</v>
      </c>
      <c r="CX8" s="41">
        <v>795408.76300966705</v>
      </c>
      <c r="CY8" s="42">
        <v>810131.55846167705</v>
      </c>
      <c r="CZ8" s="40">
        <v>817009.18362612196</v>
      </c>
      <c r="DA8" s="40">
        <v>822884.54358557495</v>
      </c>
      <c r="DB8" s="41">
        <v>822899.48328307504</v>
      </c>
      <c r="DC8" s="42">
        <v>821831.36483138101</v>
      </c>
      <c r="DD8" s="40">
        <v>816759.85792044306</v>
      </c>
      <c r="DE8" s="40">
        <v>816948.36570924299</v>
      </c>
      <c r="DF8" s="41">
        <v>811359.26513560303</v>
      </c>
      <c r="DG8" s="42">
        <v>789735.40524336405</v>
      </c>
      <c r="DH8" s="40">
        <v>629517.04760653595</v>
      </c>
      <c r="DI8" s="40">
        <v>697742.25424701395</v>
      </c>
      <c r="DJ8" s="41">
        <v>722851.49605021195</v>
      </c>
      <c r="DK8" s="42">
        <v>745620.42075693305</v>
      </c>
      <c r="DL8" s="40">
        <v>757411.35792575299</v>
      </c>
      <c r="DM8" s="40">
        <v>778040.61096127098</v>
      </c>
      <c r="DN8" s="41">
        <v>791498.98265308596</v>
      </c>
      <c r="DO8" s="42">
        <v>794198.86030213896</v>
      </c>
      <c r="DP8" s="40">
        <v>819150.52459851105</v>
      </c>
      <c r="DQ8" s="40">
        <v>826339.79194402101</v>
      </c>
      <c r="DR8" s="41">
        <v>828494.57827864098</v>
      </c>
    </row>
    <row r="9" spans="1:122" s="45" customFormat="1" ht="24.95" customHeight="1">
      <c r="A9" s="47" t="s">
        <v>97</v>
      </c>
      <c r="B9" s="46"/>
      <c r="C9" s="48"/>
      <c r="D9" s="48"/>
      <c r="E9" s="48"/>
      <c r="F9" s="49"/>
      <c r="G9" s="50"/>
      <c r="H9" s="48"/>
      <c r="I9" s="48"/>
      <c r="J9" s="49"/>
      <c r="K9" s="50"/>
      <c r="L9" s="48"/>
      <c r="M9" s="48"/>
      <c r="N9" s="49"/>
      <c r="O9" s="48"/>
      <c r="P9" s="48"/>
      <c r="Q9" s="48"/>
      <c r="R9" s="49"/>
      <c r="S9" s="48"/>
      <c r="T9" s="48"/>
      <c r="U9" s="48"/>
      <c r="V9" s="49"/>
      <c r="W9" s="48"/>
      <c r="X9" s="48"/>
      <c r="Y9" s="48"/>
      <c r="Z9" s="49"/>
      <c r="AA9" s="48"/>
      <c r="AB9" s="48"/>
      <c r="AC9" s="48"/>
      <c r="AD9" s="49"/>
      <c r="AE9" s="48"/>
      <c r="AF9" s="48"/>
      <c r="AG9" s="48"/>
      <c r="AH9" s="49"/>
      <c r="AI9" s="48"/>
      <c r="AJ9" s="48"/>
      <c r="AK9" s="48"/>
      <c r="AL9" s="49"/>
      <c r="AM9" s="48"/>
      <c r="AN9" s="48"/>
      <c r="AO9" s="48"/>
      <c r="AP9" s="49"/>
      <c r="AQ9" s="48"/>
      <c r="AR9" s="48"/>
      <c r="AS9" s="48"/>
      <c r="AT9" s="49"/>
      <c r="AU9" s="48"/>
      <c r="AV9" s="48"/>
      <c r="AW9" s="48"/>
      <c r="AX9" s="49"/>
      <c r="AY9" s="50"/>
      <c r="AZ9" s="48"/>
      <c r="BA9" s="48"/>
      <c r="BB9" s="49"/>
      <c r="BC9" s="50"/>
      <c r="BD9" s="48"/>
      <c r="BE9" s="48"/>
      <c r="BF9" s="49"/>
      <c r="BG9" s="50"/>
      <c r="BH9" s="48"/>
      <c r="BI9" s="48"/>
      <c r="BJ9" s="49"/>
      <c r="BK9" s="50"/>
      <c r="BL9" s="48"/>
      <c r="BM9" s="48"/>
      <c r="BN9" s="49"/>
      <c r="BO9" s="50"/>
      <c r="BP9" s="48"/>
      <c r="BQ9" s="48"/>
      <c r="BR9" s="49"/>
      <c r="BS9" s="50"/>
      <c r="BT9" s="48"/>
      <c r="BU9" s="48"/>
      <c r="BV9" s="49"/>
      <c r="BW9" s="50"/>
      <c r="BX9" s="48"/>
      <c r="BY9" s="48"/>
      <c r="BZ9" s="49"/>
      <c r="CA9" s="50"/>
      <c r="CB9" s="48"/>
      <c r="CC9" s="48"/>
      <c r="CD9" s="49"/>
      <c r="CE9" s="50"/>
      <c r="CF9" s="48"/>
      <c r="CG9" s="48"/>
      <c r="CH9" s="49"/>
      <c r="CI9" s="50"/>
      <c r="CJ9" s="48"/>
      <c r="CK9" s="48"/>
      <c r="CL9" s="49"/>
      <c r="CM9" s="50"/>
      <c r="CN9" s="48"/>
      <c r="CO9" s="48"/>
      <c r="CP9" s="49"/>
      <c r="CQ9" s="50"/>
      <c r="CR9" s="48"/>
      <c r="CS9" s="48"/>
      <c r="CT9" s="49"/>
      <c r="CU9" s="50"/>
      <c r="CV9" s="48"/>
      <c r="CW9" s="48"/>
      <c r="CX9" s="49"/>
      <c r="CY9" s="50"/>
      <c r="CZ9" s="48"/>
      <c r="DA9" s="48"/>
      <c r="DB9" s="49"/>
      <c r="DC9" s="50"/>
      <c r="DD9" s="48"/>
      <c r="DE9" s="48"/>
      <c r="DF9" s="49"/>
      <c r="DG9" s="50"/>
      <c r="DH9" s="48"/>
      <c r="DI9" s="48"/>
      <c r="DJ9" s="49"/>
      <c r="DK9" s="50"/>
      <c r="DL9" s="48"/>
      <c r="DM9" s="48"/>
      <c r="DN9" s="49"/>
      <c r="DO9" s="50"/>
      <c r="DP9" s="48"/>
      <c r="DQ9" s="48"/>
      <c r="DR9" s="41"/>
    </row>
    <row r="10" spans="1:122" s="45" customFormat="1" ht="24.95" customHeight="1">
      <c r="A10" s="51">
        <v>11</v>
      </c>
      <c r="B10" s="52" t="s">
        <v>98</v>
      </c>
      <c r="C10" s="48">
        <v>371390.18845807598</v>
      </c>
      <c r="D10" s="48">
        <v>369424.73668918299</v>
      </c>
      <c r="E10" s="48">
        <v>377070.837941201</v>
      </c>
      <c r="F10" s="49">
        <v>362920.38957567402</v>
      </c>
      <c r="G10" s="50">
        <v>363634.86031208897</v>
      </c>
      <c r="H10" s="48">
        <v>393407.88705130102</v>
      </c>
      <c r="I10" s="48">
        <v>351036.49423810397</v>
      </c>
      <c r="J10" s="49">
        <v>371847.28684010799</v>
      </c>
      <c r="K10" s="50">
        <v>358108.56823383598</v>
      </c>
      <c r="L10" s="48">
        <v>368845.77694941801</v>
      </c>
      <c r="M10" s="48">
        <v>388504.72320473299</v>
      </c>
      <c r="N10" s="49">
        <v>386531.66314121202</v>
      </c>
      <c r="O10" s="48">
        <v>392264.41107509</v>
      </c>
      <c r="P10" s="48">
        <v>385071.86740732897</v>
      </c>
      <c r="Q10" s="48">
        <v>387893.51204098202</v>
      </c>
      <c r="R10" s="49">
        <v>397190.95080389001</v>
      </c>
      <c r="S10" s="48">
        <v>387759.83164203801</v>
      </c>
      <c r="T10" s="48">
        <v>396696.74725354998</v>
      </c>
      <c r="U10" s="48">
        <v>377685.08936698502</v>
      </c>
      <c r="V10" s="49">
        <v>398629.10771425703</v>
      </c>
      <c r="W10" s="48">
        <v>402645.859038272</v>
      </c>
      <c r="X10" s="48">
        <v>398155.02203461801</v>
      </c>
      <c r="Y10" s="48">
        <v>416318.65894081502</v>
      </c>
      <c r="Z10" s="49">
        <v>394887.157726768</v>
      </c>
      <c r="AA10" s="48">
        <v>441998.525472612</v>
      </c>
      <c r="AB10" s="48">
        <v>390053.82183356897</v>
      </c>
      <c r="AC10" s="48">
        <v>407587.308808773</v>
      </c>
      <c r="AD10" s="49">
        <v>392134.937630122</v>
      </c>
      <c r="AE10" s="48">
        <v>422867.28663911403</v>
      </c>
      <c r="AF10" s="48">
        <v>411035.65763316298</v>
      </c>
      <c r="AG10" s="48">
        <v>391824.85795807</v>
      </c>
      <c r="AH10" s="49">
        <v>415778.857713109</v>
      </c>
      <c r="AI10" s="48">
        <v>409415.43691369699</v>
      </c>
      <c r="AJ10" s="48">
        <v>438472.64722381497</v>
      </c>
      <c r="AK10" s="48">
        <v>435588.0302948</v>
      </c>
      <c r="AL10" s="49">
        <v>446117.17882897903</v>
      </c>
      <c r="AM10" s="48">
        <v>421223.12599925097</v>
      </c>
      <c r="AN10" s="48">
        <v>431401.34943211603</v>
      </c>
      <c r="AO10" s="48">
        <v>436274.15327764698</v>
      </c>
      <c r="AP10" s="49">
        <v>427278.48834687198</v>
      </c>
      <c r="AQ10" s="48">
        <v>437004.48066661297</v>
      </c>
      <c r="AR10" s="48">
        <v>446375.03475559398</v>
      </c>
      <c r="AS10" s="48">
        <v>456849.25390305201</v>
      </c>
      <c r="AT10" s="49">
        <v>442317.44240637001</v>
      </c>
      <c r="AU10" s="48">
        <v>467940.885659269</v>
      </c>
      <c r="AV10" s="48">
        <v>450220.75777488702</v>
      </c>
      <c r="AW10" s="48">
        <v>442739.85081263602</v>
      </c>
      <c r="AX10" s="49">
        <v>459959.46614388999</v>
      </c>
      <c r="AY10" s="50">
        <v>439030.00324962399</v>
      </c>
      <c r="AZ10" s="48">
        <v>425053.42278214399</v>
      </c>
      <c r="BA10" s="48">
        <v>466886.45478445903</v>
      </c>
      <c r="BB10" s="49">
        <v>429969.87382536201</v>
      </c>
      <c r="BC10" s="50">
        <v>460202.75308213499</v>
      </c>
      <c r="BD10" s="48">
        <v>462822.380453636</v>
      </c>
      <c r="BE10" s="48">
        <v>462744.90024901601</v>
      </c>
      <c r="BF10" s="49">
        <v>476841.00858494599</v>
      </c>
      <c r="BG10" s="50">
        <v>486657.30238538701</v>
      </c>
      <c r="BH10" s="48">
        <v>484933.23985143198</v>
      </c>
      <c r="BI10" s="48">
        <v>487170.49370870402</v>
      </c>
      <c r="BJ10" s="49">
        <v>485481.71848045202</v>
      </c>
      <c r="BK10" s="50">
        <v>478576.36905267602</v>
      </c>
      <c r="BL10" s="48">
        <v>489060.88101464103</v>
      </c>
      <c r="BM10" s="48">
        <v>477514.118863318</v>
      </c>
      <c r="BN10" s="49">
        <v>495701.66373170802</v>
      </c>
      <c r="BO10" s="50">
        <v>478896.85043635301</v>
      </c>
      <c r="BP10" s="48">
        <v>477586.96843236301</v>
      </c>
      <c r="BQ10" s="48">
        <v>472423.56996382598</v>
      </c>
      <c r="BR10" s="49">
        <v>474005.51505952998</v>
      </c>
      <c r="BS10" s="50">
        <v>474238.37506170402</v>
      </c>
      <c r="BT10" s="48">
        <v>502624.72457240499</v>
      </c>
      <c r="BU10" s="48">
        <v>498927.37380732503</v>
      </c>
      <c r="BV10" s="49">
        <v>476916.97909863299</v>
      </c>
      <c r="BW10" s="50">
        <v>473112.17897306901</v>
      </c>
      <c r="BX10" s="48">
        <v>438655.803155464</v>
      </c>
      <c r="BY10" s="48">
        <v>500117.68738924101</v>
      </c>
      <c r="BZ10" s="49">
        <v>472698.83229629498</v>
      </c>
      <c r="CA10" s="50">
        <v>491192.11064098199</v>
      </c>
      <c r="CB10" s="48">
        <v>493473.44701790297</v>
      </c>
      <c r="CC10" s="48">
        <v>501393.231712304</v>
      </c>
      <c r="CD10" s="49">
        <v>510000.456144572</v>
      </c>
      <c r="CE10" s="50">
        <v>494162.18157100998</v>
      </c>
      <c r="CF10" s="48">
        <v>512842.88722011901</v>
      </c>
      <c r="CG10" s="48">
        <v>508381.74078734103</v>
      </c>
      <c r="CH10" s="49">
        <v>524086.11958790798</v>
      </c>
      <c r="CI10" s="50">
        <v>518676.764894697</v>
      </c>
      <c r="CJ10" s="48">
        <v>528629.52832886705</v>
      </c>
      <c r="CK10" s="48">
        <v>540000.79036644299</v>
      </c>
      <c r="CL10" s="49">
        <v>533252.47513757797</v>
      </c>
      <c r="CM10" s="50">
        <v>544392.07193616906</v>
      </c>
      <c r="CN10" s="48">
        <v>538665.922608127</v>
      </c>
      <c r="CO10" s="48">
        <v>541838.75396730006</v>
      </c>
      <c r="CP10" s="49">
        <v>540438.53176952002</v>
      </c>
      <c r="CQ10" s="50">
        <v>545406.23704698205</v>
      </c>
      <c r="CR10" s="48">
        <v>557608.84237375099</v>
      </c>
      <c r="CS10" s="48">
        <v>568090.59814587201</v>
      </c>
      <c r="CT10" s="49">
        <v>568959.83010112401</v>
      </c>
      <c r="CU10" s="50">
        <v>568443.201851013</v>
      </c>
      <c r="CV10" s="48">
        <v>574312.48213560996</v>
      </c>
      <c r="CW10" s="48">
        <v>576386.21182576905</v>
      </c>
      <c r="CX10" s="49">
        <v>593534.17812420405</v>
      </c>
      <c r="CY10" s="50">
        <v>596304.50486155704</v>
      </c>
      <c r="CZ10" s="48">
        <v>594520.66698410804</v>
      </c>
      <c r="DA10" s="48">
        <v>584561.74927521998</v>
      </c>
      <c r="DB10" s="49">
        <v>597600.46549185296</v>
      </c>
      <c r="DC10" s="50">
        <v>605466.50468175602</v>
      </c>
      <c r="DD10" s="48">
        <v>588943.10180271498</v>
      </c>
      <c r="DE10" s="48">
        <v>591296.36824003095</v>
      </c>
      <c r="DF10" s="49">
        <v>584177.87472687697</v>
      </c>
      <c r="DG10" s="50">
        <v>601064.55720194499</v>
      </c>
      <c r="DH10" s="48">
        <v>574480.66137575498</v>
      </c>
      <c r="DI10" s="48">
        <v>620053.52419065998</v>
      </c>
      <c r="DJ10" s="49">
        <v>593774.75442167104</v>
      </c>
      <c r="DK10" s="50">
        <v>602712.16618548997</v>
      </c>
      <c r="DL10" s="48">
        <v>611389.81151545397</v>
      </c>
      <c r="DM10" s="48">
        <v>617555.82359533396</v>
      </c>
      <c r="DN10" s="49">
        <v>613168.52634860505</v>
      </c>
      <c r="DO10" s="50">
        <v>605464.53154442599</v>
      </c>
      <c r="DP10" s="48">
        <v>617224.13157715497</v>
      </c>
      <c r="DQ10" s="48">
        <v>637143.42982526601</v>
      </c>
      <c r="DR10" s="49">
        <v>649803.82413129101</v>
      </c>
    </row>
    <row r="11" spans="1:122" s="45" customFormat="1" ht="24.95" customHeight="1">
      <c r="A11" s="47" t="s">
        <v>99</v>
      </c>
      <c r="B11" s="53"/>
      <c r="C11" s="40">
        <v>3661181.1103461999</v>
      </c>
      <c r="D11" s="40">
        <v>3654380.68077038</v>
      </c>
      <c r="E11" s="40">
        <v>3664027.9079518402</v>
      </c>
      <c r="F11" s="41">
        <v>3760356.4302823399</v>
      </c>
      <c r="G11" s="42">
        <v>3838185.4457903202</v>
      </c>
      <c r="H11" s="40">
        <v>3898160.9398745499</v>
      </c>
      <c r="I11" s="40">
        <v>3920625.1391342198</v>
      </c>
      <c r="J11" s="41">
        <v>3902708.4980378598</v>
      </c>
      <c r="K11" s="42">
        <v>3605610.0231383899</v>
      </c>
      <c r="L11" s="40">
        <v>3362960.2496703598</v>
      </c>
      <c r="M11" s="40">
        <v>3408393.5984169198</v>
      </c>
      <c r="N11" s="41">
        <v>3489617.0940271402</v>
      </c>
      <c r="O11" s="40">
        <v>3757434.3009085902</v>
      </c>
      <c r="P11" s="40">
        <v>3818461.9327130602</v>
      </c>
      <c r="Q11" s="40">
        <v>3874762.9341712501</v>
      </c>
      <c r="R11" s="41">
        <v>4029046.42809731</v>
      </c>
      <c r="S11" s="40">
        <v>4037715.7840644401</v>
      </c>
      <c r="T11" s="40">
        <v>4136898.2573225498</v>
      </c>
      <c r="U11" s="40">
        <v>4235660.7321153004</v>
      </c>
      <c r="V11" s="41">
        <v>4325767.2232679604</v>
      </c>
      <c r="W11" s="40">
        <v>4406734.5203528795</v>
      </c>
      <c r="X11" s="40">
        <v>4432465.0093099801</v>
      </c>
      <c r="Y11" s="40">
        <v>4435737.2774589201</v>
      </c>
      <c r="Z11" s="41">
        <v>4462941.1306157801</v>
      </c>
      <c r="AA11" s="40">
        <v>4493053.3488605404</v>
      </c>
      <c r="AB11" s="40">
        <v>4490617.55874178</v>
      </c>
      <c r="AC11" s="40">
        <v>4493811.4996916996</v>
      </c>
      <c r="AD11" s="41">
        <v>4527251.6443236098</v>
      </c>
      <c r="AE11" s="40">
        <v>4650066.9004746098</v>
      </c>
      <c r="AF11" s="40">
        <v>4721043.5326305702</v>
      </c>
      <c r="AG11" s="40">
        <v>4745141.5482632397</v>
      </c>
      <c r="AH11" s="41">
        <v>4636200.69951199</v>
      </c>
      <c r="AI11" s="40">
        <v>4660237.2598074498</v>
      </c>
      <c r="AJ11" s="40">
        <v>4559632.65767782</v>
      </c>
      <c r="AK11" s="40">
        <v>4604168.2406166</v>
      </c>
      <c r="AL11" s="41">
        <v>4555607.1821251502</v>
      </c>
      <c r="AM11" s="40">
        <v>4492792.5344457896</v>
      </c>
      <c r="AN11" s="40">
        <v>4496777.6846046001</v>
      </c>
      <c r="AO11" s="40">
        <v>4537484.5839138199</v>
      </c>
      <c r="AP11" s="41">
        <v>4580098.9548279401</v>
      </c>
      <c r="AQ11" s="40">
        <v>4583180.6518689198</v>
      </c>
      <c r="AR11" s="40">
        <v>4591095.8235891303</v>
      </c>
      <c r="AS11" s="40">
        <v>4604697.9516792297</v>
      </c>
      <c r="AT11" s="41">
        <v>4652389.8832792398</v>
      </c>
      <c r="AU11" s="40">
        <v>4726673.1357512297</v>
      </c>
      <c r="AV11" s="40">
        <v>4780184.1193801695</v>
      </c>
      <c r="AW11" s="40">
        <v>4775607.8342460096</v>
      </c>
      <c r="AX11" s="41">
        <v>4821890.58213857</v>
      </c>
      <c r="AY11" s="42">
        <v>4845574.03806064</v>
      </c>
      <c r="AZ11" s="40">
        <v>4859441.1049622605</v>
      </c>
      <c r="BA11" s="40">
        <v>4851463.7182594696</v>
      </c>
      <c r="BB11" s="41">
        <v>4991676.1228665803</v>
      </c>
      <c r="BC11" s="42">
        <v>5038503.1674913596</v>
      </c>
      <c r="BD11" s="40">
        <v>5091608.48324019</v>
      </c>
      <c r="BE11" s="40">
        <v>5120365.6412976496</v>
      </c>
      <c r="BF11" s="41">
        <v>5103234.6369514</v>
      </c>
      <c r="BG11" s="42">
        <v>5113536.1957995901</v>
      </c>
      <c r="BH11" s="40">
        <v>5138533.31317674</v>
      </c>
      <c r="BI11" s="40">
        <v>5133147.3766925298</v>
      </c>
      <c r="BJ11" s="41">
        <v>5154839.8103454299</v>
      </c>
      <c r="BK11" s="42">
        <v>5131231.1333288904</v>
      </c>
      <c r="BL11" s="40">
        <v>5102206.4614789998</v>
      </c>
      <c r="BM11" s="40">
        <v>5062538.0014783097</v>
      </c>
      <c r="BN11" s="41">
        <v>4988079.3083532099</v>
      </c>
      <c r="BO11" s="42">
        <v>4652547.9232000802</v>
      </c>
      <c r="BP11" s="40">
        <v>4622247.7265418395</v>
      </c>
      <c r="BQ11" s="40">
        <v>4718835.7125738598</v>
      </c>
      <c r="BR11" s="41">
        <v>4806650.7848787596</v>
      </c>
      <c r="BS11" s="42">
        <v>4871935.5511677098</v>
      </c>
      <c r="BT11" s="40">
        <v>4926333.8485615002</v>
      </c>
      <c r="BU11" s="40">
        <v>4922609.3295773603</v>
      </c>
      <c r="BV11" s="41">
        <v>4935531.9636878297</v>
      </c>
      <c r="BW11" s="42">
        <v>4954131.8221861599</v>
      </c>
      <c r="BX11" s="40">
        <v>5022626.7564908601</v>
      </c>
      <c r="BY11" s="40">
        <v>5063831.2037788099</v>
      </c>
      <c r="BZ11" s="41">
        <v>5175964.8439904004</v>
      </c>
      <c r="CA11" s="42">
        <v>5143883.9084342401</v>
      </c>
      <c r="CB11" s="40">
        <v>5195072.8990298901</v>
      </c>
      <c r="CC11" s="40">
        <v>5224008.9885748299</v>
      </c>
      <c r="CD11" s="41">
        <v>5195679.8451556498</v>
      </c>
      <c r="CE11" s="42">
        <v>5207402.9520747904</v>
      </c>
      <c r="CF11" s="40">
        <v>5142390.6829271</v>
      </c>
      <c r="CG11" s="40">
        <v>5171917.2484026402</v>
      </c>
      <c r="CH11" s="41">
        <v>5231445.9182070196</v>
      </c>
      <c r="CI11" s="42">
        <v>5267958.1368461903</v>
      </c>
      <c r="CJ11" s="40">
        <v>5348106.6982739102</v>
      </c>
      <c r="CK11" s="40">
        <v>5294405.7802079003</v>
      </c>
      <c r="CL11" s="41">
        <v>5381008.3223739704</v>
      </c>
      <c r="CM11" s="42">
        <v>5328646.54937483</v>
      </c>
      <c r="CN11" s="40">
        <v>5362540.8578256201</v>
      </c>
      <c r="CO11" s="40">
        <v>5439906.3562824</v>
      </c>
      <c r="CP11" s="41">
        <v>5398535.9635806801</v>
      </c>
      <c r="CQ11" s="42">
        <v>5400818.4345412403</v>
      </c>
      <c r="CR11" s="40">
        <v>5361831.9816002399</v>
      </c>
      <c r="CS11" s="40">
        <v>5373282.2875616997</v>
      </c>
      <c r="CT11" s="41">
        <v>5422510.9185378803</v>
      </c>
      <c r="CU11" s="42">
        <v>5410179.1100161197</v>
      </c>
      <c r="CV11" s="40">
        <v>5390954.2390847197</v>
      </c>
      <c r="CW11" s="40">
        <v>5341041.40955362</v>
      </c>
      <c r="CX11" s="41">
        <v>5404227.4775476502</v>
      </c>
      <c r="CY11" s="42">
        <v>5443264.3130770903</v>
      </c>
      <c r="CZ11" s="40">
        <v>5435505.9137393301</v>
      </c>
      <c r="DA11" s="40">
        <v>5410660.9718838902</v>
      </c>
      <c r="DB11" s="41">
        <v>5345762.2571007097</v>
      </c>
      <c r="DC11" s="42">
        <v>5346005.3989236504</v>
      </c>
      <c r="DD11" s="40">
        <v>5329207.6964609204</v>
      </c>
      <c r="DE11" s="40">
        <v>5322096.7080838503</v>
      </c>
      <c r="DF11" s="41">
        <v>5237003.0056624897</v>
      </c>
      <c r="DG11" s="42">
        <v>5206914.8450954203</v>
      </c>
      <c r="DH11" s="40">
        <v>4032130.5688124299</v>
      </c>
      <c r="DI11" s="40">
        <v>4885734.9606168596</v>
      </c>
      <c r="DJ11" s="41">
        <v>5070530.9436181001</v>
      </c>
      <c r="DK11" s="42">
        <v>5041905.7484028498</v>
      </c>
      <c r="DL11" s="40">
        <v>5059201.5919320202</v>
      </c>
      <c r="DM11" s="40">
        <v>5067372.3948044199</v>
      </c>
      <c r="DN11" s="41">
        <v>5116418.8471496496</v>
      </c>
      <c r="DO11" s="42">
        <v>5189622.9572205003</v>
      </c>
      <c r="DP11" s="40">
        <v>5222739.82996496</v>
      </c>
      <c r="DQ11" s="40">
        <v>5253259.1776024699</v>
      </c>
      <c r="DR11" s="41">
        <v>5279529.2893004501</v>
      </c>
    </row>
    <row r="12" spans="1:122" s="45" customFormat="1" ht="24.95" customHeight="1">
      <c r="A12" s="51">
        <v>21</v>
      </c>
      <c r="B12" s="52" t="s">
        <v>100</v>
      </c>
      <c r="C12" s="48">
        <v>976285.28962991596</v>
      </c>
      <c r="D12" s="48">
        <v>998872.94707564998</v>
      </c>
      <c r="E12" s="48">
        <v>1002824.0363403501</v>
      </c>
      <c r="F12" s="49">
        <v>1028219.14326304</v>
      </c>
      <c r="G12" s="50">
        <v>1007558.1387729</v>
      </c>
      <c r="H12" s="48">
        <v>1009033.23128662</v>
      </c>
      <c r="I12" s="48">
        <v>1009482.39751501</v>
      </c>
      <c r="J12" s="49">
        <v>1009014.46871767</v>
      </c>
      <c r="K12" s="50">
        <v>997213.22196502902</v>
      </c>
      <c r="L12" s="48">
        <v>1003262.9897915</v>
      </c>
      <c r="M12" s="48">
        <v>1028688.17095476</v>
      </c>
      <c r="N12" s="49">
        <v>933951.85986391106</v>
      </c>
      <c r="O12" s="48">
        <v>1083065.97460017</v>
      </c>
      <c r="P12" s="48">
        <v>1094348.1021079801</v>
      </c>
      <c r="Q12" s="48">
        <v>1095737.0389493201</v>
      </c>
      <c r="R12" s="49">
        <v>1116091.0979233</v>
      </c>
      <c r="S12" s="48">
        <v>1127732.7027427701</v>
      </c>
      <c r="T12" s="48">
        <v>1154328.62076931</v>
      </c>
      <c r="U12" s="48">
        <v>1186455.5414004901</v>
      </c>
      <c r="V12" s="49">
        <v>1193498.2081296099</v>
      </c>
      <c r="W12" s="48">
        <v>1197041.64038796</v>
      </c>
      <c r="X12" s="48">
        <v>1205934.8994587299</v>
      </c>
      <c r="Y12" s="48">
        <v>1173926.17830815</v>
      </c>
      <c r="Z12" s="49">
        <v>1174941.40630621</v>
      </c>
      <c r="AA12" s="48">
        <v>1168154.1665066399</v>
      </c>
      <c r="AB12" s="48">
        <v>1124617.22759653</v>
      </c>
      <c r="AC12" s="48">
        <v>1125010.85670185</v>
      </c>
      <c r="AD12" s="49">
        <v>1129899.3090821099</v>
      </c>
      <c r="AE12" s="48">
        <v>1170910.27294753</v>
      </c>
      <c r="AF12" s="48">
        <v>1196074.83533858</v>
      </c>
      <c r="AG12" s="48">
        <v>1194209.30508609</v>
      </c>
      <c r="AH12" s="49">
        <v>1170600.5923478501</v>
      </c>
      <c r="AI12" s="48">
        <v>1215100.68447059</v>
      </c>
      <c r="AJ12" s="48">
        <v>1192401.09875172</v>
      </c>
      <c r="AK12" s="48">
        <v>1230519.6738819501</v>
      </c>
      <c r="AL12" s="49">
        <v>1232236.5614827001</v>
      </c>
      <c r="AM12" s="48">
        <v>1209900.9540085499</v>
      </c>
      <c r="AN12" s="48">
        <v>1222290.9847971899</v>
      </c>
      <c r="AO12" s="48">
        <v>1222672.9097480699</v>
      </c>
      <c r="AP12" s="49">
        <v>1242647.43605266</v>
      </c>
      <c r="AQ12" s="48">
        <v>1263629.2623407301</v>
      </c>
      <c r="AR12" s="48">
        <v>1268228.0247048701</v>
      </c>
      <c r="AS12" s="48">
        <v>1294435.59463994</v>
      </c>
      <c r="AT12" s="49">
        <v>1310276.5404966101</v>
      </c>
      <c r="AU12" s="48">
        <v>1305777.93024445</v>
      </c>
      <c r="AV12" s="48">
        <v>1309155.7260880701</v>
      </c>
      <c r="AW12" s="48">
        <v>1299811.72060583</v>
      </c>
      <c r="AX12" s="49">
        <v>1304861.94805063</v>
      </c>
      <c r="AY12" s="50">
        <v>1286444.20233257</v>
      </c>
      <c r="AZ12" s="48">
        <v>1333729.80172665</v>
      </c>
      <c r="BA12" s="48">
        <v>1294819.6440453001</v>
      </c>
      <c r="BB12" s="49">
        <v>1316593.14933921</v>
      </c>
      <c r="BC12" s="50">
        <v>1308587.5748314699</v>
      </c>
      <c r="BD12" s="48">
        <v>1298445.89940677</v>
      </c>
      <c r="BE12" s="48">
        <v>1289033.97523696</v>
      </c>
      <c r="BF12" s="49">
        <v>1259858.6323706701</v>
      </c>
      <c r="BG12" s="50">
        <v>1269877.90542025</v>
      </c>
      <c r="BH12" s="48">
        <v>1278827.77936829</v>
      </c>
      <c r="BI12" s="48">
        <v>1247854.4747667799</v>
      </c>
      <c r="BJ12" s="49">
        <v>1230041.6975986499</v>
      </c>
      <c r="BK12" s="50">
        <v>1214835.6640673699</v>
      </c>
      <c r="BL12" s="48">
        <v>1182324.869715</v>
      </c>
      <c r="BM12" s="48">
        <v>1183724.7515762099</v>
      </c>
      <c r="BN12" s="49">
        <v>1185201.1014757201</v>
      </c>
      <c r="BO12" s="50">
        <v>1146041.1212895999</v>
      </c>
      <c r="BP12" s="48">
        <v>1130891.5542171299</v>
      </c>
      <c r="BQ12" s="48">
        <v>1125050.5713780599</v>
      </c>
      <c r="BR12" s="49">
        <v>1122923.7964053701</v>
      </c>
      <c r="BS12" s="50">
        <v>1143701.3575515</v>
      </c>
      <c r="BT12" s="48">
        <v>1153980.0521306701</v>
      </c>
      <c r="BU12" s="48">
        <v>1146770.40955756</v>
      </c>
      <c r="BV12" s="49">
        <v>1127948.26987836</v>
      </c>
      <c r="BW12" s="50">
        <v>1136719.1563792799</v>
      </c>
      <c r="BX12" s="48">
        <v>1148845.44966956</v>
      </c>
      <c r="BY12" s="48">
        <v>1145178.9898703599</v>
      </c>
      <c r="BZ12" s="49">
        <v>1160475.2413900001</v>
      </c>
      <c r="CA12" s="50">
        <v>1156305.84609032</v>
      </c>
      <c r="CB12" s="48">
        <v>1158514.0417192001</v>
      </c>
      <c r="CC12" s="48">
        <v>1161831.85916894</v>
      </c>
      <c r="CD12" s="49">
        <v>1166482.5727190899</v>
      </c>
      <c r="CE12" s="50">
        <v>1149824.63300585</v>
      </c>
      <c r="CF12" s="48">
        <v>1148214.72985818</v>
      </c>
      <c r="CG12" s="48">
        <v>1149779.8024723299</v>
      </c>
      <c r="CH12" s="49">
        <v>1167346.3853112599</v>
      </c>
      <c r="CI12" s="50">
        <v>1147952.94794132</v>
      </c>
      <c r="CJ12" s="48">
        <v>1142558.69081471</v>
      </c>
      <c r="CK12" s="48">
        <v>1128950.76189777</v>
      </c>
      <c r="CL12" s="49">
        <v>1108314.2266875999</v>
      </c>
      <c r="CM12" s="50">
        <v>1102150.1885243999</v>
      </c>
      <c r="CN12" s="48">
        <v>1074284.1410064099</v>
      </c>
      <c r="CO12" s="48">
        <v>1079700.60511047</v>
      </c>
      <c r="CP12" s="49">
        <v>1071299.47091703</v>
      </c>
      <c r="CQ12" s="50">
        <v>1071071.5205507199</v>
      </c>
      <c r="CR12" s="48">
        <v>1043077.59605202</v>
      </c>
      <c r="CS12" s="48">
        <v>1021789.51536859</v>
      </c>
      <c r="CT12" s="49">
        <v>1003765.32924678</v>
      </c>
      <c r="CU12" s="50">
        <v>976401.10341219697</v>
      </c>
      <c r="CV12" s="48">
        <v>976933.75242889696</v>
      </c>
      <c r="CW12" s="48">
        <v>920396.422121651</v>
      </c>
      <c r="CX12" s="49">
        <v>922793.03056869295</v>
      </c>
      <c r="CY12" s="50">
        <v>912377.84669424396</v>
      </c>
      <c r="CZ12" s="48">
        <v>916319.44457039598</v>
      </c>
      <c r="DA12" s="48">
        <v>892917.42487048195</v>
      </c>
      <c r="DB12" s="49">
        <v>867229.69146012701</v>
      </c>
      <c r="DC12" s="50">
        <v>845591.92559534602</v>
      </c>
      <c r="DD12" s="48">
        <v>845319.48416780902</v>
      </c>
      <c r="DE12" s="48">
        <v>864815.59157128504</v>
      </c>
      <c r="DF12" s="49">
        <v>870167.29618220998</v>
      </c>
      <c r="DG12" s="50">
        <v>897056.67186288605</v>
      </c>
      <c r="DH12" s="48">
        <v>819536.872907868</v>
      </c>
      <c r="DI12" s="48">
        <v>847666.45377654</v>
      </c>
      <c r="DJ12" s="49">
        <v>858173.31952197303</v>
      </c>
      <c r="DK12" s="50">
        <v>858899.61721300206</v>
      </c>
      <c r="DL12" s="48">
        <v>860378.66119383695</v>
      </c>
      <c r="DM12" s="48">
        <v>853250.38623088296</v>
      </c>
      <c r="DN12" s="49">
        <v>854605.53335485898</v>
      </c>
      <c r="DO12" s="50">
        <v>870010.51655544096</v>
      </c>
      <c r="DP12" s="48">
        <v>858967.85167767794</v>
      </c>
      <c r="DQ12" s="48">
        <v>846635.14702509798</v>
      </c>
      <c r="DR12" s="49">
        <v>856639.79638235201</v>
      </c>
    </row>
    <row r="13" spans="1:122" s="45" customFormat="1" ht="24.95" customHeight="1">
      <c r="A13" s="51">
        <v>22</v>
      </c>
      <c r="B13" s="52" t="s">
        <v>101</v>
      </c>
      <c r="C13" s="48">
        <v>97576.696929635204</v>
      </c>
      <c r="D13" s="48">
        <v>97785.677867680701</v>
      </c>
      <c r="E13" s="48">
        <v>98007.4599874579</v>
      </c>
      <c r="F13" s="49">
        <v>98431.641354548105</v>
      </c>
      <c r="G13" s="50">
        <v>99995.740471123994</v>
      </c>
      <c r="H13" s="48">
        <v>102279.375676952</v>
      </c>
      <c r="I13" s="48">
        <v>103649.480741789</v>
      </c>
      <c r="J13" s="49">
        <v>104884.447180287</v>
      </c>
      <c r="K13" s="50">
        <v>104272.778192768</v>
      </c>
      <c r="L13" s="48">
        <v>104761.325120824</v>
      </c>
      <c r="M13" s="48">
        <v>105154.128739858</v>
      </c>
      <c r="N13" s="49">
        <v>106832.390485818</v>
      </c>
      <c r="O13" s="48">
        <v>108232.858267772</v>
      </c>
      <c r="P13" s="48">
        <v>109318.699940872</v>
      </c>
      <c r="Q13" s="48">
        <v>111280.870115681</v>
      </c>
      <c r="R13" s="49">
        <v>113114.69529345501</v>
      </c>
      <c r="S13" s="48">
        <v>115755.304735638</v>
      </c>
      <c r="T13" s="48">
        <v>116027.58030382</v>
      </c>
      <c r="U13" s="48">
        <v>116865.829921649</v>
      </c>
      <c r="V13" s="49">
        <v>116352.173790817</v>
      </c>
      <c r="W13" s="48">
        <v>115667.047429017</v>
      </c>
      <c r="X13" s="48">
        <v>115428.027178244</v>
      </c>
      <c r="Y13" s="48">
        <v>117493.986718067</v>
      </c>
      <c r="Z13" s="49">
        <v>118695.82600498101</v>
      </c>
      <c r="AA13" s="48">
        <v>128417.421408825</v>
      </c>
      <c r="AB13" s="48">
        <v>132368.050025253</v>
      </c>
      <c r="AC13" s="48">
        <v>134567.724809665</v>
      </c>
      <c r="AD13" s="49">
        <v>135810.05407678199</v>
      </c>
      <c r="AE13" s="48">
        <v>133409.99881610199</v>
      </c>
      <c r="AF13" s="48">
        <v>134333.633177179</v>
      </c>
      <c r="AG13" s="48">
        <v>135146.01646819501</v>
      </c>
      <c r="AH13" s="49">
        <v>137683.54708276701</v>
      </c>
      <c r="AI13" s="48">
        <v>138793.60407797899</v>
      </c>
      <c r="AJ13" s="48">
        <v>140680.09264294899</v>
      </c>
      <c r="AK13" s="48">
        <v>142876.66550678099</v>
      </c>
      <c r="AL13" s="49">
        <v>146404.52571942701</v>
      </c>
      <c r="AM13" s="48">
        <v>138469.04051876999</v>
      </c>
      <c r="AN13" s="48">
        <v>141974.61246072099</v>
      </c>
      <c r="AO13" s="48">
        <v>142547.722035346</v>
      </c>
      <c r="AP13" s="49">
        <v>143916.62222731099</v>
      </c>
      <c r="AQ13" s="48">
        <v>145163.58911815501</v>
      </c>
      <c r="AR13" s="48">
        <v>146209.436051361</v>
      </c>
      <c r="AS13" s="48">
        <v>147335.30530242901</v>
      </c>
      <c r="AT13" s="49">
        <v>149561.67488535901</v>
      </c>
      <c r="AU13" s="48">
        <v>161377.42251288</v>
      </c>
      <c r="AV13" s="48">
        <v>161626.580328707</v>
      </c>
      <c r="AW13" s="48">
        <v>164492.31885569499</v>
      </c>
      <c r="AX13" s="49">
        <v>167647.00717966899</v>
      </c>
      <c r="AY13" s="50">
        <v>173479.28251578199</v>
      </c>
      <c r="AZ13" s="48">
        <v>177317.186443288</v>
      </c>
      <c r="BA13" s="48">
        <v>178547.147214175</v>
      </c>
      <c r="BB13" s="49">
        <v>180519.33107232201</v>
      </c>
      <c r="BC13" s="50">
        <v>189347.44721873599</v>
      </c>
      <c r="BD13" s="48">
        <v>195966.051790578</v>
      </c>
      <c r="BE13" s="48">
        <v>201655.78961273699</v>
      </c>
      <c r="BF13" s="49">
        <v>205529.92022916101</v>
      </c>
      <c r="BG13" s="50">
        <v>206266.762232682</v>
      </c>
      <c r="BH13" s="48">
        <v>207504.60718118999</v>
      </c>
      <c r="BI13" s="48">
        <v>211146.75671410299</v>
      </c>
      <c r="BJ13" s="49">
        <v>215445.80293434</v>
      </c>
      <c r="BK13" s="50">
        <v>214172.128913783</v>
      </c>
      <c r="BL13" s="48">
        <v>213321.37194809</v>
      </c>
      <c r="BM13" s="48">
        <v>210552.71881534401</v>
      </c>
      <c r="BN13" s="49">
        <v>208595.485655517</v>
      </c>
      <c r="BO13" s="50">
        <v>209919.91800238</v>
      </c>
      <c r="BP13" s="48">
        <v>212377.93874984901</v>
      </c>
      <c r="BQ13" s="48">
        <v>217489.63565673601</v>
      </c>
      <c r="BR13" s="49">
        <v>218356.926489087</v>
      </c>
      <c r="BS13" s="50">
        <v>218703.84224347601</v>
      </c>
      <c r="BT13" s="48">
        <v>221974.76147981599</v>
      </c>
      <c r="BU13" s="48">
        <v>228036.08956571299</v>
      </c>
      <c r="BV13" s="49">
        <v>228007.10669441699</v>
      </c>
      <c r="BW13" s="50">
        <v>236208.12182160001</v>
      </c>
      <c r="BX13" s="48">
        <v>238208.47221085799</v>
      </c>
      <c r="BY13" s="48">
        <v>238348.35973323201</v>
      </c>
      <c r="BZ13" s="49">
        <v>239048.335303256</v>
      </c>
      <c r="CA13" s="50">
        <v>240846.69995683699</v>
      </c>
      <c r="CB13" s="48">
        <v>242939.063338698</v>
      </c>
      <c r="CC13" s="48">
        <v>243145.733992539</v>
      </c>
      <c r="CD13" s="49">
        <v>243439.14070883099</v>
      </c>
      <c r="CE13" s="50">
        <v>241206.01849859199</v>
      </c>
      <c r="CF13" s="48">
        <v>243551.59328804701</v>
      </c>
      <c r="CG13" s="48">
        <v>245230.36446487901</v>
      </c>
      <c r="CH13" s="49">
        <v>245670.28738068099</v>
      </c>
      <c r="CI13" s="50">
        <v>261666.85427434201</v>
      </c>
      <c r="CJ13" s="48">
        <v>263550.937225506</v>
      </c>
      <c r="CK13" s="48">
        <v>264547.22421006602</v>
      </c>
      <c r="CL13" s="49">
        <v>265484.15615105501</v>
      </c>
      <c r="CM13" s="50">
        <v>266621.67454011401</v>
      </c>
      <c r="CN13" s="48">
        <v>263807.50326462602</v>
      </c>
      <c r="CO13" s="48">
        <v>269617.51668368297</v>
      </c>
      <c r="CP13" s="49">
        <v>273028.77223240898</v>
      </c>
      <c r="CQ13" s="50">
        <v>265328.16869954497</v>
      </c>
      <c r="CR13" s="48">
        <v>269928.73156133998</v>
      </c>
      <c r="CS13" s="48">
        <v>269130.51437108102</v>
      </c>
      <c r="CT13" s="49">
        <v>269824.62991038797</v>
      </c>
      <c r="CU13" s="50">
        <v>269099.56031673797</v>
      </c>
      <c r="CV13" s="48">
        <v>268310.53286033898</v>
      </c>
      <c r="CW13" s="48">
        <v>264840.10609797301</v>
      </c>
      <c r="CX13" s="49">
        <v>268130.33393169497</v>
      </c>
      <c r="CY13" s="50">
        <v>286556.89215583802</v>
      </c>
      <c r="CZ13" s="48">
        <v>288278.593343132</v>
      </c>
      <c r="DA13" s="48">
        <v>290578.45728215098</v>
      </c>
      <c r="DB13" s="49">
        <v>285183.88046652498</v>
      </c>
      <c r="DC13" s="50">
        <v>279146.43910981098</v>
      </c>
      <c r="DD13" s="48">
        <v>282467.920569662</v>
      </c>
      <c r="DE13" s="48">
        <v>288689.309709839</v>
      </c>
      <c r="DF13" s="49">
        <v>293124.720111356</v>
      </c>
      <c r="DG13" s="50">
        <v>278203.59198508598</v>
      </c>
      <c r="DH13" s="48">
        <v>256442.059793266</v>
      </c>
      <c r="DI13" s="48">
        <v>273859.46286737901</v>
      </c>
      <c r="DJ13" s="49">
        <v>269312.94088590902</v>
      </c>
      <c r="DK13" s="50">
        <v>223725.61144863701</v>
      </c>
      <c r="DL13" s="48">
        <v>222215.52557432299</v>
      </c>
      <c r="DM13" s="48">
        <v>219822.447537923</v>
      </c>
      <c r="DN13" s="49">
        <v>221834.30986792699</v>
      </c>
      <c r="DO13" s="50">
        <v>226413.048794484</v>
      </c>
      <c r="DP13" s="48">
        <v>230947.26955706699</v>
      </c>
      <c r="DQ13" s="48">
        <v>230702.90270350201</v>
      </c>
      <c r="DR13" s="49">
        <v>230709.99895508401</v>
      </c>
    </row>
    <row r="14" spans="1:122" s="45" customFormat="1" ht="24.95" customHeight="1">
      <c r="A14" s="51">
        <v>23</v>
      </c>
      <c r="B14" s="52" t="s">
        <v>102</v>
      </c>
      <c r="C14" s="48">
        <v>904094.58336976101</v>
      </c>
      <c r="D14" s="48">
        <v>887661.27420708595</v>
      </c>
      <c r="E14" s="48">
        <v>889117.85032693797</v>
      </c>
      <c r="F14" s="49">
        <v>930637.41503472906</v>
      </c>
      <c r="G14" s="50">
        <v>1047950.4880877</v>
      </c>
      <c r="H14" s="48">
        <v>1060945.3024416801</v>
      </c>
      <c r="I14" s="48">
        <v>1038555.69766801</v>
      </c>
      <c r="J14" s="49">
        <v>999075.76975978096</v>
      </c>
      <c r="K14" s="50">
        <v>751993.143265625</v>
      </c>
      <c r="L14" s="48">
        <v>658221.161327334</v>
      </c>
      <c r="M14" s="48">
        <v>655691.51329614001</v>
      </c>
      <c r="N14" s="49">
        <v>738295.89512467897</v>
      </c>
      <c r="O14" s="48">
        <v>790858.68248396297</v>
      </c>
      <c r="P14" s="48">
        <v>817396.466928332</v>
      </c>
      <c r="Q14" s="48">
        <v>863929.00022074103</v>
      </c>
      <c r="R14" s="49">
        <v>899333.01347534696</v>
      </c>
      <c r="S14" s="48">
        <v>862837.80248496903</v>
      </c>
      <c r="T14" s="48">
        <v>900242.43341015105</v>
      </c>
      <c r="U14" s="48">
        <v>919218.69061204302</v>
      </c>
      <c r="V14" s="49">
        <v>916153.67781182204</v>
      </c>
      <c r="W14" s="48">
        <v>941242.47636540304</v>
      </c>
      <c r="X14" s="48">
        <v>957923.40976495203</v>
      </c>
      <c r="Y14" s="48">
        <v>982603.148370713</v>
      </c>
      <c r="Z14" s="49">
        <v>971667.07919917896</v>
      </c>
      <c r="AA14" s="48">
        <v>1020754.2228160599</v>
      </c>
      <c r="AB14" s="48">
        <v>1004946.78178672</v>
      </c>
      <c r="AC14" s="48">
        <v>991166.04363002698</v>
      </c>
      <c r="AD14" s="49">
        <v>1004461.97507664</v>
      </c>
      <c r="AE14" s="48">
        <v>1032718.47831944</v>
      </c>
      <c r="AF14" s="48">
        <v>1028347.76131331</v>
      </c>
      <c r="AG14" s="48">
        <v>1006755.18077254</v>
      </c>
      <c r="AH14" s="49">
        <v>974696.663335472</v>
      </c>
      <c r="AI14" s="48">
        <v>933640.97885742504</v>
      </c>
      <c r="AJ14" s="48">
        <v>907142.57385710301</v>
      </c>
      <c r="AK14" s="48">
        <v>960331.73133693496</v>
      </c>
      <c r="AL14" s="49">
        <v>927180.97598762903</v>
      </c>
      <c r="AM14" s="48">
        <v>886626.39130261401</v>
      </c>
      <c r="AN14" s="48">
        <v>899013.48615220794</v>
      </c>
      <c r="AO14" s="48">
        <v>930071.354379253</v>
      </c>
      <c r="AP14" s="49">
        <v>933653.72961380903</v>
      </c>
      <c r="AQ14" s="48">
        <v>952508.66994531394</v>
      </c>
      <c r="AR14" s="48">
        <v>943324.01748019003</v>
      </c>
      <c r="AS14" s="48">
        <v>937164.59147485497</v>
      </c>
      <c r="AT14" s="49">
        <v>937728.72440818301</v>
      </c>
      <c r="AU14" s="48">
        <v>1013290.31189812</v>
      </c>
      <c r="AV14" s="48">
        <v>1015254.2298014601</v>
      </c>
      <c r="AW14" s="48">
        <v>994097.47472703701</v>
      </c>
      <c r="AX14" s="49">
        <v>1006701.36954</v>
      </c>
      <c r="AY14" s="50">
        <v>1048294.75691308</v>
      </c>
      <c r="AZ14" s="48">
        <v>1031426.90606083</v>
      </c>
      <c r="BA14" s="48">
        <v>1029119.50353978</v>
      </c>
      <c r="BB14" s="49">
        <v>1061040.5770441201</v>
      </c>
      <c r="BC14" s="50">
        <v>1090411.55346943</v>
      </c>
      <c r="BD14" s="48">
        <v>1125870.6874194299</v>
      </c>
      <c r="BE14" s="48">
        <v>1156648.9036266</v>
      </c>
      <c r="BF14" s="49">
        <v>1151511.92456537</v>
      </c>
      <c r="BG14" s="50">
        <v>1155109.0230993901</v>
      </c>
      <c r="BH14" s="48">
        <v>1150450.6578651399</v>
      </c>
      <c r="BI14" s="48">
        <v>1188347.6266457201</v>
      </c>
      <c r="BJ14" s="49">
        <v>1238958.5658520299</v>
      </c>
      <c r="BK14" s="50">
        <v>1246306.5578621801</v>
      </c>
      <c r="BL14" s="48">
        <v>1243056.0809128799</v>
      </c>
      <c r="BM14" s="48">
        <v>1222675.6893571301</v>
      </c>
      <c r="BN14" s="49">
        <v>1200104.95742705</v>
      </c>
      <c r="BO14" s="50">
        <v>1160541.0739565</v>
      </c>
      <c r="BP14" s="48">
        <v>1166253.1970085599</v>
      </c>
      <c r="BQ14" s="48">
        <v>1165022.59985485</v>
      </c>
      <c r="BR14" s="49">
        <v>1124503.9440552399</v>
      </c>
      <c r="BS14" s="50">
        <v>1191267.4480709501</v>
      </c>
      <c r="BT14" s="48">
        <v>1152988.3777757401</v>
      </c>
      <c r="BU14" s="48">
        <v>1136382.62793278</v>
      </c>
      <c r="BV14" s="49">
        <v>1137490.3880022699</v>
      </c>
      <c r="BW14" s="50">
        <v>1151553.7415358999</v>
      </c>
      <c r="BX14" s="48">
        <v>1195048.33386567</v>
      </c>
      <c r="BY14" s="48">
        <v>1208902.8072166301</v>
      </c>
      <c r="BZ14" s="49">
        <v>1242692.02755334</v>
      </c>
      <c r="CA14" s="50">
        <v>1215404.55439124</v>
      </c>
      <c r="CB14" s="48">
        <v>1224354.16900021</v>
      </c>
      <c r="CC14" s="48">
        <v>1259635.9251765001</v>
      </c>
      <c r="CD14" s="49">
        <v>1220272.5331402</v>
      </c>
      <c r="CE14" s="50">
        <v>1234004.8395573101</v>
      </c>
      <c r="CF14" s="48">
        <v>1195706.84999956</v>
      </c>
      <c r="CG14" s="48">
        <v>1197520.8008405799</v>
      </c>
      <c r="CH14" s="49">
        <v>1218118.34984596</v>
      </c>
      <c r="CI14" s="50">
        <v>1221371.0251702</v>
      </c>
      <c r="CJ14" s="48">
        <v>1252301.4325520999</v>
      </c>
      <c r="CK14" s="48">
        <v>1230338.4141315301</v>
      </c>
      <c r="CL14" s="49">
        <v>1269153.2970507899</v>
      </c>
      <c r="CM14" s="50">
        <v>1226574.6462906599</v>
      </c>
      <c r="CN14" s="48">
        <v>1264466.5266120599</v>
      </c>
      <c r="CO14" s="48">
        <v>1331215.43632748</v>
      </c>
      <c r="CP14" s="49">
        <v>1254520.6660633499</v>
      </c>
      <c r="CQ14" s="50">
        <v>1295122.19881363</v>
      </c>
      <c r="CR14" s="48">
        <v>1281517.07094533</v>
      </c>
      <c r="CS14" s="48">
        <v>1283629.4218337799</v>
      </c>
      <c r="CT14" s="49">
        <v>1301683.2711131801</v>
      </c>
      <c r="CU14" s="50">
        <v>1275965.6774136201</v>
      </c>
      <c r="CV14" s="48">
        <v>1270033.4528733999</v>
      </c>
      <c r="CW14" s="48">
        <v>1291844.62034129</v>
      </c>
      <c r="CX14" s="49">
        <v>1306419.76883298</v>
      </c>
      <c r="CY14" s="50">
        <v>1318095.5401202701</v>
      </c>
      <c r="CZ14" s="48">
        <v>1304849.15533721</v>
      </c>
      <c r="DA14" s="48">
        <v>1289566.3294623001</v>
      </c>
      <c r="DB14" s="49">
        <v>1243399.8191638901</v>
      </c>
      <c r="DC14" s="50">
        <v>1295319.7478942601</v>
      </c>
      <c r="DD14" s="48">
        <v>1235994.75016331</v>
      </c>
      <c r="DE14" s="48">
        <v>1204369.0699738199</v>
      </c>
      <c r="DF14" s="49">
        <v>1165885.0408791599</v>
      </c>
      <c r="DG14" s="50">
        <v>1165347.24604146</v>
      </c>
      <c r="DH14" s="48">
        <v>834247.06533564895</v>
      </c>
      <c r="DI14" s="48">
        <v>999979.72473832697</v>
      </c>
      <c r="DJ14" s="49">
        <v>1047372.47901812</v>
      </c>
      <c r="DK14" s="50">
        <v>1078789.6946940101</v>
      </c>
      <c r="DL14" s="48">
        <v>1088310.6283374799</v>
      </c>
      <c r="DM14" s="48">
        <v>1121569.5972484299</v>
      </c>
      <c r="DN14" s="49">
        <v>1084718.01381085</v>
      </c>
      <c r="DO14" s="50">
        <v>1090927.2559487601</v>
      </c>
      <c r="DP14" s="48">
        <v>1095144.4590201799</v>
      </c>
      <c r="DQ14" s="48">
        <v>1089544.1750836801</v>
      </c>
      <c r="DR14" s="49">
        <v>1113749.22819002</v>
      </c>
    </row>
    <row r="15" spans="1:122" s="45" customFormat="1" ht="24.95" customHeight="1">
      <c r="A15" s="51" t="s">
        <v>103</v>
      </c>
      <c r="B15" s="52" t="s">
        <v>104</v>
      </c>
      <c r="C15" s="48">
        <v>1692898.80965743</v>
      </c>
      <c r="D15" s="48">
        <v>1676654.1347821499</v>
      </c>
      <c r="E15" s="48">
        <v>1675478.55089374</v>
      </c>
      <c r="F15" s="49">
        <v>1685769.28650366</v>
      </c>
      <c r="G15" s="50">
        <v>1688767.2214667699</v>
      </c>
      <c r="H15" s="48">
        <v>1740849.7351279799</v>
      </c>
      <c r="I15" s="48">
        <v>1769019.9537361499</v>
      </c>
      <c r="J15" s="49">
        <v>1772907.2082456599</v>
      </c>
      <c r="K15" s="50">
        <v>1756642.7204779801</v>
      </c>
      <c r="L15" s="48">
        <v>1591004.56277915</v>
      </c>
      <c r="M15" s="48">
        <v>1630745.68853778</v>
      </c>
      <c r="N15" s="49">
        <v>1700285.8718592301</v>
      </c>
      <c r="O15" s="48">
        <v>1778234.30249799</v>
      </c>
      <c r="P15" s="48">
        <v>1795836.59761709</v>
      </c>
      <c r="Q15" s="48">
        <v>1810145.69615358</v>
      </c>
      <c r="R15" s="49">
        <v>1890668.3963802699</v>
      </c>
      <c r="S15" s="48">
        <v>1924418.2176039901</v>
      </c>
      <c r="T15" s="48">
        <v>1976115.0046132</v>
      </c>
      <c r="U15" s="48">
        <v>2019619.5271079999</v>
      </c>
      <c r="V15" s="49">
        <v>2087260.27204976</v>
      </c>
      <c r="W15" s="48">
        <v>2157364.6666136999</v>
      </c>
      <c r="X15" s="48">
        <v>2156247.7066931999</v>
      </c>
      <c r="Y15" s="48">
        <v>2166877.5704510799</v>
      </c>
      <c r="Z15" s="49">
        <v>2181216.4042406301</v>
      </c>
      <c r="AA15" s="48">
        <v>2182495.2696888102</v>
      </c>
      <c r="AB15" s="48">
        <v>2232383.8075798601</v>
      </c>
      <c r="AC15" s="48">
        <v>2253936.2935916898</v>
      </c>
      <c r="AD15" s="49">
        <v>2238073.9612857099</v>
      </c>
      <c r="AE15" s="48">
        <v>2315778.8584952401</v>
      </c>
      <c r="AF15" s="48">
        <v>2362712.6602692199</v>
      </c>
      <c r="AG15" s="48">
        <v>2426736.7411346701</v>
      </c>
      <c r="AH15" s="49">
        <v>2340387.4067089902</v>
      </c>
      <c r="AI15" s="48">
        <v>2367434.1247034301</v>
      </c>
      <c r="AJ15" s="48">
        <v>2314273.1705207699</v>
      </c>
      <c r="AK15" s="48">
        <v>2288485.9182220902</v>
      </c>
      <c r="AL15" s="49">
        <v>2243871.6251995601</v>
      </c>
      <c r="AM15" s="48">
        <v>2238290.2898993799</v>
      </c>
      <c r="AN15" s="48">
        <v>2241408.6019686898</v>
      </c>
      <c r="AO15" s="48">
        <v>2254523.8288160102</v>
      </c>
      <c r="AP15" s="49">
        <v>2257503.3778722398</v>
      </c>
      <c r="AQ15" s="48">
        <v>2212899.5623737499</v>
      </c>
      <c r="AR15" s="48">
        <v>2235019.7377606998</v>
      </c>
      <c r="AS15" s="48">
        <v>2233294.1638316298</v>
      </c>
      <c r="AT15" s="49">
        <v>2251365.3017590102</v>
      </c>
      <c r="AU15" s="48">
        <v>2242694.4366497002</v>
      </c>
      <c r="AV15" s="48">
        <v>2297991.92300543</v>
      </c>
      <c r="AW15" s="48">
        <v>2320867.1545484699</v>
      </c>
      <c r="AX15" s="49">
        <v>2335741.68563258</v>
      </c>
      <c r="AY15" s="50">
        <v>2328290.2289104299</v>
      </c>
      <c r="AZ15" s="48">
        <v>2331676.90941928</v>
      </c>
      <c r="BA15" s="48">
        <v>2350985.1447640802</v>
      </c>
      <c r="BB15" s="49">
        <v>2423421.1372656701</v>
      </c>
      <c r="BC15" s="50">
        <v>2453990.3996334202</v>
      </c>
      <c r="BD15" s="48">
        <v>2477938.9844149798</v>
      </c>
      <c r="BE15" s="48">
        <v>2474538.41158333</v>
      </c>
      <c r="BF15" s="49">
        <v>2469429.3922860399</v>
      </c>
      <c r="BG15" s="50">
        <v>2493219.6172079998</v>
      </c>
      <c r="BH15" s="48">
        <v>2505873.0402127402</v>
      </c>
      <c r="BI15" s="48">
        <v>2486649.34830062</v>
      </c>
      <c r="BJ15" s="49">
        <v>2450160.5644863099</v>
      </c>
      <c r="BK15" s="50">
        <v>2465063.7420272999</v>
      </c>
      <c r="BL15" s="48">
        <v>2472466.1560251601</v>
      </c>
      <c r="BM15" s="48">
        <v>2448937.3131872499</v>
      </c>
      <c r="BN15" s="49">
        <v>2371942.1952718198</v>
      </c>
      <c r="BO15" s="50">
        <v>2156005.3722026199</v>
      </c>
      <c r="BP15" s="48">
        <v>2109732.9493986098</v>
      </c>
      <c r="BQ15" s="48">
        <v>2213347.2422854798</v>
      </c>
      <c r="BR15" s="49">
        <v>2326661.8474423001</v>
      </c>
      <c r="BS15" s="50">
        <v>2334006.0128078801</v>
      </c>
      <c r="BT15" s="48">
        <v>2395397.2079807199</v>
      </c>
      <c r="BU15" s="48">
        <v>2412757.8736816901</v>
      </c>
      <c r="BV15" s="49">
        <v>2430091.5950235398</v>
      </c>
      <c r="BW15" s="50">
        <v>2442189.7380456799</v>
      </c>
      <c r="BX15" s="48">
        <v>2439471.4141935101</v>
      </c>
      <c r="BY15" s="48">
        <v>2472238.7694819798</v>
      </c>
      <c r="BZ15" s="49">
        <v>2523475.0974380402</v>
      </c>
      <c r="CA15" s="50">
        <v>2537746.2775506801</v>
      </c>
      <c r="CB15" s="48">
        <v>2569074.3563741599</v>
      </c>
      <c r="CC15" s="48">
        <v>2564002.5097004301</v>
      </c>
      <c r="CD15" s="49">
        <v>2555395.2689304501</v>
      </c>
      <c r="CE15" s="50">
        <v>2581477.1380998101</v>
      </c>
      <c r="CF15" s="48">
        <v>2556252.5525714802</v>
      </c>
      <c r="CG15" s="48">
        <v>2591285.5102619799</v>
      </c>
      <c r="CH15" s="49">
        <v>2592394.0306527498</v>
      </c>
      <c r="CI15" s="50">
        <v>2638433.5824357802</v>
      </c>
      <c r="CJ15" s="48">
        <v>2682249.8919780198</v>
      </c>
      <c r="CK15" s="48">
        <v>2685695.03159974</v>
      </c>
      <c r="CL15" s="49">
        <v>2728998.5023235902</v>
      </c>
      <c r="CM15" s="50">
        <v>2734936.36481424</v>
      </c>
      <c r="CN15" s="48">
        <v>2752192.0719879698</v>
      </c>
      <c r="CO15" s="48">
        <v>2773646.3779200702</v>
      </c>
      <c r="CP15" s="49">
        <v>2789679.3044028301</v>
      </c>
      <c r="CQ15" s="50">
        <v>2765305.7962620598</v>
      </c>
      <c r="CR15" s="48">
        <v>2771249.8036156101</v>
      </c>
      <c r="CS15" s="48">
        <v>2804937.2992801</v>
      </c>
      <c r="CT15" s="49">
        <v>2835212.97547343</v>
      </c>
      <c r="CU15" s="50">
        <v>2896419.72687644</v>
      </c>
      <c r="CV15" s="48">
        <v>2878283.61929115</v>
      </c>
      <c r="CW15" s="48">
        <v>2866874.5185821201</v>
      </c>
      <c r="CX15" s="49">
        <v>2892417.34809575</v>
      </c>
      <c r="CY15" s="50">
        <v>2931395.3624030501</v>
      </c>
      <c r="CZ15" s="48">
        <v>2932168.6331751901</v>
      </c>
      <c r="DA15" s="48">
        <v>2944545.1115099201</v>
      </c>
      <c r="DB15" s="49">
        <v>2936838.7227864498</v>
      </c>
      <c r="DC15" s="50">
        <v>2929243.5278448001</v>
      </c>
      <c r="DD15" s="48">
        <v>2966495.9757567002</v>
      </c>
      <c r="DE15" s="48">
        <v>2975690.0065962402</v>
      </c>
      <c r="DF15" s="49">
        <v>2895724.4898977298</v>
      </c>
      <c r="DG15" s="50">
        <v>2861253.3064665901</v>
      </c>
      <c r="DH15" s="48">
        <v>2120888.5825085398</v>
      </c>
      <c r="DI15" s="48">
        <v>2772997.8830720899</v>
      </c>
      <c r="DJ15" s="49">
        <v>2890375.71109669</v>
      </c>
      <c r="DK15" s="50">
        <v>2875740.3140657302</v>
      </c>
      <c r="DL15" s="48">
        <v>2889624.2898555002</v>
      </c>
      <c r="DM15" s="48">
        <v>2882416.4965485199</v>
      </c>
      <c r="DN15" s="49">
        <v>2951625.4133951901</v>
      </c>
      <c r="DO15" s="50">
        <v>2999124.9104985902</v>
      </c>
      <c r="DP15" s="48">
        <v>3037110.80185802</v>
      </c>
      <c r="DQ15" s="48">
        <v>3093478.1886514998</v>
      </c>
      <c r="DR15" s="49">
        <v>3075924.5610151701</v>
      </c>
    </row>
    <row r="16" spans="1:122" s="45" customFormat="1" ht="24.95" customHeight="1">
      <c r="A16" s="54" t="s">
        <v>105</v>
      </c>
      <c r="B16" s="52"/>
      <c r="C16" s="40">
        <v>5664548.2306160899</v>
      </c>
      <c r="D16" s="40">
        <v>5700078.0358648198</v>
      </c>
      <c r="E16" s="40">
        <v>5755928.5999945104</v>
      </c>
      <c r="F16" s="41">
        <v>5757847.994651</v>
      </c>
      <c r="G16" s="42">
        <v>5846755.6247860296</v>
      </c>
      <c r="H16" s="40">
        <v>5959826.2325594798</v>
      </c>
      <c r="I16" s="40">
        <v>6009643.9970292998</v>
      </c>
      <c r="J16" s="41">
        <v>6123140.3304538997</v>
      </c>
      <c r="K16" s="42">
        <v>5897731.3142807595</v>
      </c>
      <c r="L16" s="40">
        <v>5648998.2622589599</v>
      </c>
      <c r="M16" s="40">
        <v>5735134.8280979497</v>
      </c>
      <c r="N16" s="41">
        <v>5803226.3113116501</v>
      </c>
      <c r="O16" s="40">
        <v>5888355.4855645197</v>
      </c>
      <c r="P16" s="40">
        <v>5932332.9224850703</v>
      </c>
      <c r="Q16" s="40">
        <v>6011476.6144722402</v>
      </c>
      <c r="R16" s="41">
        <v>6128687.8119463101</v>
      </c>
      <c r="S16" s="40">
        <v>6222757.7387444098</v>
      </c>
      <c r="T16" s="40">
        <v>6337717.9488486703</v>
      </c>
      <c r="U16" s="40">
        <v>6426619.1630310398</v>
      </c>
      <c r="V16" s="41">
        <v>6588387.5221620398</v>
      </c>
      <c r="W16" s="40">
        <v>6657503.6746076001</v>
      </c>
      <c r="X16" s="40">
        <v>6699891.8810539199</v>
      </c>
      <c r="Y16" s="40">
        <v>6723745.1672373302</v>
      </c>
      <c r="Z16" s="41">
        <v>6734333.8447479596</v>
      </c>
      <c r="AA16" s="40">
        <v>6803405.0239017997</v>
      </c>
      <c r="AB16" s="40">
        <v>6898289.3477065498</v>
      </c>
      <c r="AC16" s="40">
        <v>6982468.3253231803</v>
      </c>
      <c r="AD16" s="41">
        <v>7078328.6473981095</v>
      </c>
      <c r="AE16" s="40">
        <v>7217074.3673252501</v>
      </c>
      <c r="AF16" s="40">
        <v>7302786.2642228501</v>
      </c>
      <c r="AG16" s="40">
        <v>7385101.18385839</v>
      </c>
      <c r="AH16" s="41">
        <v>7403716.5555589404</v>
      </c>
      <c r="AI16" s="40">
        <v>7382152.5388459601</v>
      </c>
      <c r="AJ16" s="40">
        <v>7368724.8331527701</v>
      </c>
      <c r="AK16" s="40">
        <v>7360626.3498501498</v>
      </c>
      <c r="AL16" s="41">
        <v>7339051.81616221</v>
      </c>
      <c r="AM16" s="40">
        <v>7335730.1675854595</v>
      </c>
      <c r="AN16" s="40">
        <v>7420327.5297425101</v>
      </c>
      <c r="AO16" s="40">
        <v>7476011.9736575</v>
      </c>
      <c r="AP16" s="41">
        <v>7471389.2516518496</v>
      </c>
      <c r="AQ16" s="40">
        <v>7505985.8431097902</v>
      </c>
      <c r="AR16" s="40">
        <v>7488412.5140235303</v>
      </c>
      <c r="AS16" s="40">
        <v>7477363.2583737299</v>
      </c>
      <c r="AT16" s="41">
        <v>7568734.75564921</v>
      </c>
      <c r="AU16" s="40">
        <v>7684761.2472580904</v>
      </c>
      <c r="AV16" s="40">
        <v>7801264.09037471</v>
      </c>
      <c r="AW16" s="40">
        <v>7804355.8462159298</v>
      </c>
      <c r="AX16" s="41">
        <v>7912937.3777017202</v>
      </c>
      <c r="AY16" s="42">
        <v>7913986.59885199</v>
      </c>
      <c r="AZ16" s="40">
        <v>7954939.09811938</v>
      </c>
      <c r="BA16" s="40">
        <v>8052740.0944942897</v>
      </c>
      <c r="BB16" s="41">
        <v>8168285.1234058999</v>
      </c>
      <c r="BC16" s="42">
        <v>8303344.9219462397</v>
      </c>
      <c r="BD16" s="40">
        <v>8379308.7967932699</v>
      </c>
      <c r="BE16" s="40">
        <v>8396746.74911616</v>
      </c>
      <c r="BF16" s="41">
        <v>8430012.6924371608</v>
      </c>
      <c r="BG16" s="42">
        <v>8502070.7191607896</v>
      </c>
      <c r="BH16" s="40">
        <v>8600589.9600413907</v>
      </c>
      <c r="BI16" s="40">
        <v>8687492.8104826491</v>
      </c>
      <c r="BJ16" s="41">
        <v>8741027.9541623294</v>
      </c>
      <c r="BK16" s="42">
        <v>8729091.3188654408</v>
      </c>
      <c r="BL16" s="40">
        <v>8860411.6850914694</v>
      </c>
      <c r="BM16" s="40">
        <v>8932065.3063224908</v>
      </c>
      <c r="BN16" s="41">
        <v>8763450.2513773609</v>
      </c>
      <c r="BO16" s="42">
        <v>8378799.8401367301</v>
      </c>
      <c r="BP16" s="40">
        <v>8253450.0771631701</v>
      </c>
      <c r="BQ16" s="40">
        <v>8561211.6366523299</v>
      </c>
      <c r="BR16" s="41">
        <v>8696382.15084273</v>
      </c>
      <c r="BS16" s="42">
        <v>8780669.8304687291</v>
      </c>
      <c r="BT16" s="40">
        <v>8883808.1009863596</v>
      </c>
      <c r="BU16" s="40">
        <v>9003025.5335390791</v>
      </c>
      <c r="BV16" s="41">
        <v>9136758.2479004301</v>
      </c>
      <c r="BW16" s="42">
        <v>9210797.1763734296</v>
      </c>
      <c r="BX16" s="40">
        <v>9284945.1745704301</v>
      </c>
      <c r="BY16" s="40">
        <v>9445114.5373393595</v>
      </c>
      <c r="BZ16" s="41">
        <v>9476944.9367903303</v>
      </c>
      <c r="CA16" s="42">
        <v>9608758.3509640899</v>
      </c>
      <c r="CB16" s="40">
        <v>9684611.3982019592</v>
      </c>
      <c r="CC16" s="40">
        <v>9700238.7992435992</v>
      </c>
      <c r="CD16" s="41">
        <v>9887967.3097887598</v>
      </c>
      <c r="CE16" s="42">
        <v>9904745.1907459497</v>
      </c>
      <c r="CF16" s="40">
        <v>9893711.81265736</v>
      </c>
      <c r="CG16" s="40">
        <v>9971399.4801953007</v>
      </c>
      <c r="CH16" s="41">
        <v>10026551.925724801</v>
      </c>
      <c r="CI16" s="42">
        <v>10063957.9778475</v>
      </c>
      <c r="CJ16" s="40">
        <v>10184500.87255</v>
      </c>
      <c r="CK16" s="40">
        <v>10260362.7845356</v>
      </c>
      <c r="CL16" s="41">
        <v>10377441.9515214</v>
      </c>
      <c r="CM16" s="42">
        <v>10492089.358165899</v>
      </c>
      <c r="CN16" s="40">
        <v>10648983.5602111</v>
      </c>
      <c r="CO16" s="40">
        <v>10759038.5713467</v>
      </c>
      <c r="CP16" s="41">
        <v>10764015.640519399</v>
      </c>
      <c r="CQ16" s="42">
        <v>10858750.601920201</v>
      </c>
      <c r="CR16" s="40">
        <v>10932796.5959806</v>
      </c>
      <c r="CS16" s="40">
        <v>11059907.736069901</v>
      </c>
      <c r="CT16" s="41">
        <v>11202747.9576991</v>
      </c>
      <c r="CU16" s="42">
        <v>11294103.9671143</v>
      </c>
      <c r="CV16" s="40">
        <v>11343394.616558401</v>
      </c>
      <c r="CW16" s="40">
        <v>11344667.282930201</v>
      </c>
      <c r="CX16" s="41">
        <v>11506708.7545607</v>
      </c>
      <c r="CY16" s="42">
        <v>11647198.073769899</v>
      </c>
      <c r="CZ16" s="40">
        <v>11659563.5023073</v>
      </c>
      <c r="DA16" s="40">
        <v>11743122.707738001</v>
      </c>
      <c r="DB16" s="41">
        <v>11769466.147973601</v>
      </c>
      <c r="DC16" s="42">
        <v>11774258.8246854</v>
      </c>
      <c r="DD16" s="40">
        <v>11738440.7731365</v>
      </c>
      <c r="DE16" s="40">
        <v>11790434.268853599</v>
      </c>
      <c r="DF16" s="41">
        <v>11790839.8155</v>
      </c>
      <c r="DG16" s="42">
        <v>11684645.3089366</v>
      </c>
      <c r="DH16" s="40">
        <v>9765672.7098761704</v>
      </c>
      <c r="DI16" s="40">
        <v>10782856.7226911</v>
      </c>
      <c r="DJ16" s="41">
        <v>11307221.308838001</v>
      </c>
      <c r="DK16" s="42">
        <v>11377380.500081301</v>
      </c>
      <c r="DL16" s="40">
        <v>11469940.613646399</v>
      </c>
      <c r="DM16" s="40">
        <v>11251379.879501799</v>
      </c>
      <c r="DN16" s="41">
        <v>11372543.9553094</v>
      </c>
      <c r="DO16" s="42">
        <v>11509782.495471099</v>
      </c>
      <c r="DP16" s="40">
        <v>11652047.563061301</v>
      </c>
      <c r="DQ16" s="40">
        <v>11774243.252939001</v>
      </c>
      <c r="DR16" s="41">
        <v>11787966.9981535</v>
      </c>
    </row>
    <row r="17" spans="1:122" s="45" customFormat="1" ht="24.95" customHeight="1">
      <c r="A17" s="51">
        <v>43</v>
      </c>
      <c r="B17" s="55" t="s">
        <v>106</v>
      </c>
      <c r="C17" s="48">
        <v>581715.30559872696</v>
      </c>
      <c r="D17" s="48">
        <v>589811.45496806898</v>
      </c>
      <c r="E17" s="48">
        <v>592760.89113076497</v>
      </c>
      <c r="F17" s="49">
        <v>586916.08233353496</v>
      </c>
      <c r="G17" s="50">
        <v>600426.52424569603</v>
      </c>
      <c r="H17" s="48">
        <v>627845.10675887601</v>
      </c>
      <c r="I17" s="48">
        <v>643332.45546694298</v>
      </c>
      <c r="J17" s="49">
        <v>663529.82745318697</v>
      </c>
      <c r="K17" s="50">
        <v>590477.65247696103</v>
      </c>
      <c r="L17" s="48">
        <v>557308.25049842696</v>
      </c>
      <c r="M17" s="48">
        <v>576765.68575466401</v>
      </c>
      <c r="N17" s="49">
        <v>587039.61331227503</v>
      </c>
      <c r="O17" s="48">
        <v>617735.45587452897</v>
      </c>
      <c r="P17" s="48">
        <v>630012.29762197705</v>
      </c>
      <c r="Q17" s="48">
        <v>640424.43289073196</v>
      </c>
      <c r="R17" s="49">
        <v>657939.56886858901</v>
      </c>
      <c r="S17" s="48">
        <v>681144.55743076804</v>
      </c>
      <c r="T17" s="48">
        <v>708219.92830534896</v>
      </c>
      <c r="U17" s="48">
        <v>739911.05896042904</v>
      </c>
      <c r="V17" s="49">
        <v>769288.61578596698</v>
      </c>
      <c r="W17" s="48">
        <v>775376.41450028203</v>
      </c>
      <c r="X17" s="48">
        <v>785895.71477685298</v>
      </c>
      <c r="Y17" s="48">
        <v>788434.58185476402</v>
      </c>
      <c r="Z17" s="49">
        <v>781551.38042461302</v>
      </c>
      <c r="AA17" s="48">
        <v>790035.50537813304</v>
      </c>
      <c r="AB17" s="48">
        <v>812751.05813892896</v>
      </c>
      <c r="AC17" s="48">
        <v>823829.70399253198</v>
      </c>
      <c r="AD17" s="49">
        <v>843530.86667855398</v>
      </c>
      <c r="AE17" s="48">
        <v>872312.93183710799</v>
      </c>
      <c r="AF17" s="48">
        <v>878477.246651605</v>
      </c>
      <c r="AG17" s="48">
        <v>890272.15988891397</v>
      </c>
      <c r="AH17" s="49">
        <v>891093.46901103796</v>
      </c>
      <c r="AI17" s="48">
        <v>874552.35859518906</v>
      </c>
      <c r="AJ17" s="48">
        <v>869465.28298887203</v>
      </c>
      <c r="AK17" s="48">
        <v>856900.90433144104</v>
      </c>
      <c r="AL17" s="49">
        <v>847478.04027324205</v>
      </c>
      <c r="AM17" s="48">
        <v>842564.48984685505</v>
      </c>
      <c r="AN17" s="48">
        <v>864877.14569228899</v>
      </c>
      <c r="AO17" s="48">
        <v>874978.63462799496</v>
      </c>
      <c r="AP17" s="49">
        <v>867126.185248903</v>
      </c>
      <c r="AQ17" s="48">
        <v>867582.50197043002</v>
      </c>
      <c r="AR17" s="48">
        <v>860111.673326444</v>
      </c>
      <c r="AS17" s="48">
        <v>865652.27355679998</v>
      </c>
      <c r="AT17" s="49">
        <v>875100.03430107201</v>
      </c>
      <c r="AU17" s="48">
        <v>899005.95991404797</v>
      </c>
      <c r="AV17" s="48">
        <v>913413.70060102397</v>
      </c>
      <c r="AW17" s="48">
        <v>923705.31111167895</v>
      </c>
      <c r="AX17" s="49">
        <v>944512.28605594602</v>
      </c>
      <c r="AY17" s="50">
        <v>938650.40669709595</v>
      </c>
      <c r="AZ17" s="48">
        <v>946027.35266497894</v>
      </c>
      <c r="BA17" s="48">
        <v>974154.69277770002</v>
      </c>
      <c r="BB17" s="49">
        <v>998407.74846159597</v>
      </c>
      <c r="BC17" s="50">
        <v>1025371.5569868</v>
      </c>
      <c r="BD17" s="48">
        <v>1035389.1866078</v>
      </c>
      <c r="BE17" s="48">
        <v>1031210.95632016</v>
      </c>
      <c r="BF17" s="49">
        <v>1039716.8455146099</v>
      </c>
      <c r="BG17" s="50">
        <v>1043329.55924987</v>
      </c>
      <c r="BH17" s="48">
        <v>1064841.5070883799</v>
      </c>
      <c r="BI17" s="48">
        <v>1069558.6618069201</v>
      </c>
      <c r="BJ17" s="49">
        <v>1069180.27975417</v>
      </c>
      <c r="BK17" s="50">
        <v>1072517.2002161101</v>
      </c>
      <c r="BL17" s="48">
        <v>1082698.8937292299</v>
      </c>
      <c r="BM17" s="48">
        <v>1110865.13784085</v>
      </c>
      <c r="BN17" s="49">
        <v>1061011.5171384299</v>
      </c>
      <c r="BO17" s="50">
        <v>931831.52017926401</v>
      </c>
      <c r="BP17" s="48">
        <v>939195.83877901302</v>
      </c>
      <c r="BQ17" s="48">
        <v>982928.61219900905</v>
      </c>
      <c r="BR17" s="49">
        <v>1033487.68603508</v>
      </c>
      <c r="BS17" s="50">
        <v>1055205.34033176</v>
      </c>
      <c r="BT17" s="48">
        <v>1090530.7336981499</v>
      </c>
      <c r="BU17" s="48">
        <v>1108844.69007993</v>
      </c>
      <c r="BV17" s="49">
        <v>1156689.0426377901</v>
      </c>
      <c r="BW17" s="50">
        <v>1171670.00486679</v>
      </c>
      <c r="BX17" s="48">
        <v>1191724.6612956501</v>
      </c>
      <c r="BY17" s="48">
        <v>1225794.47907205</v>
      </c>
      <c r="BZ17" s="49">
        <v>1215704.0974440901</v>
      </c>
      <c r="CA17" s="50">
        <v>1273559.5391295699</v>
      </c>
      <c r="CB17" s="48">
        <v>1269574.59040149</v>
      </c>
      <c r="CC17" s="48">
        <v>1265819.48414134</v>
      </c>
      <c r="CD17" s="49">
        <v>1302943.67899221</v>
      </c>
      <c r="CE17" s="50">
        <v>1289245.8751630201</v>
      </c>
      <c r="CF17" s="48">
        <v>1277090.1159365801</v>
      </c>
      <c r="CG17" s="48">
        <v>1284229.07093545</v>
      </c>
      <c r="CH17" s="49">
        <v>1294620.3027002199</v>
      </c>
      <c r="CI17" s="50">
        <v>1313164.5214068401</v>
      </c>
      <c r="CJ17" s="48">
        <v>1358952.4941897099</v>
      </c>
      <c r="CK17" s="48">
        <v>1372654.71448446</v>
      </c>
      <c r="CL17" s="49">
        <v>1395144.19140862</v>
      </c>
      <c r="CM17" s="50">
        <v>1402838.7441787999</v>
      </c>
      <c r="CN17" s="48">
        <v>1440693.17082225</v>
      </c>
      <c r="CO17" s="48">
        <v>1461828.88003508</v>
      </c>
      <c r="CP17" s="49">
        <v>1421498.2023195601</v>
      </c>
      <c r="CQ17" s="50">
        <v>1460389.3692006201</v>
      </c>
      <c r="CR17" s="48">
        <v>1455917.0557075699</v>
      </c>
      <c r="CS17" s="48">
        <v>1463781.8552060099</v>
      </c>
      <c r="CT17" s="49">
        <v>1474142.4306327</v>
      </c>
      <c r="CU17" s="50">
        <v>1500110.9701050799</v>
      </c>
      <c r="CV17" s="48">
        <v>1518208.3883674301</v>
      </c>
      <c r="CW17" s="48">
        <v>1529342.9460552</v>
      </c>
      <c r="CX17" s="49">
        <v>1551309.2749308599</v>
      </c>
      <c r="CY17" s="50">
        <v>1572563.4748799501</v>
      </c>
      <c r="CZ17" s="48">
        <v>1567079.6112428401</v>
      </c>
      <c r="DA17" s="48">
        <v>1581757.26750553</v>
      </c>
      <c r="DB17" s="49">
        <v>1594111.4809906101</v>
      </c>
      <c r="DC17" s="50">
        <v>1560460.2422057299</v>
      </c>
      <c r="DD17" s="48">
        <v>1581372.0431276599</v>
      </c>
      <c r="DE17" s="48">
        <v>1567569.5332216199</v>
      </c>
      <c r="DF17" s="49">
        <v>1539074.3032482101</v>
      </c>
      <c r="DG17" s="50">
        <v>1503265.4554822301</v>
      </c>
      <c r="DH17" s="48">
        <v>1236008.4298693901</v>
      </c>
      <c r="DI17" s="48">
        <v>1408711.1974267601</v>
      </c>
      <c r="DJ17" s="49">
        <v>1520670.5642180899</v>
      </c>
      <c r="DK17" s="50">
        <v>1543602.3832420099</v>
      </c>
      <c r="DL17" s="48">
        <v>1532045.94693783</v>
      </c>
      <c r="DM17" s="48">
        <v>1542358.18365002</v>
      </c>
      <c r="DN17" s="49">
        <v>1592898.6527589799</v>
      </c>
      <c r="DO17" s="50">
        <v>1631088.43139728</v>
      </c>
      <c r="DP17" s="48">
        <v>1654257.2392826099</v>
      </c>
      <c r="DQ17" s="48">
        <v>1688316.40869498</v>
      </c>
      <c r="DR17" s="49">
        <v>1666900.37118433</v>
      </c>
    </row>
    <row r="18" spans="1:122" s="45" customFormat="1" ht="24.95" customHeight="1">
      <c r="A18" s="51">
        <v>46</v>
      </c>
      <c r="B18" s="55" t="s">
        <v>107</v>
      </c>
      <c r="C18" s="48">
        <v>809290.47225703998</v>
      </c>
      <c r="D18" s="48">
        <v>800211.94254367903</v>
      </c>
      <c r="E18" s="48">
        <v>792724.003727715</v>
      </c>
      <c r="F18" s="49">
        <v>780818.97084278997</v>
      </c>
      <c r="G18" s="50">
        <v>814553.05800435704</v>
      </c>
      <c r="H18" s="48">
        <v>833190.137259098</v>
      </c>
      <c r="I18" s="48">
        <v>840049.24090129603</v>
      </c>
      <c r="J18" s="49">
        <v>859107.31903132296</v>
      </c>
      <c r="K18" s="50">
        <v>823399.16077075701</v>
      </c>
      <c r="L18" s="48">
        <v>751400.44100877002</v>
      </c>
      <c r="M18" s="48">
        <v>769268.93906325498</v>
      </c>
      <c r="N18" s="49">
        <v>779336.190636863</v>
      </c>
      <c r="O18" s="48">
        <v>824910.99827475403</v>
      </c>
      <c r="P18" s="48">
        <v>826929.66554571094</v>
      </c>
      <c r="Q18" s="48">
        <v>835973.28175671503</v>
      </c>
      <c r="R18" s="49">
        <v>855281.02128035703</v>
      </c>
      <c r="S18" s="48">
        <v>850214.31109413598</v>
      </c>
      <c r="T18" s="48">
        <v>877349.11181500996</v>
      </c>
      <c r="U18" s="48">
        <v>907611.09950127394</v>
      </c>
      <c r="V18" s="49">
        <v>946080.87259418401</v>
      </c>
      <c r="W18" s="48">
        <v>976036.37040613103</v>
      </c>
      <c r="X18" s="48">
        <v>978611.66924669303</v>
      </c>
      <c r="Y18" s="48">
        <v>982134.33518191602</v>
      </c>
      <c r="Z18" s="49">
        <v>978135.63903277705</v>
      </c>
      <c r="AA18" s="48">
        <v>993530.51060303196</v>
      </c>
      <c r="AB18" s="48">
        <v>1018013.91709161</v>
      </c>
      <c r="AC18" s="48">
        <v>1034083.16054298</v>
      </c>
      <c r="AD18" s="49">
        <v>1067160.1200445199</v>
      </c>
      <c r="AE18" s="48">
        <v>1103921.2541989901</v>
      </c>
      <c r="AF18" s="48">
        <v>1123934.4322796599</v>
      </c>
      <c r="AG18" s="48">
        <v>1143669.05479617</v>
      </c>
      <c r="AH18" s="49">
        <v>1151427.0898127099</v>
      </c>
      <c r="AI18" s="48">
        <v>1166409.13742099</v>
      </c>
      <c r="AJ18" s="48">
        <v>1161118.5404805599</v>
      </c>
      <c r="AK18" s="48">
        <v>1151251.4040129001</v>
      </c>
      <c r="AL18" s="49">
        <v>1141577.8471679301</v>
      </c>
      <c r="AM18" s="48">
        <v>1136809.1305480199</v>
      </c>
      <c r="AN18" s="48">
        <v>1182833.3143114899</v>
      </c>
      <c r="AO18" s="48">
        <v>1195619.3744483199</v>
      </c>
      <c r="AP18" s="49">
        <v>1188103.8367340199</v>
      </c>
      <c r="AQ18" s="48">
        <v>1195412.80487488</v>
      </c>
      <c r="AR18" s="48">
        <v>1178895.9883598301</v>
      </c>
      <c r="AS18" s="48">
        <v>1188612.8530427199</v>
      </c>
      <c r="AT18" s="49">
        <v>1197067.51515863</v>
      </c>
      <c r="AU18" s="48">
        <v>1209238.0352825399</v>
      </c>
      <c r="AV18" s="48">
        <v>1227059.2382173999</v>
      </c>
      <c r="AW18" s="48">
        <v>1242209.6932894499</v>
      </c>
      <c r="AX18" s="49">
        <v>1268123.7214136301</v>
      </c>
      <c r="AY18" s="50">
        <v>1254537.30716488</v>
      </c>
      <c r="AZ18" s="48">
        <v>1270369.9381986</v>
      </c>
      <c r="BA18" s="48">
        <v>1294904.97267491</v>
      </c>
      <c r="BB18" s="49">
        <v>1319549.4454559099</v>
      </c>
      <c r="BC18" s="50">
        <v>1350264.8490867501</v>
      </c>
      <c r="BD18" s="48">
        <v>1342282.15636326</v>
      </c>
      <c r="BE18" s="48">
        <v>1325416.13921677</v>
      </c>
      <c r="BF18" s="49">
        <v>1333923.0569396</v>
      </c>
      <c r="BG18" s="50">
        <v>1350316.2847581899</v>
      </c>
      <c r="BH18" s="48">
        <v>1364212.9222333599</v>
      </c>
      <c r="BI18" s="48">
        <v>1357681.1615176101</v>
      </c>
      <c r="BJ18" s="49">
        <v>1352815.98896718</v>
      </c>
      <c r="BK18" s="50">
        <v>1354887.3553041101</v>
      </c>
      <c r="BL18" s="48">
        <v>1379256.9670148899</v>
      </c>
      <c r="BM18" s="48">
        <v>1378404.6348484999</v>
      </c>
      <c r="BN18" s="49">
        <v>1309351.3821294301</v>
      </c>
      <c r="BO18" s="50">
        <v>1133123.3755605</v>
      </c>
      <c r="BP18" s="48">
        <v>1129073.38708753</v>
      </c>
      <c r="BQ18" s="48">
        <v>1172882.0558338901</v>
      </c>
      <c r="BR18" s="49">
        <v>1246352.9813039899</v>
      </c>
      <c r="BS18" s="50">
        <v>1229602.3894374301</v>
      </c>
      <c r="BT18" s="48">
        <v>1267175.68331894</v>
      </c>
      <c r="BU18" s="48">
        <v>1309963.1785728999</v>
      </c>
      <c r="BV18" s="49">
        <v>1361293.48298467</v>
      </c>
      <c r="BW18" s="50">
        <v>1384147.81499308</v>
      </c>
      <c r="BX18" s="48">
        <v>1398867.38241784</v>
      </c>
      <c r="BY18" s="48">
        <v>1424966.4583153699</v>
      </c>
      <c r="BZ18" s="49">
        <v>1387918.91980197</v>
      </c>
      <c r="CA18" s="50">
        <v>1424594.52913903</v>
      </c>
      <c r="CB18" s="48">
        <v>1406254.1255765599</v>
      </c>
      <c r="CC18" s="48">
        <v>1383364.9208564099</v>
      </c>
      <c r="CD18" s="49">
        <v>1438937.1314072099</v>
      </c>
      <c r="CE18" s="50">
        <v>1453509.2364901199</v>
      </c>
      <c r="CF18" s="48">
        <v>1461481.5359994201</v>
      </c>
      <c r="CG18" s="48">
        <v>1460315.7685002601</v>
      </c>
      <c r="CH18" s="49">
        <v>1447644.8722931901</v>
      </c>
      <c r="CI18" s="50">
        <v>1442280.2800843299</v>
      </c>
      <c r="CJ18" s="48">
        <v>1486192.54034031</v>
      </c>
      <c r="CK18" s="48">
        <v>1487873.48078468</v>
      </c>
      <c r="CL18" s="49">
        <v>1498414.96712167</v>
      </c>
      <c r="CM18" s="50">
        <v>1511448.4425230699</v>
      </c>
      <c r="CN18" s="48">
        <v>1534798.19867275</v>
      </c>
      <c r="CO18" s="48">
        <v>1560451.7318456799</v>
      </c>
      <c r="CP18" s="49">
        <v>1522373.56885223</v>
      </c>
      <c r="CQ18" s="50">
        <v>1552276.5234443401</v>
      </c>
      <c r="CR18" s="48">
        <v>1547918.6081354499</v>
      </c>
      <c r="CS18" s="48">
        <v>1583412.7649298499</v>
      </c>
      <c r="CT18" s="49">
        <v>1618509.07032939</v>
      </c>
      <c r="CU18" s="50">
        <v>1596859.6048085501</v>
      </c>
      <c r="CV18" s="48">
        <v>1635520.5215698499</v>
      </c>
      <c r="CW18" s="48">
        <v>1616698.1977643799</v>
      </c>
      <c r="CX18" s="49">
        <v>1657788.6491192901</v>
      </c>
      <c r="CY18" s="50">
        <v>1688254.3152902001</v>
      </c>
      <c r="CZ18" s="48">
        <v>1655799.20326369</v>
      </c>
      <c r="DA18" s="48">
        <v>1677774.4827358101</v>
      </c>
      <c r="DB18" s="49">
        <v>1657872.8555388399</v>
      </c>
      <c r="DC18" s="50">
        <v>1659954.32371945</v>
      </c>
      <c r="DD18" s="48">
        <v>1656509.1249115199</v>
      </c>
      <c r="DE18" s="48">
        <v>1664552.82176839</v>
      </c>
      <c r="DF18" s="49">
        <v>1655724.80146078</v>
      </c>
      <c r="DG18" s="50">
        <v>1668137.93443641</v>
      </c>
      <c r="DH18" s="48">
        <v>1194093.37444638</v>
      </c>
      <c r="DI18" s="48">
        <v>1549374.2727668399</v>
      </c>
      <c r="DJ18" s="49">
        <v>1638300.86207809</v>
      </c>
      <c r="DK18" s="50">
        <v>1646390.41325396</v>
      </c>
      <c r="DL18" s="48">
        <v>1661913.85884767</v>
      </c>
      <c r="DM18" s="48">
        <v>1691041.59783947</v>
      </c>
      <c r="DN18" s="49">
        <v>1714396.3220675001</v>
      </c>
      <c r="DO18" s="50">
        <v>1718901.62619359</v>
      </c>
      <c r="DP18" s="48">
        <v>1763881.11261323</v>
      </c>
      <c r="DQ18" s="48">
        <v>1770036.81858778</v>
      </c>
      <c r="DR18" s="49">
        <v>1742881.6401082899</v>
      </c>
    </row>
    <row r="19" spans="1:122" s="45" customFormat="1" ht="24.95" customHeight="1">
      <c r="A19" s="51" t="s">
        <v>108</v>
      </c>
      <c r="B19" s="52" t="s">
        <v>109</v>
      </c>
      <c r="C19" s="48">
        <v>575402.91241426102</v>
      </c>
      <c r="D19" s="48">
        <v>574927.36843543104</v>
      </c>
      <c r="E19" s="48">
        <v>579461.63085143501</v>
      </c>
      <c r="F19" s="49">
        <v>588614.94054849399</v>
      </c>
      <c r="G19" s="50">
        <v>602133.83553507703</v>
      </c>
      <c r="H19" s="48">
        <v>616931.99528818601</v>
      </c>
      <c r="I19" s="48">
        <v>624805.04924945196</v>
      </c>
      <c r="J19" s="49">
        <v>631966.94173504796</v>
      </c>
      <c r="K19" s="50">
        <v>593020.90188594395</v>
      </c>
      <c r="L19" s="48">
        <v>556469.36898188805</v>
      </c>
      <c r="M19" s="48">
        <v>569571.19157660904</v>
      </c>
      <c r="N19" s="49">
        <v>578970.89034147898</v>
      </c>
      <c r="O19" s="48">
        <v>587402.27884757996</v>
      </c>
      <c r="P19" s="48">
        <v>594588.60008496803</v>
      </c>
      <c r="Q19" s="48">
        <v>606913.01854001102</v>
      </c>
      <c r="R19" s="49">
        <v>632559.40112059703</v>
      </c>
      <c r="S19" s="48">
        <v>646969.29170981201</v>
      </c>
      <c r="T19" s="48">
        <v>670734.702557588</v>
      </c>
      <c r="U19" s="48">
        <v>679876.44963252801</v>
      </c>
      <c r="V19" s="49">
        <v>701286.22663160996</v>
      </c>
      <c r="W19" s="48">
        <v>714902.13415946194</v>
      </c>
      <c r="X19" s="48">
        <v>718195.22784542001</v>
      </c>
      <c r="Y19" s="48">
        <v>722238.94179909304</v>
      </c>
      <c r="Z19" s="49">
        <v>730425.24015601305</v>
      </c>
      <c r="AA19" s="48">
        <v>739384.62632672803</v>
      </c>
      <c r="AB19" s="48">
        <v>751837.61426608299</v>
      </c>
      <c r="AC19" s="48">
        <v>764096.24458123103</v>
      </c>
      <c r="AD19" s="49">
        <v>774632.22351093602</v>
      </c>
      <c r="AE19" s="48">
        <v>792948.47983025096</v>
      </c>
      <c r="AF19" s="48">
        <v>806420.85759946296</v>
      </c>
      <c r="AG19" s="48">
        <v>821380.22007324803</v>
      </c>
      <c r="AH19" s="49">
        <v>821217.39781065704</v>
      </c>
      <c r="AI19" s="48">
        <v>819366.61526719201</v>
      </c>
      <c r="AJ19" s="48">
        <v>820010.58364696801</v>
      </c>
      <c r="AK19" s="48">
        <v>814683.00440421503</v>
      </c>
      <c r="AL19" s="49">
        <v>806250.026476225</v>
      </c>
      <c r="AM19" s="48">
        <v>799763.88402780995</v>
      </c>
      <c r="AN19" s="48">
        <v>815286.72902812704</v>
      </c>
      <c r="AO19" s="48">
        <v>808413.77364200901</v>
      </c>
      <c r="AP19" s="49">
        <v>810461.686056406</v>
      </c>
      <c r="AQ19" s="48">
        <v>802057.61168610305</v>
      </c>
      <c r="AR19" s="48">
        <v>801753.97674926894</v>
      </c>
      <c r="AS19" s="48">
        <v>803462.87803893199</v>
      </c>
      <c r="AT19" s="49">
        <v>808499.56949241494</v>
      </c>
      <c r="AU19" s="48">
        <v>822477.83708150696</v>
      </c>
      <c r="AV19" s="48">
        <v>827813.87801134598</v>
      </c>
      <c r="AW19" s="48">
        <v>836110.31233032199</v>
      </c>
      <c r="AX19" s="49">
        <v>841658.08533588599</v>
      </c>
      <c r="AY19" s="50">
        <v>844346.58597018104</v>
      </c>
      <c r="AZ19" s="48">
        <v>844726.86675383698</v>
      </c>
      <c r="BA19" s="48">
        <v>847181.51016204304</v>
      </c>
      <c r="BB19" s="49">
        <v>867429.584400355</v>
      </c>
      <c r="BC19" s="50">
        <v>878288.434034392</v>
      </c>
      <c r="BD19" s="48">
        <v>888897.92043373699</v>
      </c>
      <c r="BE19" s="48">
        <v>888303.99285490601</v>
      </c>
      <c r="BF19" s="49">
        <v>889860.25344117999</v>
      </c>
      <c r="BG19" s="50">
        <v>902087.70062165498</v>
      </c>
      <c r="BH19" s="48">
        <v>918040.77340260299</v>
      </c>
      <c r="BI19" s="48">
        <v>922101.36137117597</v>
      </c>
      <c r="BJ19" s="49">
        <v>917981.61893332598</v>
      </c>
      <c r="BK19" s="50">
        <v>920851.09416001104</v>
      </c>
      <c r="BL19" s="48">
        <v>916516.36368460103</v>
      </c>
      <c r="BM19" s="48">
        <v>909454.01306264696</v>
      </c>
      <c r="BN19" s="49">
        <v>881252.46793291206</v>
      </c>
      <c r="BO19" s="50">
        <v>838280.67518549901</v>
      </c>
      <c r="BP19" s="48">
        <v>805979.04491738498</v>
      </c>
      <c r="BQ19" s="48">
        <v>846719.27420427103</v>
      </c>
      <c r="BR19" s="49">
        <v>887157.76545804599</v>
      </c>
      <c r="BS19" s="50">
        <v>897476.52827229805</v>
      </c>
      <c r="BT19" s="48">
        <v>910310.22777296905</v>
      </c>
      <c r="BU19" s="48">
        <v>917292.97976949101</v>
      </c>
      <c r="BV19" s="49">
        <v>927016.74666296795</v>
      </c>
      <c r="BW19" s="50">
        <v>935545.25768636004</v>
      </c>
      <c r="BX19" s="48">
        <v>943537.17230981705</v>
      </c>
      <c r="BY19" s="48">
        <v>953202.02799148206</v>
      </c>
      <c r="BZ19" s="49">
        <v>967252.309137734</v>
      </c>
      <c r="CA19" s="50">
        <v>976078.47915199201</v>
      </c>
      <c r="CB19" s="48">
        <v>982608.59284760803</v>
      </c>
      <c r="CC19" s="48">
        <v>988502.010270525</v>
      </c>
      <c r="CD19" s="49">
        <v>994928.98189912795</v>
      </c>
      <c r="CE19" s="50">
        <v>1004211.22191965</v>
      </c>
      <c r="CF19" s="48">
        <v>1005268.8220108</v>
      </c>
      <c r="CG19" s="48">
        <v>1016528.39786477</v>
      </c>
      <c r="CH19" s="49">
        <v>1022210.97267638</v>
      </c>
      <c r="CI19" s="50">
        <v>1031753.6221679</v>
      </c>
      <c r="CJ19" s="48">
        <v>1045118.8845107401</v>
      </c>
      <c r="CK19" s="48">
        <v>1048650.0084878099</v>
      </c>
      <c r="CL19" s="49">
        <v>1063520.64953197</v>
      </c>
      <c r="CM19" s="50">
        <v>1078559.0676144999</v>
      </c>
      <c r="CN19" s="48">
        <v>1085480.98244938</v>
      </c>
      <c r="CO19" s="48">
        <v>1095684.00010827</v>
      </c>
      <c r="CP19" s="49">
        <v>1104107.8397665699</v>
      </c>
      <c r="CQ19" s="50">
        <v>1104335.2828540299</v>
      </c>
      <c r="CR19" s="48">
        <v>1111661.77210267</v>
      </c>
      <c r="CS19" s="48">
        <v>1127404.1583006601</v>
      </c>
      <c r="CT19" s="49">
        <v>1140093.6700357001</v>
      </c>
      <c r="CU19" s="50">
        <v>1153090.4290090599</v>
      </c>
      <c r="CV19" s="48">
        <v>1163589.8881114</v>
      </c>
      <c r="CW19" s="48">
        <v>1164810.27958229</v>
      </c>
      <c r="CX19" s="49">
        <v>1183873.8732287399</v>
      </c>
      <c r="CY19" s="50">
        <v>1200504.0704142901</v>
      </c>
      <c r="CZ19" s="48">
        <v>1200518.39821613</v>
      </c>
      <c r="DA19" s="48">
        <v>1206544.6411095399</v>
      </c>
      <c r="DB19" s="49">
        <v>1200081.80986364</v>
      </c>
      <c r="DC19" s="50">
        <v>1207002.1962780601</v>
      </c>
      <c r="DD19" s="48">
        <v>1205265.2438271199</v>
      </c>
      <c r="DE19" s="48">
        <v>1207300.91856565</v>
      </c>
      <c r="DF19" s="49">
        <v>1182777.60935771</v>
      </c>
      <c r="DG19" s="50">
        <v>1168777.5635456601</v>
      </c>
      <c r="DH19" s="48">
        <v>721436.88572398305</v>
      </c>
      <c r="DI19" s="48">
        <v>917793.74383824295</v>
      </c>
      <c r="DJ19" s="49">
        <v>1010004.02384472</v>
      </c>
      <c r="DK19" s="50">
        <v>1038939.21257272</v>
      </c>
      <c r="DL19" s="48">
        <v>1095294.5435605301</v>
      </c>
      <c r="DM19" s="48">
        <v>1099994.4526295599</v>
      </c>
      <c r="DN19" s="49">
        <v>1160634.1073422099</v>
      </c>
      <c r="DO19" s="50">
        <v>1189886.1189703599</v>
      </c>
      <c r="DP19" s="48">
        <v>1224931.4490384499</v>
      </c>
      <c r="DQ19" s="48">
        <v>1241380.74056554</v>
      </c>
      <c r="DR19" s="49">
        <v>1248264.31364971</v>
      </c>
    </row>
    <row r="20" spans="1:122" s="45" customFormat="1" ht="24.95" customHeight="1">
      <c r="A20" s="51">
        <v>51</v>
      </c>
      <c r="B20" s="52" t="s">
        <v>110</v>
      </c>
      <c r="C20" s="48">
        <v>76830.0983783642</v>
      </c>
      <c r="D20" s="48">
        <v>77954.310687655699</v>
      </c>
      <c r="E20" s="48">
        <v>78338.434704808693</v>
      </c>
      <c r="F20" s="49">
        <v>76407.995320007001</v>
      </c>
      <c r="G20" s="50">
        <v>78918.509248074901</v>
      </c>
      <c r="H20" s="48">
        <v>81746.201821952694</v>
      </c>
      <c r="I20" s="48">
        <v>81727.849055975006</v>
      </c>
      <c r="J20" s="49">
        <v>80646.820246099596</v>
      </c>
      <c r="K20" s="50">
        <v>80880.275360989297</v>
      </c>
      <c r="L20" s="48">
        <v>76756.420891026602</v>
      </c>
      <c r="M20" s="48">
        <v>76325.814910608096</v>
      </c>
      <c r="N20" s="49">
        <v>77541.724146444496</v>
      </c>
      <c r="O20" s="48">
        <v>76532.860136188305</v>
      </c>
      <c r="P20" s="48">
        <v>80711.540140996396</v>
      </c>
      <c r="Q20" s="48">
        <v>85617.436309150304</v>
      </c>
      <c r="R20" s="49">
        <v>86846.139172879804</v>
      </c>
      <c r="S20" s="48">
        <v>84812.681100432004</v>
      </c>
      <c r="T20" s="48">
        <v>86948.799431293897</v>
      </c>
      <c r="U20" s="48">
        <v>87286.998006224298</v>
      </c>
      <c r="V20" s="49">
        <v>94521.050617372806</v>
      </c>
      <c r="W20" s="48">
        <v>98569.462379950404</v>
      </c>
      <c r="X20" s="48">
        <v>97365.815965892005</v>
      </c>
      <c r="Y20" s="48">
        <v>97661.8853153175</v>
      </c>
      <c r="Z20" s="49">
        <v>97438.750781225797</v>
      </c>
      <c r="AA20" s="48">
        <v>102237.754091738</v>
      </c>
      <c r="AB20" s="48">
        <v>105156.487418171</v>
      </c>
      <c r="AC20" s="48">
        <v>107592.357500243</v>
      </c>
      <c r="AD20" s="49">
        <v>111240.871895947</v>
      </c>
      <c r="AE20" s="48">
        <v>113522.723769845</v>
      </c>
      <c r="AF20" s="48">
        <v>115752.09800699299</v>
      </c>
      <c r="AG20" s="48">
        <v>117260.94347551699</v>
      </c>
      <c r="AH20" s="49">
        <v>117782.38848695</v>
      </c>
      <c r="AI20" s="48">
        <v>119036.11637796101</v>
      </c>
      <c r="AJ20" s="48">
        <v>120623.467742832</v>
      </c>
      <c r="AK20" s="48">
        <v>121702.44343460401</v>
      </c>
      <c r="AL20" s="49">
        <v>121206.700423684</v>
      </c>
      <c r="AM20" s="48">
        <v>120090.55940613399</v>
      </c>
      <c r="AN20" s="48">
        <v>125802.590843229</v>
      </c>
      <c r="AO20" s="48">
        <v>125321.267056535</v>
      </c>
      <c r="AP20" s="49">
        <v>127611.329390478</v>
      </c>
      <c r="AQ20" s="48">
        <v>127861.27490278</v>
      </c>
      <c r="AR20" s="48">
        <v>132864.50715707699</v>
      </c>
      <c r="AS20" s="48">
        <v>136575.71909112699</v>
      </c>
      <c r="AT20" s="49">
        <v>143734.702367327</v>
      </c>
      <c r="AU20" s="48">
        <v>149523.299562334</v>
      </c>
      <c r="AV20" s="48">
        <v>152657.22682934799</v>
      </c>
      <c r="AW20" s="48">
        <v>158978.98638850299</v>
      </c>
      <c r="AX20" s="49">
        <v>164994.57262246701</v>
      </c>
      <c r="AY20" s="50">
        <v>171823.45147839101</v>
      </c>
      <c r="AZ20" s="48">
        <v>175129.14983995099</v>
      </c>
      <c r="BA20" s="48">
        <v>181158.130683133</v>
      </c>
      <c r="BB20" s="49">
        <v>186343.36482339801</v>
      </c>
      <c r="BC20" s="50">
        <v>190670.808713145</v>
      </c>
      <c r="BD20" s="48">
        <v>196438.72613048501</v>
      </c>
      <c r="BE20" s="48">
        <v>203684.78383551</v>
      </c>
      <c r="BF20" s="49">
        <v>212882.398565109</v>
      </c>
      <c r="BG20" s="50">
        <v>228482.194578414</v>
      </c>
      <c r="BH20" s="48">
        <v>230578.132748114</v>
      </c>
      <c r="BI20" s="48">
        <v>244505.75291488401</v>
      </c>
      <c r="BJ20" s="49">
        <v>246107.74057670101</v>
      </c>
      <c r="BK20" s="50">
        <v>248023.46498199599</v>
      </c>
      <c r="BL20" s="48">
        <v>249032.25996028801</v>
      </c>
      <c r="BM20" s="48">
        <v>246810.616154255</v>
      </c>
      <c r="BN20" s="49">
        <v>256285.17150508901</v>
      </c>
      <c r="BO20" s="50">
        <v>260541.05540468899</v>
      </c>
      <c r="BP20" s="48">
        <v>266850.29958271602</v>
      </c>
      <c r="BQ20" s="48">
        <v>268238.33853703499</v>
      </c>
      <c r="BR20" s="49">
        <v>268393.058181117</v>
      </c>
      <c r="BS20" s="50">
        <v>267283.32541825401</v>
      </c>
      <c r="BT20" s="48">
        <v>266671.95270160201</v>
      </c>
      <c r="BU20" s="48">
        <v>266529.19748805702</v>
      </c>
      <c r="BV20" s="49">
        <v>264194.80320884101</v>
      </c>
      <c r="BW20" s="50">
        <v>265711.81278525799</v>
      </c>
      <c r="BX20" s="48">
        <v>273626.292844376</v>
      </c>
      <c r="BY20" s="48">
        <v>288340.25689268199</v>
      </c>
      <c r="BZ20" s="49">
        <v>280348.76461919601</v>
      </c>
      <c r="CA20" s="50">
        <v>298900.51108197001</v>
      </c>
      <c r="CB20" s="48">
        <v>306201.27726748702</v>
      </c>
      <c r="CC20" s="48">
        <v>313737.27478338202</v>
      </c>
      <c r="CD20" s="49">
        <v>325837.76014531398</v>
      </c>
      <c r="CE20" s="50">
        <v>320821.94823334803</v>
      </c>
      <c r="CF20" s="48">
        <v>318045.82284782903</v>
      </c>
      <c r="CG20" s="48">
        <v>329187.80860115</v>
      </c>
      <c r="CH20" s="49">
        <v>331677.91858242202</v>
      </c>
      <c r="CI20" s="50">
        <v>335181.50585213501</v>
      </c>
      <c r="CJ20" s="48">
        <v>344378.36402103398</v>
      </c>
      <c r="CK20" s="48">
        <v>342478.411102955</v>
      </c>
      <c r="CL20" s="49">
        <v>347468.98088521103</v>
      </c>
      <c r="CM20" s="50">
        <v>387325.380416642</v>
      </c>
      <c r="CN20" s="48">
        <v>398105.20473223599</v>
      </c>
      <c r="CO20" s="48">
        <v>418548.33858743199</v>
      </c>
      <c r="CP20" s="49">
        <v>441363.14851248497</v>
      </c>
      <c r="CQ20" s="50">
        <v>463908.35855889297</v>
      </c>
      <c r="CR20" s="48">
        <v>474122.61018090398</v>
      </c>
      <c r="CS20" s="48">
        <v>489156.86407977098</v>
      </c>
      <c r="CT20" s="49">
        <v>494778.32212021103</v>
      </c>
      <c r="CU20" s="50">
        <v>519909.43950038799</v>
      </c>
      <c r="CV20" s="48">
        <v>526308.62798682495</v>
      </c>
      <c r="CW20" s="48">
        <v>530692.98426703503</v>
      </c>
      <c r="CX20" s="49">
        <v>529146.33144622995</v>
      </c>
      <c r="CY20" s="50">
        <v>534936.58426061901</v>
      </c>
      <c r="CZ20" s="48">
        <v>565901.90222064895</v>
      </c>
      <c r="DA20" s="48">
        <v>555392.66628985095</v>
      </c>
      <c r="DB20" s="49">
        <v>567917.27832612803</v>
      </c>
      <c r="DC20" s="50">
        <v>556500.76143875101</v>
      </c>
      <c r="DD20" s="48">
        <v>554077.23296379705</v>
      </c>
      <c r="DE20" s="48">
        <v>589807.92069147201</v>
      </c>
      <c r="DF20" s="49">
        <v>600716.49912766903</v>
      </c>
      <c r="DG20" s="50">
        <v>578776.42994040204</v>
      </c>
      <c r="DH20" s="48">
        <v>543483.970573131</v>
      </c>
      <c r="DI20" s="48">
        <v>553891.77142177802</v>
      </c>
      <c r="DJ20" s="49">
        <v>601201.46910525998</v>
      </c>
      <c r="DK20" s="50">
        <v>550898.41519597499</v>
      </c>
      <c r="DL20" s="48">
        <v>604679.07394607295</v>
      </c>
      <c r="DM20" s="48">
        <v>624614.90968438098</v>
      </c>
      <c r="DN20" s="49">
        <v>626336.40903580806</v>
      </c>
      <c r="DO20" s="50">
        <v>675435.78373664501</v>
      </c>
      <c r="DP20" s="48">
        <v>702958.01263423602</v>
      </c>
      <c r="DQ20" s="48">
        <v>667407.98992977699</v>
      </c>
      <c r="DR20" s="49">
        <v>664694.967150221</v>
      </c>
    </row>
    <row r="21" spans="1:122" s="45" customFormat="1" ht="24.95" customHeight="1">
      <c r="A21" s="51">
        <v>52</v>
      </c>
      <c r="B21" s="52" t="s">
        <v>111</v>
      </c>
      <c r="C21" s="48">
        <v>107345.437548965</v>
      </c>
      <c r="D21" s="48">
        <v>114081.48721070999</v>
      </c>
      <c r="E21" s="48">
        <v>117067.461135077</v>
      </c>
      <c r="F21" s="49">
        <v>114533.675687571</v>
      </c>
      <c r="G21" s="50">
        <v>114852.20672526</v>
      </c>
      <c r="H21" s="48">
        <v>121778.280160215</v>
      </c>
      <c r="I21" s="48">
        <v>128989.604583983</v>
      </c>
      <c r="J21" s="49">
        <v>138091.48237169001</v>
      </c>
      <c r="K21" s="50">
        <v>133270.42403445399</v>
      </c>
      <c r="L21" s="48">
        <v>127751.01474641101</v>
      </c>
      <c r="M21" s="48">
        <v>119134.16293381499</v>
      </c>
      <c r="N21" s="49">
        <v>118913.638942595</v>
      </c>
      <c r="O21" s="48">
        <v>127449.930226294</v>
      </c>
      <c r="P21" s="48">
        <v>115713.595488808</v>
      </c>
      <c r="Q21" s="48">
        <v>119335.371344535</v>
      </c>
      <c r="R21" s="49">
        <v>119018.52820167701</v>
      </c>
      <c r="S21" s="48">
        <v>118224.58690877</v>
      </c>
      <c r="T21" s="48">
        <v>119248.735796768</v>
      </c>
      <c r="U21" s="48">
        <v>123346.78159101499</v>
      </c>
      <c r="V21" s="49">
        <v>127247.70758565499</v>
      </c>
      <c r="W21" s="48">
        <v>138388.706732755</v>
      </c>
      <c r="X21" s="48">
        <v>143623.736374364</v>
      </c>
      <c r="Y21" s="48">
        <v>148643.44408360799</v>
      </c>
      <c r="Z21" s="49">
        <v>145049.23488761901</v>
      </c>
      <c r="AA21" s="48">
        <v>142257.82084909201</v>
      </c>
      <c r="AB21" s="48">
        <v>144933.64398885399</v>
      </c>
      <c r="AC21" s="48">
        <v>149872.09802886599</v>
      </c>
      <c r="AD21" s="49">
        <v>157337.53453902699</v>
      </c>
      <c r="AE21" s="48">
        <v>158362.37905601901</v>
      </c>
      <c r="AF21" s="48">
        <v>160033.0466727</v>
      </c>
      <c r="AG21" s="48">
        <v>159425.485135703</v>
      </c>
      <c r="AH21" s="49">
        <v>158587.41604298801</v>
      </c>
      <c r="AI21" s="48">
        <v>163116.85335967399</v>
      </c>
      <c r="AJ21" s="48">
        <v>164246.10006922501</v>
      </c>
      <c r="AK21" s="48">
        <v>169701.36526324099</v>
      </c>
      <c r="AL21" s="49">
        <v>173251.6616046</v>
      </c>
      <c r="AM21" s="48">
        <v>176536.841612458</v>
      </c>
      <c r="AN21" s="48">
        <v>180582.166659304</v>
      </c>
      <c r="AO21" s="48">
        <v>179711.13900658701</v>
      </c>
      <c r="AP21" s="49">
        <v>177909.42607001701</v>
      </c>
      <c r="AQ21" s="48">
        <v>181897.94392081699</v>
      </c>
      <c r="AR21" s="48">
        <v>182345.288936047</v>
      </c>
      <c r="AS21" s="48">
        <v>179750.67907789201</v>
      </c>
      <c r="AT21" s="49">
        <v>200936.52329419201</v>
      </c>
      <c r="AU21" s="48">
        <v>211070.25966281499</v>
      </c>
      <c r="AV21" s="48">
        <v>223958.205357895</v>
      </c>
      <c r="AW21" s="48">
        <v>235591.766719134</v>
      </c>
      <c r="AX21" s="49">
        <v>230090.65104831301</v>
      </c>
      <c r="AY21" s="50">
        <v>216956.228153592</v>
      </c>
      <c r="AZ21" s="48">
        <v>208789.04631346901</v>
      </c>
      <c r="BA21" s="48">
        <v>205615.45221090401</v>
      </c>
      <c r="BB21" s="49">
        <v>212974.049411724</v>
      </c>
      <c r="BC21" s="50">
        <v>223522.240335346</v>
      </c>
      <c r="BD21" s="48">
        <v>235052.08791934</v>
      </c>
      <c r="BE21" s="48">
        <v>238242.41312667399</v>
      </c>
      <c r="BF21" s="49">
        <v>244825.17829353901</v>
      </c>
      <c r="BG21" s="50">
        <v>244725.10634914201</v>
      </c>
      <c r="BH21" s="48">
        <v>246454.040050265</v>
      </c>
      <c r="BI21" s="48">
        <v>256255.55770906</v>
      </c>
      <c r="BJ21" s="49">
        <v>276168.21129632101</v>
      </c>
      <c r="BK21" s="50">
        <v>294200.82977934898</v>
      </c>
      <c r="BL21" s="48">
        <v>330275.17677001201</v>
      </c>
      <c r="BM21" s="48">
        <v>340081.67757208197</v>
      </c>
      <c r="BN21" s="49">
        <v>309387.31142292102</v>
      </c>
      <c r="BO21" s="50">
        <v>336953.780762157</v>
      </c>
      <c r="BP21" s="48">
        <v>336418.08210266201</v>
      </c>
      <c r="BQ21" s="48">
        <v>364851.92497760803</v>
      </c>
      <c r="BR21" s="49">
        <v>350596.478227877</v>
      </c>
      <c r="BS21" s="50">
        <v>397121.22720594797</v>
      </c>
      <c r="BT21" s="48">
        <v>416009.76112638903</v>
      </c>
      <c r="BU21" s="48">
        <v>411569.85662158602</v>
      </c>
      <c r="BV21" s="49">
        <v>423813.07731915702</v>
      </c>
      <c r="BW21" s="50">
        <v>409868.97642162599</v>
      </c>
      <c r="BX21" s="48">
        <v>410762.89026076399</v>
      </c>
      <c r="BY21" s="48">
        <v>432406.50372960098</v>
      </c>
      <c r="BZ21" s="49">
        <v>460703.93307973503</v>
      </c>
      <c r="CA21" s="50">
        <v>471217.85178527102</v>
      </c>
      <c r="CB21" s="48">
        <v>472353.96301719203</v>
      </c>
      <c r="CC21" s="48">
        <v>498730.07960164198</v>
      </c>
      <c r="CD21" s="49">
        <v>512907.51778087899</v>
      </c>
      <c r="CE21" s="50">
        <v>540216.49608727195</v>
      </c>
      <c r="CF21" s="48">
        <v>569296.04664659395</v>
      </c>
      <c r="CG21" s="48">
        <v>576122.180610916</v>
      </c>
      <c r="CH21" s="49">
        <v>583637.75378704898</v>
      </c>
      <c r="CI21" s="50">
        <v>590936.03100093303</v>
      </c>
      <c r="CJ21" s="48">
        <v>606687.41097923601</v>
      </c>
      <c r="CK21" s="48">
        <v>620776.76661012694</v>
      </c>
      <c r="CL21" s="49">
        <v>645475.27126561105</v>
      </c>
      <c r="CM21" s="50">
        <v>669366.80508767499</v>
      </c>
      <c r="CN21" s="48">
        <v>695292.94619315397</v>
      </c>
      <c r="CO21" s="48">
        <v>720113.33898648596</v>
      </c>
      <c r="CP21" s="49">
        <v>743807.12183094199</v>
      </c>
      <c r="CQ21" s="50">
        <v>776425.65099442296</v>
      </c>
      <c r="CR21" s="48">
        <v>782742.59780823602</v>
      </c>
      <c r="CS21" s="48">
        <v>799455.33500978898</v>
      </c>
      <c r="CT21" s="49">
        <v>816639.26240202598</v>
      </c>
      <c r="CU21" s="50">
        <v>831634.45523798699</v>
      </c>
      <c r="CV21" s="48">
        <v>837604.68193783995</v>
      </c>
      <c r="CW21" s="48">
        <v>843078.15618080797</v>
      </c>
      <c r="CX21" s="49">
        <v>849364.518175854</v>
      </c>
      <c r="CY21" s="50">
        <v>846488.23259831197</v>
      </c>
      <c r="CZ21" s="48">
        <v>865528.28195594402</v>
      </c>
      <c r="DA21" s="48">
        <v>900047.25479477202</v>
      </c>
      <c r="DB21" s="49">
        <v>916389.73845350102</v>
      </c>
      <c r="DC21" s="50">
        <v>919712.73848078097</v>
      </c>
      <c r="DD21" s="48">
        <v>912187.13639426802</v>
      </c>
      <c r="DE21" s="48">
        <v>892238.70051352598</v>
      </c>
      <c r="DF21" s="49">
        <v>881256.69646094297</v>
      </c>
      <c r="DG21" s="50">
        <v>887724.74306714104</v>
      </c>
      <c r="DH21" s="48">
        <v>849104.34991807095</v>
      </c>
      <c r="DI21" s="48">
        <v>835951.48250986496</v>
      </c>
      <c r="DJ21" s="49">
        <v>833827.32930592797</v>
      </c>
      <c r="DK21" s="50">
        <v>839886.89959009003</v>
      </c>
      <c r="DL21" s="48">
        <v>858770.40128478897</v>
      </c>
      <c r="DM21" s="48">
        <v>855122.49635433103</v>
      </c>
      <c r="DN21" s="49">
        <v>838692.25309917296</v>
      </c>
      <c r="DO21" s="50">
        <v>858295.82867795206</v>
      </c>
      <c r="DP21" s="48">
        <v>864947.46736187604</v>
      </c>
      <c r="DQ21" s="48">
        <v>870976.966221813</v>
      </c>
      <c r="DR21" s="49">
        <v>879206.24809153599</v>
      </c>
    </row>
    <row r="22" spans="1:122" s="45" customFormat="1" ht="24.95" customHeight="1">
      <c r="A22" s="51">
        <v>53</v>
      </c>
      <c r="B22" s="52" t="s">
        <v>112</v>
      </c>
      <c r="C22" s="48">
        <v>998362.612364979</v>
      </c>
      <c r="D22" s="48">
        <v>1010939.21422066</v>
      </c>
      <c r="E22" s="48">
        <v>1017544.10161986</v>
      </c>
      <c r="F22" s="49">
        <v>1027615.069415</v>
      </c>
      <c r="G22" s="50">
        <v>1041028.94977385</v>
      </c>
      <c r="H22" s="48">
        <v>1052889.3344451101</v>
      </c>
      <c r="I22" s="48">
        <v>1061804.2131769799</v>
      </c>
      <c r="J22" s="49">
        <v>1071209.5825167999</v>
      </c>
      <c r="K22" s="50">
        <v>1081556.7981732099</v>
      </c>
      <c r="L22" s="48">
        <v>1090519.12567819</v>
      </c>
      <c r="M22" s="48">
        <v>1099913.1711949599</v>
      </c>
      <c r="N22" s="49">
        <v>1108867.1084583299</v>
      </c>
      <c r="O22" s="48">
        <v>1121150.1553228099</v>
      </c>
      <c r="P22" s="48">
        <v>1131214.90212181</v>
      </c>
      <c r="Q22" s="48">
        <v>1140699.0500687701</v>
      </c>
      <c r="R22" s="49">
        <v>1148587.0446814599</v>
      </c>
      <c r="S22" s="48">
        <v>1154217.81598584</v>
      </c>
      <c r="T22" s="48">
        <v>1161174.9969397599</v>
      </c>
      <c r="U22" s="48">
        <v>1169051.23781652</v>
      </c>
      <c r="V22" s="49">
        <v>1176265.33525315</v>
      </c>
      <c r="W22" s="48">
        <v>1179623.38304335</v>
      </c>
      <c r="X22" s="48">
        <v>1188556.02870622</v>
      </c>
      <c r="Y22" s="48">
        <v>1194132.6070099201</v>
      </c>
      <c r="Z22" s="49">
        <v>1202299.8919063001</v>
      </c>
      <c r="AA22" s="48">
        <v>1213884.9730400899</v>
      </c>
      <c r="AB22" s="48">
        <v>1228016.5220266201</v>
      </c>
      <c r="AC22" s="48">
        <v>1241843.2395131299</v>
      </c>
      <c r="AD22" s="49">
        <v>1252044.1323007499</v>
      </c>
      <c r="AE22" s="48">
        <v>1264821.00773006</v>
      </c>
      <c r="AF22" s="48">
        <v>1277595.4046650501</v>
      </c>
      <c r="AG22" s="48">
        <v>1289450.84920675</v>
      </c>
      <c r="AH22" s="49">
        <v>1300897.76611125</v>
      </c>
      <c r="AI22" s="48">
        <v>1315195.3785126701</v>
      </c>
      <c r="AJ22" s="48">
        <v>1328780.8687397901</v>
      </c>
      <c r="AK22" s="48">
        <v>1336332.5988435301</v>
      </c>
      <c r="AL22" s="49">
        <v>1345623.11762227</v>
      </c>
      <c r="AM22" s="48">
        <v>1347493.5380420601</v>
      </c>
      <c r="AN22" s="48">
        <v>1353536.26539527</v>
      </c>
      <c r="AO22" s="48">
        <v>1368743.68411751</v>
      </c>
      <c r="AP22" s="49">
        <v>1379114.8059612</v>
      </c>
      <c r="AQ22" s="48">
        <v>1394265.0661369299</v>
      </c>
      <c r="AR22" s="48">
        <v>1403363.5925668799</v>
      </c>
      <c r="AS22" s="48">
        <v>1421001.8336944201</v>
      </c>
      <c r="AT22" s="49">
        <v>1435985.361277</v>
      </c>
      <c r="AU22" s="48">
        <v>1448709.0025899899</v>
      </c>
      <c r="AV22" s="48">
        <v>1472160.4450321801</v>
      </c>
      <c r="AW22" s="48">
        <v>1466281.24275932</v>
      </c>
      <c r="AX22" s="49">
        <v>1471403.33836365</v>
      </c>
      <c r="AY22" s="50">
        <v>1486029.98277626</v>
      </c>
      <c r="AZ22" s="48">
        <v>1494783.2349539299</v>
      </c>
      <c r="BA22" s="48">
        <v>1500837.4056535701</v>
      </c>
      <c r="BB22" s="49">
        <v>1515119.72551116</v>
      </c>
      <c r="BC22" s="50">
        <v>1539464.94852585</v>
      </c>
      <c r="BD22" s="48">
        <v>1561576.5406144999</v>
      </c>
      <c r="BE22" s="48">
        <v>1568269.9928749599</v>
      </c>
      <c r="BF22" s="49">
        <v>1577745.4498415601</v>
      </c>
      <c r="BG22" s="50">
        <v>1587008.08647481</v>
      </c>
      <c r="BH22" s="48">
        <v>1609728.54880833</v>
      </c>
      <c r="BI22" s="48">
        <v>1625812.3506569001</v>
      </c>
      <c r="BJ22" s="49">
        <v>1637462.4826141701</v>
      </c>
      <c r="BK22" s="50">
        <v>1649124.6834168299</v>
      </c>
      <c r="BL22" s="48">
        <v>1671087.4828450601</v>
      </c>
      <c r="BM22" s="48">
        <v>1677519.70696371</v>
      </c>
      <c r="BN22" s="49">
        <v>1678470.1134860499</v>
      </c>
      <c r="BO22" s="50">
        <v>1665913.86325142</v>
      </c>
      <c r="BP22" s="48">
        <v>1673975.22530595</v>
      </c>
      <c r="BQ22" s="48">
        <v>1697946.84591843</v>
      </c>
      <c r="BR22" s="49">
        <v>1703025.2700101801</v>
      </c>
      <c r="BS22" s="50">
        <v>1713778.5299281001</v>
      </c>
      <c r="BT22" s="48">
        <v>1729131.3826812599</v>
      </c>
      <c r="BU22" s="48">
        <v>1751019.4638338101</v>
      </c>
      <c r="BV22" s="49">
        <v>1763161.70701753</v>
      </c>
      <c r="BW22" s="50">
        <v>1777613.5366016401</v>
      </c>
      <c r="BX22" s="48">
        <v>1780053.1503823099</v>
      </c>
      <c r="BY22" s="48">
        <v>1791823.2328309801</v>
      </c>
      <c r="BZ22" s="49">
        <v>1813780.6452695499</v>
      </c>
      <c r="CA22" s="50">
        <v>1822007.4334671299</v>
      </c>
      <c r="CB22" s="48">
        <v>1831074.29347965</v>
      </c>
      <c r="CC22" s="48">
        <v>1842541.5513191901</v>
      </c>
      <c r="CD22" s="49">
        <v>1852578.22823056</v>
      </c>
      <c r="CE22" s="50">
        <v>1849162.23831822</v>
      </c>
      <c r="CF22" s="48">
        <v>1842578.7847603499</v>
      </c>
      <c r="CG22" s="48">
        <v>1857448.8492779401</v>
      </c>
      <c r="CH22" s="49">
        <v>1867077.1405708899</v>
      </c>
      <c r="CI22" s="50">
        <v>1884958.6561525799</v>
      </c>
      <c r="CJ22" s="48">
        <v>1883213.02102266</v>
      </c>
      <c r="CK22" s="48">
        <v>1900879.74815504</v>
      </c>
      <c r="CL22" s="49">
        <v>1912403.54535057</v>
      </c>
      <c r="CM22" s="50">
        <v>1916107.68465265</v>
      </c>
      <c r="CN22" s="48">
        <v>1944791.6795785499</v>
      </c>
      <c r="CO22" s="48">
        <v>1946865.7281042801</v>
      </c>
      <c r="CP22" s="49">
        <v>1958409.34896014</v>
      </c>
      <c r="CQ22" s="50">
        <v>1958274.27352413</v>
      </c>
      <c r="CR22" s="48">
        <v>1977206.0458065299</v>
      </c>
      <c r="CS22" s="48">
        <v>1985430.5547319199</v>
      </c>
      <c r="CT22" s="49">
        <v>1999036.1556595699</v>
      </c>
      <c r="CU22" s="50">
        <v>2015182.0172242499</v>
      </c>
      <c r="CV22" s="48">
        <v>2000530.3851813299</v>
      </c>
      <c r="CW22" s="48">
        <v>1998462.05294367</v>
      </c>
      <c r="CX22" s="49">
        <v>2007705.6086273</v>
      </c>
      <c r="CY22" s="50">
        <v>2029974.64130651</v>
      </c>
      <c r="CZ22" s="48">
        <v>2037850.96605942</v>
      </c>
      <c r="DA22" s="48">
        <v>2042204.18343044</v>
      </c>
      <c r="DB22" s="49">
        <v>2045692.97440146</v>
      </c>
      <c r="DC22" s="50">
        <v>2052674.0076623899</v>
      </c>
      <c r="DD22" s="48">
        <v>2062204.33249399</v>
      </c>
      <c r="DE22" s="48">
        <v>2067053.77294891</v>
      </c>
      <c r="DF22" s="49">
        <v>2073472.99597651</v>
      </c>
      <c r="DG22" s="50">
        <v>2090697.5785392299</v>
      </c>
      <c r="DH22" s="48">
        <v>2012067.1277761401</v>
      </c>
      <c r="DI22" s="48">
        <v>2055889.01859796</v>
      </c>
      <c r="DJ22" s="49">
        <v>2071057.05808149</v>
      </c>
      <c r="DK22" s="50">
        <v>2089748.23969777</v>
      </c>
      <c r="DL22" s="48">
        <v>2099529.51447713</v>
      </c>
      <c r="DM22" s="48">
        <v>2109909.4159963499</v>
      </c>
      <c r="DN22" s="49">
        <v>2113791.42283331</v>
      </c>
      <c r="DO22" s="50">
        <v>2115903.0049324101</v>
      </c>
      <c r="DP22" s="48">
        <v>2135708.9786570002</v>
      </c>
      <c r="DQ22" s="48">
        <v>2157466.71169041</v>
      </c>
      <c r="DR22" s="49">
        <v>2173574.2702058898</v>
      </c>
    </row>
    <row r="23" spans="1:122" s="45" customFormat="1" ht="24.95" customHeight="1">
      <c r="A23" s="56">
        <v>54</v>
      </c>
      <c r="B23" s="57" t="s">
        <v>113</v>
      </c>
      <c r="C23" s="58">
        <v>213920.850183384</v>
      </c>
      <c r="D23" s="58">
        <v>211665.78073933101</v>
      </c>
      <c r="E23" s="58">
        <v>209664.24344779999</v>
      </c>
      <c r="F23" s="59">
        <v>206208.91497802199</v>
      </c>
      <c r="G23" s="60">
        <v>211262.79018678801</v>
      </c>
      <c r="H23" s="58">
        <v>213807.08201456899</v>
      </c>
      <c r="I23" s="58">
        <v>216165.51793639801</v>
      </c>
      <c r="J23" s="59">
        <v>215647.00285027499</v>
      </c>
      <c r="K23" s="60">
        <v>210547.993753616</v>
      </c>
      <c r="L23" s="58">
        <v>203884.40241228501</v>
      </c>
      <c r="M23" s="58">
        <v>201158.020944866</v>
      </c>
      <c r="N23" s="59">
        <v>206254.85987918699</v>
      </c>
      <c r="O23" s="58">
        <v>210474.86475515101</v>
      </c>
      <c r="P23" s="58">
        <v>213210.17165911401</v>
      </c>
      <c r="Q23" s="58">
        <v>214520.60218492601</v>
      </c>
      <c r="R23" s="59">
        <v>216916.029351884</v>
      </c>
      <c r="S23" s="58">
        <v>219217.99168726301</v>
      </c>
      <c r="T23" s="58">
        <v>222811.15207911999</v>
      </c>
      <c r="U23" s="58">
        <v>224206.17069343</v>
      </c>
      <c r="V23" s="59">
        <v>225071.93423389801</v>
      </c>
      <c r="W23" s="58">
        <v>235319.22250742099</v>
      </c>
      <c r="X23" s="58">
        <v>235306.98710104899</v>
      </c>
      <c r="Y23" s="58">
        <v>234697.65677915001</v>
      </c>
      <c r="Z23" s="59">
        <v>235158.651642546</v>
      </c>
      <c r="AA23" s="58">
        <v>237916.45173446601</v>
      </c>
      <c r="AB23" s="58">
        <v>240570.96596967301</v>
      </c>
      <c r="AC23" s="58">
        <v>244721.513975018</v>
      </c>
      <c r="AD23" s="59">
        <v>248952.842681804</v>
      </c>
      <c r="AE23" s="58">
        <v>253771.22272647399</v>
      </c>
      <c r="AF23" s="58">
        <v>258006.17386956999</v>
      </c>
      <c r="AG23" s="58">
        <v>260199.802956706</v>
      </c>
      <c r="AH23" s="59">
        <v>258463.21558966499</v>
      </c>
      <c r="AI23" s="58">
        <v>258698.373696767</v>
      </c>
      <c r="AJ23" s="58">
        <v>261544.91216481899</v>
      </c>
      <c r="AK23" s="58">
        <v>263335.22536441998</v>
      </c>
      <c r="AL23" s="59">
        <v>262036.65032904001</v>
      </c>
      <c r="AM23" s="58">
        <v>260425.76820155501</v>
      </c>
      <c r="AN23" s="58">
        <v>261317.35526011401</v>
      </c>
      <c r="AO23" s="58">
        <v>262862.47121176199</v>
      </c>
      <c r="AP23" s="59">
        <v>265057.508035245</v>
      </c>
      <c r="AQ23" s="58">
        <v>265389.19630462403</v>
      </c>
      <c r="AR23" s="58">
        <v>265068.21128965402</v>
      </c>
      <c r="AS23" s="58">
        <v>263215.24865646602</v>
      </c>
      <c r="AT23" s="59">
        <v>269485.24174127303</v>
      </c>
      <c r="AU23" s="58">
        <v>274672.91812141502</v>
      </c>
      <c r="AV23" s="58">
        <v>280011.73688985</v>
      </c>
      <c r="AW23" s="58">
        <v>277076.787093558</v>
      </c>
      <c r="AX23" s="59">
        <v>275043.30552535102</v>
      </c>
      <c r="AY23" s="60">
        <v>287341.16561767698</v>
      </c>
      <c r="AZ23" s="58">
        <v>286387.79855400801</v>
      </c>
      <c r="BA23" s="58">
        <v>286872.008812771</v>
      </c>
      <c r="BB23" s="59">
        <v>280333.76338626799</v>
      </c>
      <c r="BC23" s="60">
        <v>286800.49211707403</v>
      </c>
      <c r="BD23" s="58">
        <v>294436.82297307998</v>
      </c>
      <c r="BE23" s="58">
        <v>301008.15615545103</v>
      </c>
      <c r="BF23" s="59">
        <v>293288.12460099702</v>
      </c>
      <c r="BG23" s="60">
        <v>296047.18680952501</v>
      </c>
      <c r="BH23" s="58">
        <v>301459.34396361501</v>
      </c>
      <c r="BI23" s="58">
        <v>304446.461507992</v>
      </c>
      <c r="BJ23" s="59">
        <v>311262.212479482</v>
      </c>
      <c r="BK23" s="60">
        <v>306586.987627019</v>
      </c>
      <c r="BL23" s="58">
        <v>309563.39322763198</v>
      </c>
      <c r="BM23" s="58">
        <v>313895.87252745201</v>
      </c>
      <c r="BN23" s="59">
        <v>318699.89963458298</v>
      </c>
      <c r="BO23" s="60">
        <v>304552.76547059498</v>
      </c>
      <c r="BP23" s="58">
        <v>299265.56197305699</v>
      </c>
      <c r="BQ23" s="58">
        <v>295791.02808457997</v>
      </c>
      <c r="BR23" s="59">
        <v>296342.32329450903</v>
      </c>
      <c r="BS23" s="60">
        <v>297870.79574827402</v>
      </c>
      <c r="BT23" s="58">
        <v>295557.89693549101</v>
      </c>
      <c r="BU23" s="58">
        <v>301102.17057324998</v>
      </c>
      <c r="BV23" s="59">
        <v>297901.58935398998</v>
      </c>
      <c r="BW23" s="60">
        <v>304128.50024799601</v>
      </c>
      <c r="BX23" s="58">
        <v>315943.06347866502</v>
      </c>
      <c r="BY23" s="58">
        <v>314976.21127468097</v>
      </c>
      <c r="BZ23" s="59">
        <v>313317.53153689601</v>
      </c>
      <c r="CA23" s="60">
        <v>309178.34316126502</v>
      </c>
      <c r="CB23" s="58">
        <v>314585.768223805</v>
      </c>
      <c r="CC23" s="58">
        <v>321330.50883443299</v>
      </c>
      <c r="CD23" s="59">
        <v>317412.180679488</v>
      </c>
      <c r="CE23" s="60">
        <v>314223.69382403401</v>
      </c>
      <c r="CF23" s="58">
        <v>310624.60509154497</v>
      </c>
      <c r="CG23" s="58">
        <v>312637.38104717003</v>
      </c>
      <c r="CH23" s="59">
        <v>308716.09620271699</v>
      </c>
      <c r="CI23" s="60">
        <v>311283.666274296</v>
      </c>
      <c r="CJ23" s="58">
        <v>308469.193751254</v>
      </c>
      <c r="CK23" s="58">
        <v>312643.50234974199</v>
      </c>
      <c r="CL23" s="59">
        <v>324548.09120294399</v>
      </c>
      <c r="CM23" s="60">
        <v>328169.57724349003</v>
      </c>
      <c r="CN23" s="58">
        <v>329113.77087611001</v>
      </c>
      <c r="CO23" s="58">
        <v>332524.77443747298</v>
      </c>
      <c r="CP23" s="59">
        <v>334519.83466148702</v>
      </c>
      <c r="CQ23" s="60">
        <v>332295.43435295502</v>
      </c>
      <c r="CR23" s="58">
        <v>339675.827019652</v>
      </c>
      <c r="CS23" s="58">
        <v>351708.67301596201</v>
      </c>
      <c r="CT23" s="59">
        <v>354126.46792567498</v>
      </c>
      <c r="CU23" s="60">
        <v>347088.030271039</v>
      </c>
      <c r="CV23" s="58">
        <v>347052.72687135398</v>
      </c>
      <c r="CW23" s="58">
        <v>333074.93541531399</v>
      </c>
      <c r="CX23" s="59">
        <v>344555.61237204599</v>
      </c>
      <c r="CY23" s="60">
        <v>339187.84465546801</v>
      </c>
      <c r="CZ23" s="58">
        <v>351367.67341098102</v>
      </c>
      <c r="DA23" s="58">
        <v>352866.35403818998</v>
      </c>
      <c r="DB23" s="59">
        <v>352605.93614561798</v>
      </c>
      <c r="DC23" s="60">
        <v>353053.387474666</v>
      </c>
      <c r="DD23" s="58">
        <v>340307.76370615599</v>
      </c>
      <c r="DE23" s="58">
        <v>349572.88969118102</v>
      </c>
      <c r="DF23" s="59">
        <v>353248.54508902598</v>
      </c>
      <c r="DG23" s="60">
        <v>343278.75610392197</v>
      </c>
      <c r="DH23" s="58">
        <v>328463.06950280198</v>
      </c>
      <c r="DI23" s="58">
        <v>335133.17191963701</v>
      </c>
      <c r="DJ23" s="59">
        <v>346172.37478024099</v>
      </c>
      <c r="DK23" s="60">
        <v>362330.34136036597</v>
      </c>
      <c r="DL23" s="58">
        <v>353946.70508570399</v>
      </c>
      <c r="DM23" s="58">
        <v>355064.44535217801</v>
      </c>
      <c r="DN23" s="59">
        <v>369325.90270099201</v>
      </c>
      <c r="DO23" s="60">
        <v>382434.960030752</v>
      </c>
      <c r="DP23" s="58">
        <v>394537.54563780298</v>
      </c>
      <c r="DQ23" s="58">
        <v>382317.360242536</v>
      </c>
      <c r="DR23" s="59">
        <v>365361.148563647</v>
      </c>
    </row>
    <row r="24" spans="1:122" s="45" customFormat="1" ht="24.95" customHeight="1">
      <c r="A24" s="56">
        <v>55</v>
      </c>
      <c r="B24" s="57" t="s">
        <v>114</v>
      </c>
      <c r="C24" s="58">
        <v>49195.854896928497</v>
      </c>
      <c r="D24" s="58">
        <v>48318.239148173801</v>
      </c>
      <c r="E24" s="58">
        <v>47690.139056001201</v>
      </c>
      <c r="F24" s="59">
        <v>47251.364846706099</v>
      </c>
      <c r="G24" s="60">
        <v>47446.555857957297</v>
      </c>
      <c r="H24" s="58">
        <v>49855.947100740901</v>
      </c>
      <c r="I24" s="58">
        <v>49976.818023047097</v>
      </c>
      <c r="J24" s="59">
        <v>49595.601819445597</v>
      </c>
      <c r="K24" s="60">
        <v>48431.568333521303</v>
      </c>
      <c r="L24" s="58">
        <v>45280.546335654202</v>
      </c>
      <c r="M24" s="58">
        <v>46253.141005712001</v>
      </c>
      <c r="N24" s="59">
        <v>47102.376868042498</v>
      </c>
      <c r="O24" s="58">
        <v>47995.976510913802</v>
      </c>
      <c r="P24" s="58">
        <v>47606.517686273502</v>
      </c>
      <c r="Q24" s="58">
        <v>48665.157196340202</v>
      </c>
      <c r="R24" s="59">
        <v>50325.757957840098</v>
      </c>
      <c r="S24" s="58">
        <v>53330.939419343602</v>
      </c>
      <c r="T24" s="58">
        <v>57459.359826275802</v>
      </c>
      <c r="U24" s="58">
        <v>56797.814346586099</v>
      </c>
      <c r="V24" s="59">
        <v>56972.872730666699</v>
      </c>
      <c r="W24" s="58">
        <v>55262.800671358898</v>
      </c>
      <c r="X24" s="58">
        <v>54691.249082536699</v>
      </c>
      <c r="Y24" s="58">
        <v>54754.236687747303</v>
      </c>
      <c r="Z24" s="59">
        <v>54642.9790130642</v>
      </c>
      <c r="AA24" s="58">
        <v>52807.8194721236</v>
      </c>
      <c r="AB24" s="58">
        <v>54166.239849016602</v>
      </c>
      <c r="AC24" s="58">
        <v>54695.076178171003</v>
      </c>
      <c r="AD24" s="59">
        <v>55538.106088803303</v>
      </c>
      <c r="AE24" s="58">
        <v>56838.4297280639</v>
      </c>
      <c r="AF24" s="58">
        <v>56721.914843909799</v>
      </c>
      <c r="AG24" s="58">
        <v>57071.044166042899</v>
      </c>
      <c r="AH24" s="59">
        <v>55879.860721467099</v>
      </c>
      <c r="AI24" s="58">
        <v>56126.941324847801</v>
      </c>
      <c r="AJ24" s="58">
        <v>55664.622072357801</v>
      </c>
      <c r="AK24" s="58">
        <v>55048.274072962697</v>
      </c>
      <c r="AL24" s="59">
        <v>54356.371250358199</v>
      </c>
      <c r="AM24" s="58">
        <v>54716.537144968301</v>
      </c>
      <c r="AN24" s="58">
        <v>55742.083249634401</v>
      </c>
      <c r="AO24" s="58">
        <v>56219.774301444901</v>
      </c>
      <c r="AP24" s="59">
        <v>56569.355760669903</v>
      </c>
      <c r="AQ24" s="58">
        <v>62865.235424367303</v>
      </c>
      <c r="AR24" s="58">
        <v>61548.416982581999</v>
      </c>
      <c r="AS24" s="58">
        <v>62949.516722531698</v>
      </c>
      <c r="AT24" s="59">
        <v>64412.828352406803</v>
      </c>
      <c r="AU24" s="58">
        <v>63480.704406354896</v>
      </c>
      <c r="AV24" s="58">
        <v>65352.839402831203</v>
      </c>
      <c r="AW24" s="58">
        <v>64033.640764087599</v>
      </c>
      <c r="AX24" s="59">
        <v>64928.238176974097</v>
      </c>
      <c r="AY24" s="60">
        <v>64480.274771169199</v>
      </c>
      <c r="AZ24" s="58">
        <v>64105.451032402903</v>
      </c>
      <c r="BA24" s="58">
        <v>68582.5062357641</v>
      </c>
      <c r="BB24" s="59">
        <v>70985.363211053904</v>
      </c>
      <c r="BC24" s="60">
        <v>76131.320475378001</v>
      </c>
      <c r="BD24" s="58">
        <v>77304.509951312604</v>
      </c>
      <c r="BE24" s="58">
        <v>77680.004667564703</v>
      </c>
      <c r="BF24" s="59">
        <v>75448.831551246098</v>
      </c>
      <c r="BG24" s="60">
        <v>75127.104294012097</v>
      </c>
      <c r="BH24" s="58">
        <v>78497.9546109332</v>
      </c>
      <c r="BI24" s="58">
        <v>78149.083527298702</v>
      </c>
      <c r="BJ24" s="59">
        <v>77685.018753934797</v>
      </c>
      <c r="BK24" s="60">
        <v>83410.429374685598</v>
      </c>
      <c r="BL24" s="58">
        <v>85399.947861532099</v>
      </c>
      <c r="BM24" s="58">
        <v>84211.680287074894</v>
      </c>
      <c r="BN24" s="59">
        <v>80073.713254173097</v>
      </c>
      <c r="BO24" s="60">
        <v>73386.418125501907</v>
      </c>
      <c r="BP24" s="58">
        <v>70418.287964837698</v>
      </c>
      <c r="BQ24" s="58">
        <v>82275.987877153399</v>
      </c>
      <c r="BR24" s="59">
        <v>83573.506879963999</v>
      </c>
      <c r="BS24" s="60">
        <v>82771.854336570002</v>
      </c>
      <c r="BT24" s="58">
        <v>81480.883182908496</v>
      </c>
      <c r="BU24" s="58">
        <v>80348.8040420006</v>
      </c>
      <c r="BV24" s="59">
        <v>79225.331955403497</v>
      </c>
      <c r="BW24" s="60">
        <v>82643.135325765106</v>
      </c>
      <c r="BX24" s="58">
        <v>82848.862456646602</v>
      </c>
      <c r="BY24" s="58">
        <v>82818.842198054801</v>
      </c>
      <c r="BZ24" s="59">
        <v>86379.769444977806</v>
      </c>
      <c r="CA24" s="60">
        <v>87628.9412625806</v>
      </c>
      <c r="CB24" s="58">
        <v>91092.9047178654</v>
      </c>
      <c r="CC24" s="58">
        <v>93351.736711921898</v>
      </c>
      <c r="CD24" s="59">
        <v>95643.351310456404</v>
      </c>
      <c r="CE24" s="60">
        <v>91177.295518697603</v>
      </c>
      <c r="CF24" s="58">
        <v>92684.842189430594</v>
      </c>
      <c r="CG24" s="58">
        <v>93916.966129148306</v>
      </c>
      <c r="CH24" s="59">
        <v>83654.165474884896</v>
      </c>
      <c r="CI24" s="60">
        <v>99355.879433255599</v>
      </c>
      <c r="CJ24" s="58">
        <v>98143.632280198697</v>
      </c>
      <c r="CK24" s="58">
        <v>97854.911344669701</v>
      </c>
      <c r="CL24" s="59">
        <v>98032.034203197196</v>
      </c>
      <c r="CM24" s="60">
        <v>100528.547792561</v>
      </c>
      <c r="CN24" s="58">
        <v>102914.92951245001</v>
      </c>
      <c r="CO24" s="58">
        <v>104230.642754553</v>
      </c>
      <c r="CP24" s="59">
        <v>104325.972917946</v>
      </c>
      <c r="CQ24" s="60">
        <v>102867.458736221</v>
      </c>
      <c r="CR24" s="58">
        <v>101022.004295312</v>
      </c>
      <c r="CS24" s="58">
        <v>102654.096141949</v>
      </c>
      <c r="CT24" s="59">
        <v>100485.617676407</v>
      </c>
      <c r="CU24" s="60">
        <v>102477.690602437</v>
      </c>
      <c r="CV24" s="58">
        <v>103261.30238012401</v>
      </c>
      <c r="CW24" s="58">
        <v>102696.322313278</v>
      </c>
      <c r="CX24" s="59">
        <v>104283.757685251</v>
      </c>
      <c r="CY24" s="60">
        <v>106534.826125515</v>
      </c>
      <c r="CZ24" s="58">
        <v>113350.04272625</v>
      </c>
      <c r="DA24" s="58">
        <v>111241.709975933</v>
      </c>
      <c r="DB24" s="59">
        <v>106816.043521032</v>
      </c>
      <c r="DC24" s="60">
        <v>105807.743720374</v>
      </c>
      <c r="DD24" s="58">
        <v>109810.719654969</v>
      </c>
      <c r="DE24" s="58">
        <v>109388.262368253</v>
      </c>
      <c r="DF24" s="59">
        <v>108133.494520461</v>
      </c>
      <c r="DG24" s="60">
        <v>117126.21263742</v>
      </c>
      <c r="DH24" s="58">
        <v>107573.31232811</v>
      </c>
      <c r="DI24" s="58">
        <v>117807.156514489</v>
      </c>
      <c r="DJ24" s="59">
        <v>120782.07697321899</v>
      </c>
      <c r="DK24" s="60">
        <v>122425.551262312</v>
      </c>
      <c r="DL24" s="58">
        <v>123464.77617798701</v>
      </c>
      <c r="DM24" s="58">
        <v>131932.61027303699</v>
      </c>
      <c r="DN24" s="59">
        <v>135315.31254720601</v>
      </c>
      <c r="DO24" s="60">
        <v>133929.29942028201</v>
      </c>
      <c r="DP24" s="58">
        <v>138998.78778560401</v>
      </c>
      <c r="DQ24" s="58">
        <v>145300.72496252501</v>
      </c>
      <c r="DR24" s="59">
        <v>148799.356913906</v>
      </c>
    </row>
    <row r="25" spans="1:122" s="45" customFormat="1" ht="24.95" customHeight="1">
      <c r="A25" s="56">
        <v>56</v>
      </c>
      <c r="B25" s="57" t="s">
        <v>115</v>
      </c>
      <c r="C25" s="58">
        <v>347456.55501426198</v>
      </c>
      <c r="D25" s="58">
        <v>354988.51457263902</v>
      </c>
      <c r="E25" s="58">
        <v>387353.59547390701</v>
      </c>
      <c r="F25" s="59">
        <v>375852.69296026602</v>
      </c>
      <c r="G25" s="60">
        <v>377365.46851044003</v>
      </c>
      <c r="H25" s="58">
        <v>385718.83704084298</v>
      </c>
      <c r="I25" s="58">
        <v>352014.47196277999</v>
      </c>
      <c r="J25" s="59">
        <v>382297.15798515902</v>
      </c>
      <c r="K25" s="60">
        <v>389784.836817084</v>
      </c>
      <c r="L25" s="58">
        <v>320577.06446854799</v>
      </c>
      <c r="M25" s="58">
        <v>328109.28401077702</v>
      </c>
      <c r="N25" s="59">
        <v>341835.79443377699</v>
      </c>
      <c r="O25" s="58">
        <v>353584.19982805499</v>
      </c>
      <c r="P25" s="58">
        <v>355149.33377682301</v>
      </c>
      <c r="Q25" s="58">
        <v>376775.27397203102</v>
      </c>
      <c r="R25" s="59">
        <v>383532.62561686197</v>
      </c>
      <c r="S25" s="58">
        <v>387670.12162866199</v>
      </c>
      <c r="T25" s="58">
        <v>397196.547145224</v>
      </c>
      <c r="U25" s="58">
        <v>385266.22719031299</v>
      </c>
      <c r="V25" s="59">
        <v>405703.15613305499</v>
      </c>
      <c r="W25" s="58">
        <v>417450.08447703801</v>
      </c>
      <c r="X25" s="58">
        <v>421532.80886005401</v>
      </c>
      <c r="Y25" s="58">
        <v>408817.76806263399</v>
      </c>
      <c r="Z25" s="59">
        <v>412984.19960483699</v>
      </c>
      <c r="AA25" s="58">
        <v>423282.65471317503</v>
      </c>
      <c r="AB25" s="58">
        <v>424020.64467402</v>
      </c>
      <c r="AC25" s="58">
        <v>433898.17392159399</v>
      </c>
      <c r="AD25" s="59">
        <v>437936.28316038899</v>
      </c>
      <c r="AE25" s="58">
        <v>448517.42621163302</v>
      </c>
      <c r="AF25" s="58">
        <v>455493.12975301303</v>
      </c>
      <c r="AG25" s="58">
        <v>463364.775606893</v>
      </c>
      <c r="AH25" s="59">
        <v>468018.433429731</v>
      </c>
      <c r="AI25" s="58">
        <v>456420.36931539298</v>
      </c>
      <c r="AJ25" s="58">
        <v>451926.506600775</v>
      </c>
      <c r="AK25" s="58">
        <v>449088.34550362302</v>
      </c>
      <c r="AL25" s="59">
        <v>448845.58687456098</v>
      </c>
      <c r="AM25" s="58">
        <v>447419.25395438698</v>
      </c>
      <c r="AN25" s="58">
        <v>451727.23936244502</v>
      </c>
      <c r="AO25" s="58">
        <v>454839.08398447098</v>
      </c>
      <c r="AP25" s="59">
        <v>456186.77557707799</v>
      </c>
      <c r="AQ25" s="58">
        <v>464158.76654896699</v>
      </c>
      <c r="AR25" s="58">
        <v>457017.50257590797</v>
      </c>
      <c r="AS25" s="58">
        <v>446030.25663540501</v>
      </c>
      <c r="AT25" s="59">
        <v>435385.08319912502</v>
      </c>
      <c r="AU25" s="58">
        <v>474072.48539697699</v>
      </c>
      <c r="AV25" s="58">
        <v>476183.39716594003</v>
      </c>
      <c r="AW25" s="58">
        <v>450995.58649396198</v>
      </c>
      <c r="AX25" s="59">
        <v>462236.17743693898</v>
      </c>
      <c r="AY25" s="60">
        <v>456255.33176334703</v>
      </c>
      <c r="AZ25" s="58">
        <v>485744.22029167501</v>
      </c>
      <c r="BA25" s="58">
        <v>498131.12616046699</v>
      </c>
      <c r="BB25" s="59">
        <v>489473.48145848798</v>
      </c>
      <c r="BC25" s="60">
        <v>485986.54708658601</v>
      </c>
      <c r="BD25" s="58">
        <v>498199.06439105602</v>
      </c>
      <c r="BE25" s="58">
        <v>509207.42200765997</v>
      </c>
      <c r="BF25" s="59">
        <v>509053.61835648201</v>
      </c>
      <c r="BG25" s="60">
        <v>499026.50999619701</v>
      </c>
      <c r="BH25" s="58">
        <v>504932.22800844599</v>
      </c>
      <c r="BI25" s="58">
        <v>525774.90944618697</v>
      </c>
      <c r="BJ25" s="59">
        <v>536213.94672227802</v>
      </c>
      <c r="BK25" s="60">
        <v>525060.25268810603</v>
      </c>
      <c r="BL25" s="58">
        <v>535586.24575106101</v>
      </c>
      <c r="BM25" s="58">
        <v>531018.457230606</v>
      </c>
      <c r="BN25" s="59">
        <v>523409.47905500903</v>
      </c>
      <c r="BO25" s="60">
        <v>509904.484707058</v>
      </c>
      <c r="BP25" s="58">
        <v>495901.48229675798</v>
      </c>
      <c r="BQ25" s="58">
        <v>496105.24369503697</v>
      </c>
      <c r="BR25" s="59">
        <v>481635.56084556802</v>
      </c>
      <c r="BS25" s="60">
        <v>499546.612303884</v>
      </c>
      <c r="BT25" s="58">
        <v>497802.70689581201</v>
      </c>
      <c r="BU25" s="58">
        <v>499938.233411683</v>
      </c>
      <c r="BV25" s="59">
        <v>504671.99562119198</v>
      </c>
      <c r="BW25" s="60">
        <v>521796.732056181</v>
      </c>
      <c r="BX25" s="58">
        <v>528747.67241434497</v>
      </c>
      <c r="BY25" s="58">
        <v>537383.13385199802</v>
      </c>
      <c r="BZ25" s="59">
        <v>533559.74586575397</v>
      </c>
      <c r="CA25" s="60">
        <v>534344.36802307703</v>
      </c>
      <c r="CB25" s="58">
        <v>547476.74796999502</v>
      </c>
      <c r="CC25" s="58">
        <v>554976.15147291799</v>
      </c>
      <c r="CD25" s="59">
        <v>572177.73972805799</v>
      </c>
      <c r="CE25" s="60">
        <v>571683.94691061298</v>
      </c>
      <c r="CF25" s="58">
        <v>570789.76731179899</v>
      </c>
      <c r="CG25" s="58">
        <v>574772.91821777797</v>
      </c>
      <c r="CH25" s="59">
        <v>590763.35455838905</v>
      </c>
      <c r="CI25" s="60">
        <v>567342.42000478599</v>
      </c>
      <c r="CJ25" s="58">
        <v>574817.84348615201</v>
      </c>
      <c r="CK25" s="58">
        <v>577123.44086385099</v>
      </c>
      <c r="CL25" s="59">
        <v>574599.64861884795</v>
      </c>
      <c r="CM25" s="60">
        <v>576901.23073035001</v>
      </c>
      <c r="CN25" s="58">
        <v>583303.41459310101</v>
      </c>
      <c r="CO25" s="58">
        <v>580521.60752445995</v>
      </c>
      <c r="CP25" s="59">
        <v>575531.05044026603</v>
      </c>
      <c r="CQ25" s="60">
        <v>585263.93042317103</v>
      </c>
      <c r="CR25" s="58">
        <v>586263.20481898799</v>
      </c>
      <c r="CS25" s="58">
        <v>578227.91912253096</v>
      </c>
      <c r="CT25" s="59">
        <v>602383.62309746095</v>
      </c>
      <c r="CU25" s="60">
        <v>621501.42266928498</v>
      </c>
      <c r="CV25" s="58">
        <v>617067.60274806805</v>
      </c>
      <c r="CW25" s="58">
        <v>638695.92498073995</v>
      </c>
      <c r="CX25" s="59">
        <v>661794.66913015605</v>
      </c>
      <c r="CY25" s="60">
        <v>644729.46705093805</v>
      </c>
      <c r="CZ25" s="58">
        <v>659551.333178072</v>
      </c>
      <c r="DA25" s="58">
        <v>676888.90573401598</v>
      </c>
      <c r="DB25" s="59">
        <v>674951.56224806502</v>
      </c>
      <c r="DC25" s="60">
        <v>689323.56634073902</v>
      </c>
      <c r="DD25" s="58">
        <v>694117.67294566601</v>
      </c>
      <c r="DE25" s="58">
        <v>692788.530520731</v>
      </c>
      <c r="DF25" s="59">
        <v>704559.098450611</v>
      </c>
      <c r="DG25" s="60">
        <v>706927.62576299405</v>
      </c>
      <c r="DH25" s="58">
        <v>657967.61047537404</v>
      </c>
      <c r="DI25" s="58">
        <v>705937.31288143096</v>
      </c>
      <c r="DJ25" s="59">
        <v>739966.15306780103</v>
      </c>
      <c r="DK25" s="60">
        <v>793445.33780539397</v>
      </c>
      <c r="DL25" s="58">
        <v>709608.13861455605</v>
      </c>
      <c r="DM25" s="58">
        <v>321336.41937249003</v>
      </c>
      <c r="DN25" s="59">
        <v>214810.91978673</v>
      </c>
      <c r="DO25" s="60">
        <v>208911.651107485</v>
      </c>
      <c r="DP25" s="58">
        <v>202513.084019495</v>
      </c>
      <c r="DQ25" s="58">
        <v>192478.69804216301</v>
      </c>
      <c r="DR25" s="59">
        <v>174794.68125433699</v>
      </c>
    </row>
    <row r="26" spans="1:122" s="45" customFormat="1" ht="24.95" customHeight="1">
      <c r="A26" s="51">
        <v>61</v>
      </c>
      <c r="B26" s="52" t="s">
        <v>116</v>
      </c>
      <c r="C26" s="48">
        <v>486415.12965222</v>
      </c>
      <c r="D26" s="48">
        <v>490199.34307090298</v>
      </c>
      <c r="E26" s="48">
        <v>487555.19733811502</v>
      </c>
      <c r="F26" s="49">
        <v>494365.01982775802</v>
      </c>
      <c r="G26" s="50">
        <v>499746.432234156</v>
      </c>
      <c r="H26" s="48">
        <v>502102.31176266202</v>
      </c>
      <c r="I26" s="48">
        <v>499249.63837531698</v>
      </c>
      <c r="J26" s="49">
        <v>502262.23728436301</v>
      </c>
      <c r="K26" s="50">
        <v>511335.16454671999</v>
      </c>
      <c r="L26" s="48">
        <v>509384.50936425</v>
      </c>
      <c r="M26" s="48">
        <v>528506.82000995404</v>
      </c>
      <c r="N26" s="49">
        <v>516192.96158849198</v>
      </c>
      <c r="O26" s="48">
        <v>525088.48799459299</v>
      </c>
      <c r="P26" s="48">
        <v>527917.20977309102</v>
      </c>
      <c r="Q26" s="48">
        <v>535599.52051254304</v>
      </c>
      <c r="R26" s="49">
        <v>537589.24172755599</v>
      </c>
      <c r="S26" s="48">
        <v>536057.85101203097</v>
      </c>
      <c r="T26" s="48">
        <v>543358.38343894703</v>
      </c>
      <c r="U26" s="48">
        <v>546923.75675969897</v>
      </c>
      <c r="V26" s="49">
        <v>550520.80401024898</v>
      </c>
      <c r="W26" s="48">
        <v>549721.95352904103</v>
      </c>
      <c r="X26" s="48">
        <v>552291.27895575995</v>
      </c>
      <c r="Y26" s="48">
        <v>559185.97209574899</v>
      </c>
      <c r="Z26" s="49">
        <v>556051.93688947905</v>
      </c>
      <c r="AA26" s="48">
        <v>563638.67541172495</v>
      </c>
      <c r="AB26" s="48">
        <v>565737.31076492695</v>
      </c>
      <c r="AC26" s="48">
        <v>563566.69706263102</v>
      </c>
      <c r="AD26" s="49">
        <v>566400.15095532197</v>
      </c>
      <c r="AE26" s="48">
        <v>571914.41607093206</v>
      </c>
      <c r="AF26" s="48">
        <v>569631.707974775</v>
      </c>
      <c r="AG26" s="48">
        <v>570636.82594079</v>
      </c>
      <c r="AH26" s="49">
        <v>571777.40028469905</v>
      </c>
      <c r="AI26" s="48">
        <v>575483.55404829304</v>
      </c>
      <c r="AJ26" s="48">
        <v>582211.07327953295</v>
      </c>
      <c r="AK26" s="48">
        <v>584429.621382716</v>
      </c>
      <c r="AL26" s="49">
        <v>583696.65669539501</v>
      </c>
      <c r="AM26" s="48">
        <v>594058.09037637501</v>
      </c>
      <c r="AN26" s="48">
        <v>586597.57959812798</v>
      </c>
      <c r="AO26" s="48">
        <v>588804.918358339</v>
      </c>
      <c r="AP26" s="49">
        <v>592993.11412794096</v>
      </c>
      <c r="AQ26" s="48">
        <v>590463.35709508997</v>
      </c>
      <c r="AR26" s="48">
        <v>598749.97658910404</v>
      </c>
      <c r="AS26" s="48">
        <v>606745.46608152799</v>
      </c>
      <c r="AT26" s="49">
        <v>607470.80725217098</v>
      </c>
      <c r="AU26" s="48">
        <v>604344.65763086698</v>
      </c>
      <c r="AV26" s="48">
        <v>610173.70027946203</v>
      </c>
      <c r="AW26" s="48">
        <v>608993.59692052496</v>
      </c>
      <c r="AX26" s="49">
        <v>611013.16523323802</v>
      </c>
      <c r="AY26" s="50">
        <v>624122.84457324899</v>
      </c>
      <c r="AZ26" s="48">
        <v>619477.70443482196</v>
      </c>
      <c r="BA26" s="48">
        <v>616303.87328838697</v>
      </c>
      <c r="BB26" s="49">
        <v>619519.97753397597</v>
      </c>
      <c r="BC26" s="50">
        <v>617158.20722801005</v>
      </c>
      <c r="BD26" s="48">
        <v>619613.51020652999</v>
      </c>
      <c r="BE26" s="48">
        <v>623617.21790638496</v>
      </c>
      <c r="BF26" s="49">
        <v>618896.15309800697</v>
      </c>
      <c r="BG26" s="50">
        <v>625185.30540525005</v>
      </c>
      <c r="BH26" s="48">
        <v>635597.46791807504</v>
      </c>
      <c r="BI26" s="48">
        <v>633346.91270311305</v>
      </c>
      <c r="BJ26" s="49">
        <v>629565.50195393502</v>
      </c>
      <c r="BK26" s="50">
        <v>624538.478319049</v>
      </c>
      <c r="BL26" s="48">
        <v>641211.13692262699</v>
      </c>
      <c r="BM26" s="48">
        <v>639918.15867932804</v>
      </c>
      <c r="BN26" s="49">
        <v>647367.27824879601</v>
      </c>
      <c r="BO26" s="50">
        <v>655918.99531258899</v>
      </c>
      <c r="BP26" s="48">
        <v>568316.641018864</v>
      </c>
      <c r="BQ26" s="48">
        <v>677071.71585139295</v>
      </c>
      <c r="BR26" s="49">
        <v>664908.78665440797</v>
      </c>
      <c r="BS26" s="50">
        <v>651507.88161770499</v>
      </c>
      <c r="BT26" s="48">
        <v>629645.06967167195</v>
      </c>
      <c r="BU26" s="48">
        <v>642064.09024398203</v>
      </c>
      <c r="BV26" s="49">
        <v>641077.62578608899</v>
      </c>
      <c r="BW26" s="50">
        <v>642317.20396752597</v>
      </c>
      <c r="BX26" s="48">
        <v>647954.45514762495</v>
      </c>
      <c r="BY26" s="48">
        <v>658844.05805162899</v>
      </c>
      <c r="BZ26" s="49">
        <v>656548.07212302601</v>
      </c>
      <c r="CA26" s="50">
        <v>659697.660871809</v>
      </c>
      <c r="CB26" s="48">
        <v>658015.64404685597</v>
      </c>
      <c r="CC26" s="48">
        <v>661016.16284187499</v>
      </c>
      <c r="CD26" s="49">
        <v>663224.24580450996</v>
      </c>
      <c r="CE26" s="50">
        <v>663477.89746835397</v>
      </c>
      <c r="CF26" s="48">
        <v>660627.44883463904</v>
      </c>
      <c r="CG26" s="48">
        <v>663722.48310704005</v>
      </c>
      <c r="CH26" s="49">
        <v>667257.56990520703</v>
      </c>
      <c r="CI26" s="50">
        <v>664810.74844591401</v>
      </c>
      <c r="CJ26" s="48">
        <v>666167.76363148505</v>
      </c>
      <c r="CK26" s="48">
        <v>672702.11426613596</v>
      </c>
      <c r="CL26" s="49">
        <v>666507.96700244397</v>
      </c>
      <c r="CM26" s="50">
        <v>664209.60969678196</v>
      </c>
      <c r="CN26" s="48">
        <v>664215.68809863296</v>
      </c>
      <c r="CO26" s="48">
        <v>670546.84990347002</v>
      </c>
      <c r="CP26" s="49">
        <v>669078.04012016195</v>
      </c>
      <c r="CQ26" s="50">
        <v>667663.85187242297</v>
      </c>
      <c r="CR26" s="48">
        <v>671987.82626534102</v>
      </c>
      <c r="CS26" s="48">
        <v>682461.57870048098</v>
      </c>
      <c r="CT26" s="49">
        <v>673312.10927558795</v>
      </c>
      <c r="CU26" s="50">
        <v>683017.50041101896</v>
      </c>
      <c r="CV26" s="48">
        <v>682426.60823263903</v>
      </c>
      <c r="CW26" s="48">
        <v>676792.44250221003</v>
      </c>
      <c r="CX26" s="49">
        <v>684037.77342604997</v>
      </c>
      <c r="CY26" s="50">
        <v>685097.56073186803</v>
      </c>
      <c r="CZ26" s="48">
        <v>682849.53001670295</v>
      </c>
      <c r="DA26" s="48">
        <v>685552.54435786197</v>
      </c>
      <c r="DB26" s="49">
        <v>686955.25542376598</v>
      </c>
      <c r="DC26" s="50">
        <v>686481.51366006199</v>
      </c>
      <c r="DD26" s="48">
        <v>685151.93686454301</v>
      </c>
      <c r="DE26" s="48">
        <v>687313.39453309204</v>
      </c>
      <c r="DF26" s="49">
        <v>693289.31209370901</v>
      </c>
      <c r="DG26" s="50">
        <v>691469.17348066601</v>
      </c>
      <c r="DH26" s="48">
        <v>668215.01944971597</v>
      </c>
      <c r="DI26" s="48">
        <v>664049.71639996895</v>
      </c>
      <c r="DJ26" s="49">
        <v>665935.56390780699</v>
      </c>
      <c r="DK26" s="50">
        <v>673748.62880658405</v>
      </c>
      <c r="DL26" s="48">
        <v>677090.41187869303</v>
      </c>
      <c r="DM26" s="48">
        <v>671558.94993976597</v>
      </c>
      <c r="DN26" s="49">
        <v>674307.14599860203</v>
      </c>
      <c r="DO26" s="50">
        <v>685825.83799988695</v>
      </c>
      <c r="DP26" s="48">
        <v>678619.38867474999</v>
      </c>
      <c r="DQ26" s="48">
        <v>694825.96562262694</v>
      </c>
      <c r="DR26" s="49">
        <v>698509.253489697</v>
      </c>
    </row>
    <row r="27" spans="1:122" s="45" customFormat="1" ht="24.95" customHeight="1">
      <c r="A27" s="51">
        <v>62</v>
      </c>
      <c r="B27" s="52" t="s">
        <v>117</v>
      </c>
      <c r="C27" s="48">
        <v>235551.742535909</v>
      </c>
      <c r="D27" s="48">
        <v>246251.18382818101</v>
      </c>
      <c r="E27" s="48">
        <v>243350.52958323699</v>
      </c>
      <c r="F27" s="49">
        <v>242349.16450319099</v>
      </c>
      <c r="G27" s="50">
        <v>241094.21864183701</v>
      </c>
      <c r="H27" s="48">
        <v>243341.04550532199</v>
      </c>
      <c r="I27" s="48">
        <v>250890.812201869</v>
      </c>
      <c r="J27" s="49">
        <v>256496.59785714801</v>
      </c>
      <c r="K27" s="50">
        <v>256863.56918117599</v>
      </c>
      <c r="L27" s="48">
        <v>253901.495009437</v>
      </c>
      <c r="M27" s="48">
        <v>253394.126611949</v>
      </c>
      <c r="N27" s="49">
        <v>249468.03126262399</v>
      </c>
      <c r="O27" s="48">
        <v>258024.38007743601</v>
      </c>
      <c r="P27" s="48">
        <v>255407.43294651801</v>
      </c>
      <c r="Q27" s="48">
        <v>258809.205599315</v>
      </c>
      <c r="R27" s="49">
        <v>266431.37675541698</v>
      </c>
      <c r="S27" s="48">
        <v>277902.373597931</v>
      </c>
      <c r="T27" s="48">
        <v>288047.85878949298</v>
      </c>
      <c r="U27" s="48">
        <v>294512.92119630799</v>
      </c>
      <c r="V27" s="49">
        <v>300487.84415178403</v>
      </c>
      <c r="W27" s="48">
        <v>305012.13722331601</v>
      </c>
      <c r="X27" s="48">
        <v>304488.83726950298</v>
      </c>
      <c r="Y27" s="48">
        <v>304312.44507493201</v>
      </c>
      <c r="Z27" s="49">
        <v>307307.576170796</v>
      </c>
      <c r="AA27" s="48">
        <v>307599.69811649399</v>
      </c>
      <c r="AB27" s="48">
        <v>309201.98285756202</v>
      </c>
      <c r="AC27" s="48">
        <v>311800.72954177897</v>
      </c>
      <c r="AD27" s="49">
        <v>312913.50889704702</v>
      </c>
      <c r="AE27" s="48">
        <v>314586.56239257602</v>
      </c>
      <c r="AF27" s="48">
        <v>315849.02789247897</v>
      </c>
      <c r="AG27" s="48">
        <v>314775.109325136</v>
      </c>
      <c r="AH27" s="49">
        <v>315501.86858420097</v>
      </c>
      <c r="AI27" s="48">
        <v>316328.509611385</v>
      </c>
      <c r="AJ27" s="48">
        <v>316875.770011154</v>
      </c>
      <c r="AK27" s="48">
        <v>316080.02119021403</v>
      </c>
      <c r="AL27" s="49">
        <v>315479.68449133699</v>
      </c>
      <c r="AM27" s="48">
        <v>312496.85553512903</v>
      </c>
      <c r="AN27" s="48">
        <v>314087.11954626598</v>
      </c>
      <c r="AO27" s="48">
        <v>312854.20271579199</v>
      </c>
      <c r="AP27" s="49">
        <v>308500.760101514</v>
      </c>
      <c r="AQ27" s="48">
        <v>306318.16012498498</v>
      </c>
      <c r="AR27" s="48">
        <v>299973.24411460198</v>
      </c>
      <c r="AS27" s="48">
        <v>295725.61587426101</v>
      </c>
      <c r="AT27" s="49">
        <v>296362.36882522202</v>
      </c>
      <c r="AU27" s="48">
        <v>303685.63572468102</v>
      </c>
      <c r="AV27" s="48">
        <v>301498.40456249699</v>
      </c>
      <c r="AW27" s="48">
        <v>303351.68188960501</v>
      </c>
      <c r="AX27" s="49">
        <v>306203.81351940503</v>
      </c>
      <c r="AY27" s="50">
        <v>304756.006284273</v>
      </c>
      <c r="AZ27" s="48">
        <v>306433.06255190203</v>
      </c>
      <c r="BA27" s="48">
        <v>310050.038225069</v>
      </c>
      <c r="BB27" s="49">
        <v>316178.05426651699</v>
      </c>
      <c r="BC27" s="50">
        <v>325079.64579001302</v>
      </c>
      <c r="BD27" s="48">
        <v>333858.815341626</v>
      </c>
      <c r="BE27" s="48">
        <v>339902.86029790598</v>
      </c>
      <c r="BF27" s="49">
        <v>337678.51443736901</v>
      </c>
      <c r="BG27" s="50">
        <v>339745.88707341702</v>
      </c>
      <c r="BH27" s="48">
        <v>341382.47225604102</v>
      </c>
      <c r="BI27" s="48">
        <v>338024.75188890699</v>
      </c>
      <c r="BJ27" s="49">
        <v>336945.65922750602</v>
      </c>
      <c r="BK27" s="50">
        <v>339781.29977529298</v>
      </c>
      <c r="BL27" s="48">
        <v>348217.36531763198</v>
      </c>
      <c r="BM27" s="48">
        <v>342104.35559544998</v>
      </c>
      <c r="BN27" s="49">
        <v>340827.62313636899</v>
      </c>
      <c r="BO27" s="50">
        <v>336434.98305292003</v>
      </c>
      <c r="BP27" s="48">
        <v>382137.33023819298</v>
      </c>
      <c r="BQ27" s="48">
        <v>338778.45510863501</v>
      </c>
      <c r="BR27" s="49">
        <v>341332.59987705201</v>
      </c>
      <c r="BS27" s="50">
        <v>346655.78087174299</v>
      </c>
      <c r="BT27" s="48">
        <v>345801.54523505899</v>
      </c>
      <c r="BU27" s="48">
        <v>354602.68756383902</v>
      </c>
      <c r="BV27" s="49">
        <v>359596.02066299802</v>
      </c>
      <c r="BW27" s="50">
        <v>358176.83359171503</v>
      </c>
      <c r="BX27" s="48">
        <v>358644.10869050201</v>
      </c>
      <c r="BY27" s="48">
        <v>363445.84862210997</v>
      </c>
      <c r="BZ27" s="49">
        <v>363304.58100374701</v>
      </c>
      <c r="CA27" s="50">
        <v>364822.78782574501</v>
      </c>
      <c r="CB27" s="48">
        <v>367539.51258911699</v>
      </c>
      <c r="CC27" s="48">
        <v>373156.65995136299</v>
      </c>
      <c r="CD27" s="49">
        <v>374439.57200270297</v>
      </c>
      <c r="CE27" s="50">
        <v>375850.80299227801</v>
      </c>
      <c r="CF27" s="48">
        <v>374405.35489230597</v>
      </c>
      <c r="CG27" s="48">
        <v>372944.72511489398</v>
      </c>
      <c r="CH27" s="49">
        <v>373500.767911784</v>
      </c>
      <c r="CI27" s="50">
        <v>376653.91363375401</v>
      </c>
      <c r="CJ27" s="48">
        <v>372995.62015921099</v>
      </c>
      <c r="CK27" s="48">
        <v>372133.41939232801</v>
      </c>
      <c r="CL27" s="49">
        <v>369982.86259887298</v>
      </c>
      <c r="CM27" s="50">
        <v>366805.39428369299</v>
      </c>
      <c r="CN27" s="48">
        <v>363979.61011075001</v>
      </c>
      <c r="CO27" s="48">
        <v>364051.92432732001</v>
      </c>
      <c r="CP27" s="49">
        <v>369943.37544537801</v>
      </c>
      <c r="CQ27" s="50">
        <v>374341.00971269503</v>
      </c>
      <c r="CR27" s="48">
        <v>376940.21258470102</v>
      </c>
      <c r="CS27" s="48">
        <v>376712.72213866998</v>
      </c>
      <c r="CT27" s="49">
        <v>377601.11892664299</v>
      </c>
      <c r="CU27" s="50">
        <v>379302.20394906902</v>
      </c>
      <c r="CV27" s="48">
        <v>381410.21741054498</v>
      </c>
      <c r="CW27" s="48">
        <v>381292.42236231</v>
      </c>
      <c r="CX27" s="49">
        <v>384228.97057197097</v>
      </c>
      <c r="CY27" s="50">
        <v>387554.13112874702</v>
      </c>
      <c r="CZ27" s="48">
        <v>390322.99441928702</v>
      </c>
      <c r="DA27" s="48">
        <v>396595.31438919</v>
      </c>
      <c r="DB27" s="49">
        <v>396818.14560595201</v>
      </c>
      <c r="DC27" s="50">
        <v>401961.795246416</v>
      </c>
      <c r="DD27" s="48">
        <v>397192.25688795099</v>
      </c>
      <c r="DE27" s="48">
        <v>397549.65249890601</v>
      </c>
      <c r="DF27" s="49">
        <v>397304.279410024</v>
      </c>
      <c r="DG27" s="50">
        <v>389474.50386100297</v>
      </c>
      <c r="DH27" s="48">
        <v>373826.18888406199</v>
      </c>
      <c r="DI27" s="48">
        <v>391395.10028120002</v>
      </c>
      <c r="DJ27" s="49">
        <v>403536.79816081497</v>
      </c>
      <c r="DK27" s="50">
        <v>404746.47791292798</v>
      </c>
      <c r="DL27" s="48">
        <v>415245.20649740699</v>
      </c>
      <c r="DM27" s="48">
        <v>411841.00979769498</v>
      </c>
      <c r="DN27" s="49">
        <v>410896.32049466501</v>
      </c>
      <c r="DO27" s="50">
        <v>419020.09702489502</v>
      </c>
      <c r="DP27" s="48">
        <v>427430.397959708</v>
      </c>
      <c r="DQ27" s="48">
        <v>419909.97070550802</v>
      </c>
      <c r="DR27" s="49">
        <v>418849.89502938202</v>
      </c>
    </row>
    <row r="28" spans="1:122" s="45" customFormat="1" ht="24.95" customHeight="1">
      <c r="A28" s="51">
        <v>71</v>
      </c>
      <c r="B28" s="52" t="s">
        <v>118</v>
      </c>
      <c r="C28" s="48">
        <v>63450.624243797603</v>
      </c>
      <c r="D28" s="48">
        <v>63993.314035372998</v>
      </c>
      <c r="E28" s="48">
        <v>64538.939771368699</v>
      </c>
      <c r="F28" s="49">
        <v>64494.560700893002</v>
      </c>
      <c r="G28" s="50">
        <v>67296.419800692995</v>
      </c>
      <c r="H28" s="48">
        <v>68204.106299029299</v>
      </c>
      <c r="I28" s="48">
        <v>68734.129669569098</v>
      </c>
      <c r="J28" s="49">
        <v>67717.234672501902</v>
      </c>
      <c r="K28" s="50">
        <v>62773.428175842797</v>
      </c>
      <c r="L28" s="48">
        <v>60702.223090141197</v>
      </c>
      <c r="M28" s="48">
        <v>59591.5202047071</v>
      </c>
      <c r="N28" s="49">
        <v>58371.017710903499</v>
      </c>
      <c r="O28" s="48">
        <v>57638.236651495601</v>
      </c>
      <c r="P28" s="48">
        <v>58009.753658347501</v>
      </c>
      <c r="Q28" s="48">
        <v>59125.452634879402</v>
      </c>
      <c r="R28" s="49">
        <v>60870.325652881002</v>
      </c>
      <c r="S28" s="48">
        <v>65354.3813186841</v>
      </c>
      <c r="T28" s="48">
        <v>66604.443791628903</v>
      </c>
      <c r="U28" s="48">
        <v>66508.900000599504</v>
      </c>
      <c r="V28" s="49">
        <v>66881.2050057874</v>
      </c>
      <c r="W28" s="48">
        <v>66859.439899043005</v>
      </c>
      <c r="X28" s="48">
        <v>65919.918579535894</v>
      </c>
      <c r="Y28" s="48">
        <v>65117.002231472099</v>
      </c>
      <c r="Z28" s="49">
        <v>63797.916979061301</v>
      </c>
      <c r="AA28" s="48">
        <v>64569.638055692601</v>
      </c>
      <c r="AB28" s="48">
        <v>64573.904058816901</v>
      </c>
      <c r="AC28" s="48">
        <v>64341.239077074002</v>
      </c>
      <c r="AD28" s="49">
        <v>63942.090990834004</v>
      </c>
      <c r="AE28" s="48">
        <v>64527.2846693147</v>
      </c>
      <c r="AF28" s="48">
        <v>64110.8043516826</v>
      </c>
      <c r="AG28" s="48">
        <v>63632.563179391502</v>
      </c>
      <c r="AH28" s="49">
        <v>62669.391419202097</v>
      </c>
      <c r="AI28" s="48">
        <v>59688.811004045703</v>
      </c>
      <c r="AJ28" s="48">
        <v>58506.697614637698</v>
      </c>
      <c r="AK28" s="48">
        <v>58909.885299413698</v>
      </c>
      <c r="AL28" s="49">
        <v>59067.322919607301</v>
      </c>
      <c r="AM28" s="48">
        <v>58462.982662141098</v>
      </c>
      <c r="AN28" s="48">
        <v>59729.666459378001</v>
      </c>
      <c r="AO28" s="48">
        <v>59439.221176267398</v>
      </c>
      <c r="AP28" s="49">
        <v>59504.0790927161</v>
      </c>
      <c r="AQ28" s="48">
        <v>59416.762212047397</v>
      </c>
      <c r="AR28" s="48">
        <v>59951.201261273898</v>
      </c>
      <c r="AS28" s="48">
        <v>59317.474079146603</v>
      </c>
      <c r="AT28" s="49">
        <v>59107.198602504897</v>
      </c>
      <c r="AU28" s="48">
        <v>59994.336361891597</v>
      </c>
      <c r="AV28" s="48">
        <v>58981.165024558803</v>
      </c>
      <c r="AW28" s="48">
        <v>60761.719967855599</v>
      </c>
      <c r="AX28" s="49">
        <v>60752.360108119698</v>
      </c>
      <c r="AY28" s="50">
        <v>59942.037558540796</v>
      </c>
      <c r="AZ28" s="48">
        <v>59148.641127574898</v>
      </c>
      <c r="BA28" s="48">
        <v>59561.872197323901</v>
      </c>
      <c r="BB28" s="49">
        <v>60776.572443315599</v>
      </c>
      <c r="BC28" s="50">
        <v>62714.567341985203</v>
      </c>
      <c r="BD28" s="48">
        <v>63149.984972262901</v>
      </c>
      <c r="BE28" s="48">
        <v>63125.5050676096</v>
      </c>
      <c r="BF28" s="49">
        <v>63353.626607667196</v>
      </c>
      <c r="BG28" s="50">
        <v>67144.535843229794</v>
      </c>
      <c r="BH28" s="48">
        <v>66213.330193091097</v>
      </c>
      <c r="BI28" s="48">
        <v>64579.457702428197</v>
      </c>
      <c r="BJ28" s="49">
        <v>65862.911180583105</v>
      </c>
      <c r="BK28" s="50">
        <v>66580.323055394605</v>
      </c>
      <c r="BL28" s="48">
        <v>66918.302125811097</v>
      </c>
      <c r="BM28" s="48">
        <v>66414.079722193695</v>
      </c>
      <c r="BN28" s="49">
        <v>64852.681926652498</v>
      </c>
      <c r="BO28" s="50">
        <v>63661.167228919898</v>
      </c>
      <c r="BP28" s="48">
        <v>62763.5494189327</v>
      </c>
      <c r="BQ28" s="48">
        <v>64033.807422938102</v>
      </c>
      <c r="BR28" s="49">
        <v>64799.270100737398</v>
      </c>
      <c r="BS28" s="50">
        <v>65928.012124740504</v>
      </c>
      <c r="BT28" s="48">
        <v>67386.883905903596</v>
      </c>
      <c r="BU28" s="48">
        <v>67589.183121555106</v>
      </c>
      <c r="BV28" s="49">
        <v>67025.694419346502</v>
      </c>
      <c r="BW28" s="50">
        <v>67121.0775311709</v>
      </c>
      <c r="BX28" s="48">
        <v>67051.387578895898</v>
      </c>
      <c r="BY28" s="48">
        <v>65706.327880199504</v>
      </c>
      <c r="BZ28" s="49">
        <v>65504.174636534502</v>
      </c>
      <c r="CA28" s="50">
        <v>66302.211560666197</v>
      </c>
      <c r="CB28" s="48">
        <v>68427.369193283797</v>
      </c>
      <c r="CC28" s="48">
        <v>68743.397340877302</v>
      </c>
      <c r="CD28" s="49">
        <v>70462.491031541605</v>
      </c>
      <c r="CE28" s="50">
        <v>73491.213733563607</v>
      </c>
      <c r="CF28" s="48">
        <v>72408.354752484302</v>
      </c>
      <c r="CG28" s="48">
        <v>72450.362728387205</v>
      </c>
      <c r="CH28" s="49">
        <v>74489.663264916802</v>
      </c>
      <c r="CI28" s="50">
        <v>70279.820698965006</v>
      </c>
      <c r="CJ28" s="48">
        <v>69720.751505369</v>
      </c>
      <c r="CK28" s="48">
        <v>70506.805809658705</v>
      </c>
      <c r="CL28" s="49">
        <v>70449.193877405298</v>
      </c>
      <c r="CM28" s="50">
        <v>71902.281928031094</v>
      </c>
      <c r="CN28" s="48">
        <v>72821.098541377898</v>
      </c>
      <c r="CO28" s="48">
        <v>72116.479410108805</v>
      </c>
      <c r="CP28" s="49">
        <v>72323.783483517094</v>
      </c>
      <c r="CQ28" s="50">
        <v>72552.884970925399</v>
      </c>
      <c r="CR28" s="48">
        <v>74947.404809669199</v>
      </c>
      <c r="CS28" s="48">
        <v>76868.518672068196</v>
      </c>
      <c r="CT28" s="49">
        <v>75356.338271711196</v>
      </c>
      <c r="CU28" s="50">
        <v>75755.392705938095</v>
      </c>
      <c r="CV28" s="48">
        <v>76666.485583570902</v>
      </c>
      <c r="CW28" s="48">
        <v>75300.354074315197</v>
      </c>
      <c r="CX28" s="49">
        <v>76874.028929064007</v>
      </c>
      <c r="CY28" s="50">
        <v>79244.121501588103</v>
      </c>
      <c r="CZ28" s="48">
        <v>78372.407219422603</v>
      </c>
      <c r="DA28" s="48">
        <v>79427.283515249394</v>
      </c>
      <c r="DB28" s="49">
        <v>74419.681061294104</v>
      </c>
      <c r="DC28" s="50">
        <v>73899.1824940714</v>
      </c>
      <c r="DD28" s="48">
        <v>72776.224277980495</v>
      </c>
      <c r="DE28" s="48">
        <v>79333.419345853399</v>
      </c>
      <c r="DF28" s="49">
        <v>82913.076036734303</v>
      </c>
      <c r="DG28" s="50">
        <v>83093.905488795295</v>
      </c>
      <c r="DH28" s="48">
        <v>19173.095116486002</v>
      </c>
      <c r="DI28" s="48">
        <v>33597.965606496298</v>
      </c>
      <c r="DJ28" s="49">
        <v>43865.389624700802</v>
      </c>
      <c r="DK28" s="50">
        <v>48989.555472180102</v>
      </c>
      <c r="DL28" s="48">
        <v>54225.847179019103</v>
      </c>
      <c r="DM28" s="48">
        <v>58584.419690435701</v>
      </c>
      <c r="DN28" s="49">
        <v>64415.851950947603</v>
      </c>
      <c r="DO28" s="50">
        <v>72712.569284747195</v>
      </c>
      <c r="DP28" s="48">
        <v>90747.070097221906</v>
      </c>
      <c r="DQ28" s="48">
        <v>86229.038259619207</v>
      </c>
      <c r="DR28" s="49">
        <v>90503.995791614099</v>
      </c>
    </row>
    <row r="29" spans="1:122" s="45" customFormat="1" ht="24.95" customHeight="1">
      <c r="A29" s="51">
        <v>72</v>
      </c>
      <c r="B29" s="52" t="s">
        <v>119</v>
      </c>
      <c r="C29" s="48">
        <v>313053.23703512101</v>
      </c>
      <c r="D29" s="48">
        <v>322626.51096893102</v>
      </c>
      <c r="E29" s="48">
        <v>326443.77629204397</v>
      </c>
      <c r="F29" s="49">
        <v>324307.217504784</v>
      </c>
      <c r="G29" s="50">
        <v>338713.29038648098</v>
      </c>
      <c r="H29" s="48">
        <v>355958.11238318199</v>
      </c>
      <c r="I29" s="48">
        <v>361567.50829862599</v>
      </c>
      <c r="J29" s="49">
        <v>350254.78845700697</v>
      </c>
      <c r="K29" s="50">
        <v>313781.84449376399</v>
      </c>
      <c r="L29" s="48">
        <v>300766.91559994698</v>
      </c>
      <c r="M29" s="48">
        <v>303485.12671175099</v>
      </c>
      <c r="N29" s="49">
        <v>309509.55857484601</v>
      </c>
      <c r="O29" s="48">
        <v>295937.97877974302</v>
      </c>
      <c r="P29" s="48">
        <v>298654.40295970201</v>
      </c>
      <c r="Q29" s="48">
        <v>297851.71386840101</v>
      </c>
      <c r="R29" s="49">
        <v>309082.73808633001</v>
      </c>
      <c r="S29" s="48">
        <v>316605.66378313903</v>
      </c>
      <c r="T29" s="48">
        <v>325452.17349348101</v>
      </c>
      <c r="U29" s="48">
        <v>330330.06704225403</v>
      </c>
      <c r="V29" s="49">
        <v>332784.011723192</v>
      </c>
      <c r="W29" s="48">
        <v>333946.75983518001</v>
      </c>
      <c r="X29" s="48">
        <v>335969.50274888199</v>
      </c>
      <c r="Y29" s="48">
        <v>340638.73227986402</v>
      </c>
      <c r="Z29" s="49">
        <v>340245.786328563</v>
      </c>
      <c r="AA29" s="48">
        <v>337645.25551871001</v>
      </c>
      <c r="AB29" s="48">
        <v>330915.68731155002</v>
      </c>
      <c r="AC29" s="48">
        <v>340300.896780763</v>
      </c>
      <c r="AD29" s="49">
        <v>336424.653262429</v>
      </c>
      <c r="AE29" s="48">
        <v>344251.43398242898</v>
      </c>
      <c r="AF29" s="48">
        <v>349895.88900858402</v>
      </c>
      <c r="AG29" s="48">
        <v>357333.815468669</v>
      </c>
      <c r="AH29" s="49">
        <v>361475.84962846298</v>
      </c>
      <c r="AI29" s="48">
        <v>354932.45409866999</v>
      </c>
      <c r="AJ29" s="48">
        <v>345485.63203359599</v>
      </c>
      <c r="AK29" s="48">
        <v>342594.18911835598</v>
      </c>
      <c r="AL29" s="49">
        <v>331880.20245766401</v>
      </c>
      <c r="AM29" s="48">
        <v>328124.55583595298</v>
      </c>
      <c r="AN29" s="48">
        <v>329570.95874478202</v>
      </c>
      <c r="AO29" s="48">
        <v>326029.25603504898</v>
      </c>
      <c r="AP29" s="49">
        <v>324125.64124083798</v>
      </c>
      <c r="AQ29" s="48">
        <v>323439.60788304301</v>
      </c>
      <c r="AR29" s="48">
        <v>320931.795896789</v>
      </c>
      <c r="AS29" s="48">
        <v>316867.93221893301</v>
      </c>
      <c r="AT29" s="49">
        <v>322328.19045946898</v>
      </c>
      <c r="AU29" s="48">
        <v>328646.57204269897</v>
      </c>
      <c r="AV29" s="48">
        <v>329876.05478238402</v>
      </c>
      <c r="AW29" s="48">
        <v>333321.04874001601</v>
      </c>
      <c r="AX29" s="49">
        <v>338335.02780677</v>
      </c>
      <c r="AY29" s="50">
        <v>336719.058864602</v>
      </c>
      <c r="AZ29" s="48">
        <v>338271.63483051199</v>
      </c>
      <c r="BA29" s="48">
        <v>344957.30927770201</v>
      </c>
      <c r="BB29" s="49">
        <v>331236.608273349</v>
      </c>
      <c r="BC29" s="50">
        <v>340183.303980898</v>
      </c>
      <c r="BD29" s="48">
        <v>340472.79316877399</v>
      </c>
      <c r="BE29" s="48">
        <v>343020.16216534597</v>
      </c>
      <c r="BF29" s="49">
        <v>349501.54457115597</v>
      </c>
      <c r="BG29" s="50">
        <v>351656.585177659</v>
      </c>
      <c r="BH29" s="48">
        <v>350246.87777354597</v>
      </c>
      <c r="BI29" s="48">
        <v>347339.00938894402</v>
      </c>
      <c r="BJ29" s="49">
        <v>351590.18877952098</v>
      </c>
      <c r="BK29" s="50">
        <v>355154.73115779099</v>
      </c>
      <c r="BL29" s="48">
        <v>354422.645462621</v>
      </c>
      <c r="BM29" s="48">
        <v>349498.40823746601</v>
      </c>
      <c r="BN29" s="49">
        <v>338531.802794029</v>
      </c>
      <c r="BO29" s="50">
        <v>329853.68543455098</v>
      </c>
      <c r="BP29" s="48">
        <v>293431.175408323</v>
      </c>
      <c r="BQ29" s="48">
        <v>318675.83513030602</v>
      </c>
      <c r="BR29" s="49">
        <v>317020.67591312598</v>
      </c>
      <c r="BS29" s="50">
        <v>318120.17393278802</v>
      </c>
      <c r="BT29" s="48">
        <v>319427.64084008202</v>
      </c>
      <c r="BU29" s="48">
        <v>320090.10306189</v>
      </c>
      <c r="BV29" s="49">
        <v>319341.71400684799</v>
      </c>
      <c r="BW29" s="50">
        <v>318931.63695747301</v>
      </c>
      <c r="BX29" s="48">
        <v>323429.47771618899</v>
      </c>
      <c r="BY29" s="48">
        <v>328438.05812383897</v>
      </c>
      <c r="BZ29" s="49">
        <v>329530.5318162</v>
      </c>
      <c r="CA29" s="50">
        <v>335008.50933009101</v>
      </c>
      <c r="CB29" s="48">
        <v>340203.12775372103</v>
      </c>
      <c r="CC29" s="48">
        <v>344919.96085629199</v>
      </c>
      <c r="CD29" s="49">
        <v>343457.27075499803</v>
      </c>
      <c r="CE29" s="50">
        <v>340105.532436896</v>
      </c>
      <c r="CF29" s="48">
        <v>342247.39003873302</v>
      </c>
      <c r="CG29" s="48">
        <v>346900.38953181601</v>
      </c>
      <c r="CH29" s="49">
        <v>349021.29228140903</v>
      </c>
      <c r="CI29" s="50">
        <v>350485.03559962602</v>
      </c>
      <c r="CJ29" s="48">
        <v>348543.55996017001</v>
      </c>
      <c r="CK29" s="48">
        <v>351589.144358864</v>
      </c>
      <c r="CL29" s="49">
        <v>356161.36196181801</v>
      </c>
      <c r="CM29" s="50">
        <v>365088.473631103</v>
      </c>
      <c r="CN29" s="48">
        <v>375086.193935388</v>
      </c>
      <c r="CO29" s="48">
        <v>378620.41226995498</v>
      </c>
      <c r="CP29" s="49">
        <v>382822.69062106602</v>
      </c>
      <c r="CQ29" s="50">
        <v>378921.84193903999</v>
      </c>
      <c r="CR29" s="48">
        <v>375934.70683035802</v>
      </c>
      <c r="CS29" s="48">
        <v>388206.93669171201</v>
      </c>
      <c r="CT29" s="49">
        <v>397790.08009442902</v>
      </c>
      <c r="CU29" s="50">
        <v>395317.64169567398</v>
      </c>
      <c r="CV29" s="48">
        <v>401674.46870397101</v>
      </c>
      <c r="CW29" s="48">
        <v>398688.40634342202</v>
      </c>
      <c r="CX29" s="49">
        <v>393217.36928962299</v>
      </c>
      <c r="CY29" s="50">
        <v>411482.29125889501</v>
      </c>
      <c r="CZ29" s="48">
        <v>406519.51727105299</v>
      </c>
      <c r="DA29" s="48">
        <v>404264.96169619699</v>
      </c>
      <c r="DB29" s="49">
        <v>400353.18304308102</v>
      </c>
      <c r="DC29" s="50">
        <v>410156.04300052702</v>
      </c>
      <c r="DD29" s="48">
        <v>407932.18223109498</v>
      </c>
      <c r="DE29" s="48">
        <v>414405.99815572798</v>
      </c>
      <c r="DF29" s="49">
        <v>414872.23526407097</v>
      </c>
      <c r="DG29" s="50">
        <v>385007.15280331002</v>
      </c>
      <c r="DH29" s="48">
        <v>113899.233006863</v>
      </c>
      <c r="DI29" s="48">
        <v>194925.83752898901</v>
      </c>
      <c r="DJ29" s="49">
        <v>248454.83928162599</v>
      </c>
      <c r="DK29" s="50">
        <v>253223.521988099</v>
      </c>
      <c r="DL29" s="48">
        <v>305441.00697614299</v>
      </c>
      <c r="DM29" s="48">
        <v>339564.512049891</v>
      </c>
      <c r="DN29" s="49">
        <v>371678.418477453</v>
      </c>
      <c r="DO29" s="50">
        <v>385378.36638888298</v>
      </c>
      <c r="DP29" s="48">
        <v>407380.09350995102</v>
      </c>
      <c r="DQ29" s="48">
        <v>404860.60250718298</v>
      </c>
      <c r="DR29" s="49">
        <v>407258.88110576902</v>
      </c>
    </row>
    <row r="30" spans="1:122" s="45" customFormat="1" ht="24.95" customHeight="1">
      <c r="A30" s="51">
        <v>81</v>
      </c>
      <c r="B30" s="52" t="s">
        <v>120</v>
      </c>
      <c r="C30" s="48">
        <v>248097.25233825599</v>
      </c>
      <c r="D30" s="48">
        <v>244086.03190905199</v>
      </c>
      <c r="E30" s="48">
        <v>240145.68482064601</v>
      </c>
      <c r="F30" s="49">
        <v>240614.36939350801</v>
      </c>
      <c r="G30" s="50">
        <v>243246.28756142699</v>
      </c>
      <c r="H30" s="48">
        <v>248311.07701592901</v>
      </c>
      <c r="I30" s="48">
        <v>253631.81914891201</v>
      </c>
      <c r="J30" s="49">
        <v>258518.912462354</v>
      </c>
      <c r="K30" s="50">
        <v>233241.10671719199</v>
      </c>
      <c r="L30" s="48">
        <v>235508.46058818899</v>
      </c>
      <c r="M30" s="48">
        <v>241106.081061123</v>
      </c>
      <c r="N30" s="49">
        <v>246142.67732284701</v>
      </c>
      <c r="O30" s="48">
        <v>244312.580261361</v>
      </c>
      <c r="P30" s="48">
        <v>239837.582165809</v>
      </c>
      <c r="Q30" s="48">
        <v>235588.84115775701</v>
      </c>
      <c r="R30" s="49">
        <v>232895.78325318199</v>
      </c>
      <c r="S30" s="48">
        <v>244575.14773147699</v>
      </c>
      <c r="T30" s="48">
        <v>244654.510570421</v>
      </c>
      <c r="U30" s="48">
        <v>243849.147073331</v>
      </c>
      <c r="V30" s="49">
        <v>244679.69881604801</v>
      </c>
      <c r="W30" s="48">
        <v>249459.65838491599</v>
      </c>
      <c r="X30" s="48">
        <v>251924.61821862901</v>
      </c>
      <c r="Y30" s="48">
        <v>253689.89064082599</v>
      </c>
      <c r="Z30" s="49">
        <v>255464.90106972499</v>
      </c>
      <c r="AA30" s="48">
        <v>254690.596098537</v>
      </c>
      <c r="AB30" s="48">
        <v>258894.240314011</v>
      </c>
      <c r="AC30" s="48">
        <v>263526.215812537</v>
      </c>
      <c r="AD30" s="49">
        <v>264241.42289906502</v>
      </c>
      <c r="AE30" s="48">
        <v>267189.11846613901</v>
      </c>
      <c r="AF30" s="48">
        <v>267686.83246051898</v>
      </c>
      <c r="AG30" s="48">
        <v>271165.55771495303</v>
      </c>
      <c r="AH30" s="49">
        <v>273389.47648653499</v>
      </c>
      <c r="AI30" s="48">
        <v>273267.085319801</v>
      </c>
      <c r="AJ30" s="48">
        <v>272735.38075158797</v>
      </c>
      <c r="AK30" s="48">
        <v>272421.62497369002</v>
      </c>
      <c r="AL30" s="49">
        <v>273476.284869319</v>
      </c>
      <c r="AM30" s="48">
        <v>274034.78374069801</v>
      </c>
      <c r="AN30" s="48">
        <v>276331.85972127999</v>
      </c>
      <c r="AO30" s="48">
        <v>276847.832259633</v>
      </c>
      <c r="AP30" s="49">
        <v>276379.01126523601</v>
      </c>
      <c r="AQ30" s="48">
        <v>278150.83152247302</v>
      </c>
      <c r="AR30" s="48">
        <v>278280.29475338099</v>
      </c>
      <c r="AS30" s="48">
        <v>277134.41902514</v>
      </c>
      <c r="AT30" s="49">
        <v>276638.18933667702</v>
      </c>
      <c r="AU30" s="48">
        <v>281517.43357317598</v>
      </c>
      <c r="AV30" s="48">
        <v>281496.584684595</v>
      </c>
      <c r="AW30" s="48">
        <v>285621.56153957697</v>
      </c>
      <c r="AX30" s="49">
        <v>289905.81766640098</v>
      </c>
      <c r="AY30" s="50">
        <v>289722.24453262001</v>
      </c>
      <c r="AZ30" s="48">
        <v>291728.94217199797</v>
      </c>
      <c r="BA30" s="48">
        <v>293805.10332838102</v>
      </c>
      <c r="BB30" s="49">
        <v>297839.48849624599</v>
      </c>
      <c r="BC30" s="50">
        <v>300804.519892007</v>
      </c>
      <c r="BD30" s="48">
        <v>303118.72834018403</v>
      </c>
      <c r="BE30" s="48">
        <v>303434.89523102797</v>
      </c>
      <c r="BF30" s="49">
        <v>304513.70736802497</v>
      </c>
      <c r="BG30" s="50">
        <v>311252.35184056999</v>
      </c>
      <c r="BH30" s="48">
        <v>315191.29886630201</v>
      </c>
      <c r="BI30" s="48">
        <v>314549.151040675</v>
      </c>
      <c r="BJ30" s="49">
        <v>314117.560363303</v>
      </c>
      <c r="BK30" s="50">
        <v>315406.712662982</v>
      </c>
      <c r="BL30" s="48">
        <v>319213.22290980601</v>
      </c>
      <c r="BM30" s="48">
        <v>317716.92998484301</v>
      </c>
      <c r="BN30" s="49">
        <v>318069.12399534503</v>
      </c>
      <c r="BO30" s="50">
        <v>315646.450840156</v>
      </c>
      <c r="BP30" s="48">
        <v>311913.95422761102</v>
      </c>
      <c r="BQ30" s="48">
        <v>317737.83057475201</v>
      </c>
      <c r="BR30" s="49">
        <v>318314.78447486903</v>
      </c>
      <c r="BS30" s="50">
        <v>320079.34629595501</v>
      </c>
      <c r="BT30" s="48">
        <v>317095.11515930103</v>
      </c>
      <c r="BU30" s="48">
        <v>318649.45764202997</v>
      </c>
      <c r="BV30" s="49">
        <v>317520.81263676798</v>
      </c>
      <c r="BW30" s="50">
        <v>318984.73124604399</v>
      </c>
      <c r="BX30" s="48">
        <v>323150.114236728</v>
      </c>
      <c r="BY30" s="48">
        <v>325591.68332913797</v>
      </c>
      <c r="BZ30" s="49">
        <v>327996.43026040599</v>
      </c>
      <c r="CA30" s="50">
        <v>330233.43147349998</v>
      </c>
      <c r="CB30" s="48">
        <v>333223.20573927002</v>
      </c>
      <c r="CC30" s="48">
        <v>335084.98501877801</v>
      </c>
      <c r="CD30" s="49">
        <v>336663.03261689597</v>
      </c>
      <c r="CE30" s="50">
        <v>338581.65110396699</v>
      </c>
      <c r="CF30" s="48">
        <v>339664.74685360998</v>
      </c>
      <c r="CG30" s="48">
        <v>341919.07149800198</v>
      </c>
      <c r="CH30" s="49">
        <v>339589.50017221097</v>
      </c>
      <c r="CI30" s="50">
        <v>338785.96396138502</v>
      </c>
      <c r="CJ30" s="48">
        <v>345532.42920463602</v>
      </c>
      <c r="CK30" s="48">
        <v>346618.37913968798</v>
      </c>
      <c r="CL30" s="49">
        <v>339387.33245945099</v>
      </c>
      <c r="CM30" s="50">
        <v>348011.45890718198</v>
      </c>
      <c r="CN30" s="48">
        <v>348454.42438182503</v>
      </c>
      <c r="CO30" s="48">
        <v>356038.48810975201</v>
      </c>
      <c r="CP30" s="49">
        <v>363805.30838220898</v>
      </c>
      <c r="CQ30" s="50">
        <v>360868.69752829702</v>
      </c>
      <c r="CR30" s="48">
        <v>364685.92088494799</v>
      </c>
      <c r="CS30" s="48">
        <v>358000.17084489798</v>
      </c>
      <c r="CT30" s="49">
        <v>362997.76933213399</v>
      </c>
      <c r="CU30" s="50">
        <v>363456.75717017398</v>
      </c>
      <c r="CV30" s="48">
        <v>356509.05159341899</v>
      </c>
      <c r="CW30" s="48">
        <v>360438.445436006</v>
      </c>
      <c r="CX30" s="49">
        <v>360180.50525904697</v>
      </c>
      <c r="CY30" s="50">
        <v>360665.64027932403</v>
      </c>
      <c r="CZ30" s="48">
        <v>363117.96851876599</v>
      </c>
      <c r="DA30" s="48">
        <v>361887.69127597503</v>
      </c>
      <c r="DB30" s="49">
        <v>366112.67465309298</v>
      </c>
      <c r="DC30" s="50">
        <v>369404.578823085</v>
      </c>
      <c r="DD30" s="48">
        <v>379600.91985894</v>
      </c>
      <c r="DE30" s="48">
        <v>364616.54792111099</v>
      </c>
      <c r="DF30" s="49">
        <v>358352.97756984201</v>
      </c>
      <c r="DG30" s="50">
        <v>352737.3885534</v>
      </c>
      <c r="DH30" s="48">
        <v>275586.89347417402</v>
      </c>
      <c r="DI30" s="48">
        <v>302058.68945051503</v>
      </c>
      <c r="DJ30" s="49">
        <v>306445.74554311798</v>
      </c>
      <c r="DK30" s="50">
        <v>312401.20688631397</v>
      </c>
      <c r="DL30" s="48">
        <v>313912.74841519498</v>
      </c>
      <c r="DM30" s="48">
        <v>335685.59227781201</v>
      </c>
      <c r="DN30" s="49">
        <v>331959.59804174298</v>
      </c>
      <c r="DO30" s="50">
        <v>330018.24414596299</v>
      </c>
      <c r="DP30" s="48">
        <v>322627.901922744</v>
      </c>
      <c r="DQ30" s="48">
        <v>338988.51993343403</v>
      </c>
      <c r="DR30" s="49">
        <v>336938.26550161501</v>
      </c>
    </row>
    <row r="31" spans="1:122" s="45" customFormat="1" ht="24.95" customHeight="1">
      <c r="A31" s="51">
        <v>93</v>
      </c>
      <c r="B31" s="52" t="s">
        <v>121</v>
      </c>
      <c r="C31" s="48">
        <v>566565.66873776098</v>
      </c>
      <c r="D31" s="48">
        <v>567348.90287168801</v>
      </c>
      <c r="E31" s="48">
        <v>566295.51168768096</v>
      </c>
      <c r="F31" s="49">
        <v>564946.92132920399</v>
      </c>
      <c r="G31" s="50">
        <v>574097.07084871805</v>
      </c>
      <c r="H31" s="48">
        <v>573714.029660539</v>
      </c>
      <c r="I31" s="48">
        <v>572977.46926636097</v>
      </c>
      <c r="J31" s="49">
        <v>572627.17644954205</v>
      </c>
      <c r="K31" s="50">
        <v>568017.27017177001</v>
      </c>
      <c r="L31" s="48">
        <v>568360.95943327097</v>
      </c>
      <c r="M31" s="48">
        <v>568165.50591437903</v>
      </c>
      <c r="N31" s="49">
        <v>566660.24571084999</v>
      </c>
      <c r="O31" s="48">
        <v>562556.80903004296</v>
      </c>
      <c r="P31" s="48">
        <v>561082.26431606</v>
      </c>
      <c r="Q31" s="48">
        <v>560452.47391979594</v>
      </c>
      <c r="R31" s="49">
        <v>558786.66117428499</v>
      </c>
      <c r="S31" s="48">
        <v>576061.59461280203</v>
      </c>
      <c r="T31" s="48">
        <v>574904.73861465696</v>
      </c>
      <c r="U31" s="48">
        <v>575161.85185983998</v>
      </c>
      <c r="V31" s="49">
        <v>574526.19685625297</v>
      </c>
      <c r="W31" s="48">
        <v>566855.69002515695</v>
      </c>
      <c r="X31" s="48">
        <v>565301.57283227996</v>
      </c>
      <c r="Y31" s="48">
        <v>566054.24898369401</v>
      </c>
      <c r="Z31" s="49">
        <v>565811.90694751695</v>
      </c>
      <c r="AA31" s="48">
        <v>586665.88791889302</v>
      </c>
      <c r="AB31" s="48">
        <v>582812.49498191895</v>
      </c>
      <c r="AC31" s="48">
        <v>581902.10098723206</v>
      </c>
      <c r="AD31" s="49">
        <v>579514.16257049202</v>
      </c>
      <c r="AE31" s="48">
        <v>616774.45888413605</v>
      </c>
      <c r="AF31" s="48">
        <v>606938.09159419104</v>
      </c>
      <c r="AG31" s="48">
        <v>601474.80809660698</v>
      </c>
      <c r="AH31" s="49">
        <v>594133.27310421201</v>
      </c>
      <c r="AI31" s="48">
        <v>572672.83200866601</v>
      </c>
      <c r="AJ31" s="48">
        <v>563650.99976299098</v>
      </c>
      <c r="AK31" s="48">
        <v>564824.22239242902</v>
      </c>
      <c r="AL31" s="49">
        <v>570708.69777766196</v>
      </c>
      <c r="AM31" s="48">
        <v>573562.61553423805</v>
      </c>
      <c r="AN31" s="48">
        <v>574888.94466954202</v>
      </c>
      <c r="AO31" s="48">
        <v>576861.56292237295</v>
      </c>
      <c r="AP31" s="49">
        <v>575941.43739371398</v>
      </c>
      <c r="AQ31" s="48">
        <v>578269.58180008095</v>
      </c>
      <c r="AR31" s="48">
        <v>579418.79174672801</v>
      </c>
      <c r="AS31" s="48">
        <v>571223.49821130699</v>
      </c>
      <c r="AT31" s="49">
        <v>563096.97726797196</v>
      </c>
      <c r="AU31" s="48">
        <v>569877.48740638397</v>
      </c>
      <c r="AV31" s="48">
        <v>573304.62971932697</v>
      </c>
      <c r="AW31" s="48">
        <v>572741.41635024606</v>
      </c>
      <c r="AX31" s="49">
        <v>571733.69798113895</v>
      </c>
      <c r="AY31" s="50">
        <v>565980.98124068696</v>
      </c>
      <c r="AZ31" s="48">
        <v>562967.54759204201</v>
      </c>
      <c r="BA31" s="48">
        <v>585310.38915727998</v>
      </c>
      <c r="BB31" s="49">
        <v>588824.10486686102</v>
      </c>
      <c r="BC31" s="50">
        <v>600780.56945264398</v>
      </c>
      <c r="BD31" s="48">
        <v>593620.46209105104</v>
      </c>
      <c r="BE31" s="48">
        <v>580952.49176076497</v>
      </c>
      <c r="BF31" s="49">
        <v>572997.37985215604</v>
      </c>
      <c r="BG31" s="50">
        <v>579577.30599791103</v>
      </c>
      <c r="BH31" s="48">
        <v>585233.311213737</v>
      </c>
      <c r="BI31" s="48">
        <v>597450.81021972501</v>
      </c>
      <c r="BJ31" s="49">
        <v>605197.36086168</v>
      </c>
      <c r="BK31" s="50">
        <v>595192.61655122903</v>
      </c>
      <c r="BL31" s="48">
        <v>597553.85149968695</v>
      </c>
      <c r="BM31" s="48">
        <v>609317.86130601098</v>
      </c>
      <c r="BN31" s="49">
        <v>618668.04419099097</v>
      </c>
      <c r="BO31" s="50">
        <v>615282.87288447702</v>
      </c>
      <c r="BP31" s="48">
        <v>636696.66574952705</v>
      </c>
      <c r="BQ31" s="48">
        <v>624184.50925048103</v>
      </c>
      <c r="BR31" s="49">
        <v>630235.40347479901</v>
      </c>
      <c r="BS31" s="50">
        <v>635687.30343995197</v>
      </c>
      <c r="BT31" s="48">
        <v>654753.68697845098</v>
      </c>
      <c r="BU31" s="48">
        <v>653423.17711771303</v>
      </c>
      <c r="BV31" s="49">
        <v>641389.40567501402</v>
      </c>
      <c r="BW31" s="50">
        <v>643341.34783645603</v>
      </c>
      <c r="BX31" s="48">
        <v>646490.74732626195</v>
      </c>
      <c r="BY31" s="48">
        <v>658647.41340516298</v>
      </c>
      <c r="BZ31" s="49">
        <v>669142.84106451902</v>
      </c>
      <c r="CA31" s="50">
        <v>682266.49383916904</v>
      </c>
      <c r="CB31" s="48">
        <v>692243.48850620002</v>
      </c>
      <c r="CC31" s="48">
        <v>674820.16693322395</v>
      </c>
      <c r="CD31" s="49">
        <v>675859.51988416305</v>
      </c>
      <c r="CE31" s="50">
        <v>661348.33215522906</v>
      </c>
      <c r="CF31" s="48">
        <v>662834.64338980301</v>
      </c>
      <c r="CG31" s="48">
        <v>677080.62704577099</v>
      </c>
      <c r="CH31" s="49">
        <v>685806.09774719004</v>
      </c>
      <c r="CI31" s="50">
        <v>678242.13902442798</v>
      </c>
      <c r="CJ31" s="48">
        <v>673597.50335497397</v>
      </c>
      <c r="CK31" s="48">
        <v>693338.83838168695</v>
      </c>
      <c r="CL31" s="49">
        <v>696741.77467926301</v>
      </c>
      <c r="CM31" s="50">
        <v>716160.88263055403</v>
      </c>
      <c r="CN31" s="48">
        <v>701774.71150411002</v>
      </c>
      <c r="CO31" s="48">
        <v>691682.83108734398</v>
      </c>
      <c r="CP31" s="49">
        <v>692753.75638469704</v>
      </c>
      <c r="CQ31" s="50">
        <v>692760.36383589695</v>
      </c>
      <c r="CR31" s="48">
        <v>698423.79696606903</v>
      </c>
      <c r="CS31" s="48">
        <v>703956.19225270394</v>
      </c>
      <c r="CT31" s="49">
        <v>710544.70408284198</v>
      </c>
      <c r="CU31" s="50">
        <v>698674.49909857998</v>
      </c>
      <c r="CV31" s="48">
        <v>695437.70339913398</v>
      </c>
      <c r="CW31" s="48">
        <v>704397.35345154302</v>
      </c>
      <c r="CX31" s="49">
        <v>713397.18054168404</v>
      </c>
      <c r="CY31" s="50">
        <v>731568.51432594098</v>
      </c>
      <c r="CZ31" s="48">
        <v>742882.56223515805</v>
      </c>
      <c r="DA31" s="48">
        <v>719113.87340329005</v>
      </c>
      <c r="DB31" s="49">
        <v>711199.04428758402</v>
      </c>
      <c r="DC31" s="50">
        <v>711027.51349890104</v>
      </c>
      <c r="DD31" s="48">
        <v>709492.55013808003</v>
      </c>
      <c r="DE31" s="48">
        <v>705698.33689568494</v>
      </c>
      <c r="DF31" s="49">
        <v>714603.03217015299</v>
      </c>
      <c r="DG31" s="50">
        <v>743006.65852335899</v>
      </c>
      <c r="DH31" s="48">
        <v>705540.065851441</v>
      </c>
      <c r="DI31" s="48">
        <v>711644.65828670305</v>
      </c>
      <c r="DJ31" s="49">
        <v>698578.35448181501</v>
      </c>
      <c r="DK31" s="50">
        <v>703324.20384658</v>
      </c>
      <c r="DL31" s="48">
        <v>712160.78347739705</v>
      </c>
      <c r="DM31" s="48">
        <v>702006.71139854705</v>
      </c>
      <c r="DN31" s="49">
        <v>693061.873595451</v>
      </c>
      <c r="DO31" s="50">
        <v>696852.08971511596</v>
      </c>
      <c r="DP31" s="48">
        <v>696697.20802855003</v>
      </c>
      <c r="DQ31" s="48">
        <v>709964.79003385303</v>
      </c>
      <c r="DR31" s="49">
        <v>717826.99305344606</v>
      </c>
    </row>
    <row r="32" spans="1:122" s="45" customFormat="1" ht="24.95" customHeight="1">
      <c r="A32" s="61"/>
      <c r="B32" s="62"/>
      <c r="C32" s="63"/>
      <c r="D32" s="63"/>
      <c r="E32" s="63"/>
      <c r="F32" s="64"/>
      <c r="G32" s="65"/>
      <c r="H32" s="63"/>
      <c r="I32" s="63"/>
      <c r="J32" s="64"/>
      <c r="K32" s="65"/>
      <c r="L32" s="63"/>
      <c r="M32" s="63"/>
      <c r="N32" s="64"/>
      <c r="O32" s="63"/>
      <c r="P32" s="63"/>
      <c r="Q32" s="63"/>
      <c r="R32" s="64"/>
      <c r="S32" s="63"/>
      <c r="T32" s="63"/>
      <c r="U32" s="63"/>
      <c r="V32" s="64"/>
      <c r="W32" s="63"/>
      <c r="X32" s="63"/>
      <c r="Y32" s="63"/>
      <c r="Z32" s="64"/>
      <c r="AA32" s="63"/>
      <c r="AB32" s="63"/>
      <c r="AC32" s="63"/>
      <c r="AD32" s="64"/>
      <c r="AE32" s="63"/>
      <c r="AF32" s="63"/>
      <c r="AG32" s="63"/>
      <c r="AH32" s="64"/>
      <c r="AI32" s="63"/>
      <c r="AJ32" s="63"/>
      <c r="AK32" s="63"/>
      <c r="AL32" s="64"/>
      <c r="AM32" s="63"/>
      <c r="AN32" s="63"/>
      <c r="AO32" s="63"/>
      <c r="AP32" s="64"/>
      <c r="AQ32" s="63"/>
      <c r="AR32" s="63"/>
      <c r="AS32" s="63"/>
      <c r="AT32" s="64"/>
      <c r="AU32" s="63"/>
      <c r="AV32" s="63"/>
      <c r="AW32" s="63"/>
      <c r="AX32" s="64"/>
      <c r="AY32" s="65"/>
      <c r="AZ32" s="63"/>
      <c r="BA32" s="63"/>
      <c r="BB32" s="64"/>
      <c r="BC32" s="65"/>
      <c r="BD32" s="63"/>
      <c r="BE32" s="63"/>
      <c r="BF32" s="64"/>
      <c r="BG32" s="65"/>
      <c r="BH32" s="63"/>
      <c r="BI32" s="63"/>
      <c r="BJ32" s="64"/>
      <c r="BK32" s="65"/>
      <c r="BL32" s="63"/>
      <c r="BM32" s="63"/>
      <c r="BN32" s="64"/>
      <c r="BO32" s="65"/>
      <c r="BP32" s="63"/>
      <c r="BQ32" s="63"/>
      <c r="BR32" s="64"/>
      <c r="BS32" s="65"/>
      <c r="BT32" s="63"/>
      <c r="BU32" s="63"/>
      <c r="BV32" s="64"/>
      <c r="BW32" s="65"/>
      <c r="BX32" s="63"/>
      <c r="BY32" s="63"/>
      <c r="BZ32" s="64"/>
      <c r="CA32" s="65"/>
      <c r="CB32" s="63"/>
      <c r="CC32" s="63"/>
      <c r="CD32" s="64"/>
      <c r="CE32" s="65"/>
      <c r="CF32" s="63"/>
      <c r="CG32" s="63"/>
      <c r="CH32" s="64"/>
      <c r="CI32" s="65"/>
      <c r="CJ32" s="63"/>
      <c r="CK32" s="63"/>
      <c r="CL32" s="64"/>
      <c r="CM32" s="65"/>
      <c r="CN32" s="63"/>
      <c r="CO32" s="63"/>
      <c r="CP32" s="64"/>
      <c r="CQ32" s="65"/>
      <c r="CR32" s="63"/>
      <c r="CS32" s="63"/>
      <c r="CT32" s="64"/>
      <c r="CU32" s="65"/>
      <c r="CV32" s="63"/>
      <c r="CW32" s="63"/>
      <c r="CX32" s="64"/>
      <c r="CY32" s="65"/>
      <c r="CZ32" s="63"/>
      <c r="DA32" s="63"/>
      <c r="DB32" s="64"/>
      <c r="DC32" s="65"/>
      <c r="DD32" s="63"/>
      <c r="DE32" s="63"/>
      <c r="DF32" s="64"/>
      <c r="DG32" s="65"/>
      <c r="DH32" s="63"/>
      <c r="DI32" s="63"/>
      <c r="DJ32" s="64"/>
      <c r="DK32" s="65"/>
      <c r="DL32" s="63"/>
      <c r="DM32" s="63"/>
      <c r="DN32" s="64"/>
      <c r="DO32" s="65"/>
      <c r="DP32" s="63"/>
      <c r="DQ32" s="63"/>
      <c r="DR32" s="64"/>
    </row>
    <row r="33" spans="1:122" ht="15" customHeight="1">
      <c r="A33" s="66"/>
    </row>
    <row r="34" spans="1:122" ht="15" customHeight="1">
      <c r="A34" s="67"/>
      <c r="B34" s="67" t="s">
        <v>85</v>
      </c>
      <c r="C34" s="68">
        <f>C7-(C23+C24+C25)</f>
        <v>9455340.7210573256</v>
      </c>
      <c r="D34" s="68">
        <f t="shared" ref="D34:BO34" si="0">D7-(D23+D24+D25)</f>
        <v>9477767.7202381566</v>
      </c>
      <c r="E34" s="68">
        <f t="shared" si="0"/>
        <v>9551131.2200376913</v>
      </c>
      <c r="F34" s="68">
        <f t="shared" si="0"/>
        <v>9701382.5143329054</v>
      </c>
      <c r="G34" s="68">
        <f t="shared" si="0"/>
        <v>9800122.1427986156</v>
      </c>
      <c r="H34" s="68">
        <f t="shared" si="0"/>
        <v>10006134.548505247</v>
      </c>
      <c r="I34" s="68">
        <f t="shared" si="0"/>
        <v>10119535.189877175</v>
      </c>
      <c r="J34" s="68">
        <f t="shared" si="0"/>
        <v>10215093.345185719</v>
      </c>
      <c r="K34" s="68">
        <f t="shared" si="0"/>
        <v>9588739.0485521797</v>
      </c>
      <c r="L34" s="68">
        <f t="shared" si="0"/>
        <v>9166967.7914034911</v>
      </c>
      <c r="M34" s="68">
        <f t="shared" si="0"/>
        <v>9345709.9215261955</v>
      </c>
      <c r="N34" s="68">
        <f t="shared" si="0"/>
        <v>9516144.969130395</v>
      </c>
      <c r="O34" s="68">
        <f t="shared" si="0"/>
        <v>9771762.8620142788</v>
      </c>
      <c r="P34" s="68">
        <f t="shared" si="0"/>
        <v>9903465.681715589</v>
      </c>
      <c r="Q34" s="68">
        <f t="shared" si="0"/>
        <v>10056804.863134403</v>
      </c>
      <c r="R34" s="68">
        <f t="shared" si="0"/>
        <v>10369027.808209814</v>
      </c>
      <c r="S34" s="68">
        <f t="shared" si="0"/>
        <v>10379259.657911131</v>
      </c>
      <c r="T34" s="68">
        <f t="shared" si="0"/>
        <v>10614449.49686178</v>
      </c>
      <c r="U34" s="68">
        <f t="shared" si="0"/>
        <v>10841202.729840672</v>
      </c>
      <c r="V34" s="68">
        <f t="shared" si="0"/>
        <v>11105044.134563381</v>
      </c>
      <c r="W34" s="68">
        <f t="shared" si="0"/>
        <v>11193193.588048382</v>
      </c>
      <c r="X34" s="68">
        <f t="shared" si="0"/>
        <v>11275209.449372061</v>
      </c>
      <c r="Y34" s="68">
        <f t="shared" si="0"/>
        <v>11350523.943536969</v>
      </c>
      <c r="Z34" s="68">
        <f t="shared" si="0"/>
        <v>11362097.416257754</v>
      </c>
      <c r="AA34" s="68">
        <f t="shared" si="0"/>
        <v>11472879.676592037</v>
      </c>
      <c r="AB34" s="68">
        <f t="shared" si="0"/>
        <v>11540404.48788229</v>
      </c>
      <c r="AC34" s="68">
        <f t="shared" si="0"/>
        <v>11645628.513384117</v>
      </c>
      <c r="AD34" s="68">
        <f t="shared" si="0"/>
        <v>11750089.804361302</v>
      </c>
      <c r="AE34" s="68">
        <f t="shared" si="0"/>
        <v>11968845.688250229</v>
      </c>
      <c r="AF34" s="68">
        <f t="shared" si="0"/>
        <v>12149261.963934708</v>
      </c>
      <c r="AG34" s="68">
        <f t="shared" si="0"/>
        <v>12270745.431488859</v>
      </c>
      <c r="AH34" s="68">
        <f t="shared" si="0"/>
        <v>12156024.947100338</v>
      </c>
      <c r="AI34" s="68">
        <f t="shared" si="0"/>
        <v>12170961.348898694</v>
      </c>
      <c r="AJ34" s="68">
        <f t="shared" si="0"/>
        <v>12103550.311862549</v>
      </c>
      <c r="AK34" s="68">
        <f t="shared" si="0"/>
        <v>12133430.622167096</v>
      </c>
      <c r="AL34" s="68">
        <f t="shared" si="0"/>
        <v>12053331.01872004</v>
      </c>
      <c r="AM34" s="68">
        <f t="shared" si="0"/>
        <v>11970134.876390789</v>
      </c>
      <c r="AN34" s="68">
        <f t="shared" si="0"/>
        <v>12079557.598713806</v>
      </c>
      <c r="AO34" s="68">
        <f t="shared" si="0"/>
        <v>12175280.894177621</v>
      </c>
      <c r="AP34" s="68">
        <f t="shared" si="0"/>
        <v>12201737.575274607</v>
      </c>
      <c r="AQ34" s="68">
        <f t="shared" si="0"/>
        <v>12217916.029091442</v>
      </c>
      <c r="AR34" s="68">
        <f t="shared" si="0"/>
        <v>12257169.886962056</v>
      </c>
      <c r="AS34" s="68">
        <f t="shared" si="0"/>
        <v>12263118.863427795</v>
      </c>
      <c r="AT34" s="68">
        <f t="shared" si="0"/>
        <v>12409475.101120295</v>
      </c>
      <c r="AU34" s="68">
        <f t="shared" si="0"/>
        <v>12552164.581289653</v>
      </c>
      <c r="AV34" s="68">
        <f t="shared" si="0"/>
        <v>12749642.518379379</v>
      </c>
      <c r="AW34" s="68">
        <f t="shared" si="0"/>
        <v>12749341.657531492</v>
      </c>
      <c r="AX34" s="68">
        <f t="shared" si="0"/>
        <v>12918996.958996836</v>
      </c>
      <c r="AY34" s="68">
        <f t="shared" si="0"/>
        <v>12935813.580471506</v>
      </c>
      <c r="AZ34" s="68">
        <f t="shared" si="0"/>
        <v>12946595.869583916</v>
      </c>
      <c r="BA34" s="68">
        <f t="shared" si="0"/>
        <v>13045294.994652197</v>
      </c>
      <c r="BB34" s="68">
        <f t="shared" si="0"/>
        <v>13290482.81405429</v>
      </c>
      <c r="BC34" s="68">
        <f t="shared" si="0"/>
        <v>13530549.384734362</v>
      </c>
      <c r="BD34" s="68">
        <f t="shared" si="0"/>
        <v>13649834.845989952</v>
      </c>
      <c r="BE34" s="68">
        <f t="shared" si="0"/>
        <v>13671828.197168324</v>
      </c>
      <c r="BF34" s="68">
        <f t="shared" si="0"/>
        <v>13718238.649822276</v>
      </c>
      <c r="BG34" s="68">
        <f t="shared" si="0"/>
        <v>13828722.715764966</v>
      </c>
      <c r="BH34" s="68">
        <f t="shared" si="0"/>
        <v>13926865.114913007</v>
      </c>
      <c r="BI34" s="68">
        <f t="shared" si="0"/>
        <v>13996541.361279523</v>
      </c>
      <c r="BJ34" s="68">
        <f t="shared" si="0"/>
        <v>14038349.246849706</v>
      </c>
      <c r="BK34" s="68">
        <f t="shared" si="0"/>
        <v>14021091.284197191</v>
      </c>
      <c r="BL34" s="68">
        <f t="shared" si="0"/>
        <v>14116010.904596774</v>
      </c>
      <c r="BM34" s="68">
        <f t="shared" si="0"/>
        <v>14167191.110257667</v>
      </c>
      <c r="BN34" s="68">
        <f t="shared" si="0"/>
        <v>13927600.518321635</v>
      </c>
      <c r="BO34" s="68">
        <f t="shared" si="0"/>
        <v>13202455.531927245</v>
      </c>
      <c r="BP34" s="68">
        <f t="shared" ref="BP34:DR34" si="1">BP7-(BP23+BP24+BP25)</f>
        <v>13014062.400479447</v>
      </c>
      <c r="BQ34" s="68">
        <f t="shared" si="1"/>
        <v>13464697.31155603</v>
      </c>
      <c r="BR34" s="68">
        <f t="shared" si="1"/>
        <v>13714841.686628459</v>
      </c>
      <c r="BS34" s="68">
        <f t="shared" si="1"/>
        <v>13849875.187349571</v>
      </c>
      <c r="BT34" s="68">
        <f t="shared" si="1"/>
        <v>14015916.608825088</v>
      </c>
      <c r="BU34" s="68">
        <f t="shared" si="1"/>
        <v>14150921.914218266</v>
      </c>
      <c r="BV34" s="68">
        <f t="shared" si="1"/>
        <v>14266030.695905214</v>
      </c>
      <c r="BW34" s="68">
        <f t="shared" si="1"/>
        <v>14355285.959225759</v>
      </c>
      <c r="BX34" s="68">
        <f t="shared" si="1"/>
        <v>14417107.629712744</v>
      </c>
      <c r="BY34" s="68">
        <f t="shared" si="1"/>
        <v>14707924.832179265</v>
      </c>
      <c r="BZ34" s="68">
        <f t="shared" si="1"/>
        <v>14811715.611126572</v>
      </c>
      <c r="CA34" s="68">
        <f t="shared" si="1"/>
        <v>14917691.984811477</v>
      </c>
      <c r="CB34" s="68">
        <f t="shared" si="1"/>
        <v>15035586.591553234</v>
      </c>
      <c r="CC34" s="68">
        <f t="shared" si="1"/>
        <v>15104703.899901127</v>
      </c>
      <c r="CD34" s="68">
        <f t="shared" si="1"/>
        <v>15227677.369920596</v>
      </c>
      <c r="CE34" s="68">
        <f t="shared" si="1"/>
        <v>15277668.744985254</v>
      </c>
      <c r="CF34" s="68">
        <f t="shared" si="1"/>
        <v>15194660.107592825</v>
      </c>
      <c r="CG34" s="68">
        <f t="shared" si="1"/>
        <v>15327939.858670402</v>
      </c>
      <c r="CH34" s="68">
        <f t="shared" si="1"/>
        <v>15422636.050957307</v>
      </c>
      <c r="CI34" s="68">
        <f t="shared" si="1"/>
        <v>15541456.326011663</v>
      </c>
      <c r="CJ34" s="68">
        <f t="shared" si="1"/>
        <v>15755220.543168096</v>
      </c>
      <c r="CK34" s="68">
        <f t="shared" si="1"/>
        <v>15790183.642851137</v>
      </c>
      <c r="CL34" s="68">
        <f t="shared" si="1"/>
        <v>15967703.648045309</v>
      </c>
      <c r="CM34" s="68">
        <f t="shared" si="1"/>
        <v>16052800.416303601</v>
      </c>
      <c r="CN34" s="68">
        <f t="shared" si="1"/>
        <v>16250019.059263738</v>
      </c>
      <c r="CO34" s="68">
        <f t="shared" si="1"/>
        <v>16449855.916779216</v>
      </c>
      <c r="CP34" s="68">
        <f t="shared" si="1"/>
        <v>16413778.9514837</v>
      </c>
      <c r="CQ34" s="68">
        <f t="shared" si="1"/>
        <v>16509335.017120851</v>
      </c>
      <c r="CR34" s="68">
        <f t="shared" si="1"/>
        <v>16578898.576559346</v>
      </c>
      <c r="CS34" s="68">
        <f t="shared" si="1"/>
        <v>16733190.557758158</v>
      </c>
      <c r="CT34" s="68">
        <f t="shared" si="1"/>
        <v>16918778.910457056</v>
      </c>
      <c r="CU34" s="68">
        <f t="shared" si="1"/>
        <v>16990357.906612836</v>
      </c>
      <c r="CV34" s="68">
        <f t="shared" si="1"/>
        <v>17052045.563830156</v>
      </c>
      <c r="CW34" s="68">
        <f t="shared" si="1"/>
        <v>16969711.778975267</v>
      </c>
      <c r="CX34" s="68">
        <f t="shared" si="1"/>
        <v>17196578.718342345</v>
      </c>
      <c r="CY34" s="68">
        <f t="shared" si="1"/>
        <v>17424862.043088976</v>
      </c>
      <c r="CZ34" s="68">
        <f t="shared" si="1"/>
        <v>17378487.260613095</v>
      </c>
      <c r="DA34" s="68">
        <f t="shared" si="1"/>
        <v>17411210.68456766</v>
      </c>
      <c r="DB34" s="68">
        <f t="shared" si="1"/>
        <v>17410644.455244385</v>
      </c>
      <c r="DC34" s="68">
        <f t="shared" si="1"/>
        <v>17406274.797640022</v>
      </c>
      <c r="DD34" s="68">
        <f t="shared" si="1"/>
        <v>17332282.356580406</v>
      </c>
      <c r="DE34" s="68">
        <f t="shared" si="1"/>
        <v>17363544.109615736</v>
      </c>
      <c r="DF34" s="68">
        <f t="shared" si="1"/>
        <v>17264440.733213402</v>
      </c>
      <c r="DG34" s="68">
        <f t="shared" si="1"/>
        <v>17080266.898180261</v>
      </c>
      <c r="DH34" s="68">
        <f t="shared" si="1"/>
        <v>13911839.035539214</v>
      </c>
      <c r="DI34" s="68">
        <f t="shared" si="1"/>
        <v>15810303.930162244</v>
      </c>
      <c r="DJ34" s="68">
        <f t="shared" si="1"/>
        <v>16494995.563090038</v>
      </c>
      <c r="DK34" s="68">
        <f t="shared" si="1"/>
        <v>16497516.475246927</v>
      </c>
      <c r="DL34" s="68">
        <f t="shared" si="1"/>
        <v>16715683.036125451</v>
      </c>
      <c r="DM34" s="68">
        <f t="shared" si="1"/>
        <v>16891516.398245793</v>
      </c>
      <c r="DN34" s="68">
        <f t="shared" si="1"/>
        <v>17185315.687142875</v>
      </c>
      <c r="DO34" s="68">
        <f t="shared" si="1"/>
        <v>17389054.273613282</v>
      </c>
      <c r="DP34" s="68">
        <f t="shared" si="1"/>
        <v>17574369.550728597</v>
      </c>
      <c r="DQ34" s="68">
        <f t="shared" si="1"/>
        <v>17756145.922095977</v>
      </c>
      <c r="DR34" s="68">
        <f t="shared" si="1"/>
        <v>17871409.877444811</v>
      </c>
    </row>
  </sheetData>
  <mergeCells count="31">
    <mergeCell ref="AQ5:AT5"/>
    <mergeCell ref="A5:B6"/>
    <mergeCell ref="C5:F5"/>
    <mergeCell ref="G5:J5"/>
    <mergeCell ref="K5:N5"/>
    <mergeCell ref="O5:R5"/>
    <mergeCell ref="S5:V5"/>
    <mergeCell ref="W5:Z5"/>
    <mergeCell ref="AA5:AD5"/>
    <mergeCell ref="AE5:AH5"/>
    <mergeCell ref="AI5:AL5"/>
    <mergeCell ref="AM5:AP5"/>
    <mergeCell ref="CM5:CP5"/>
    <mergeCell ref="AU5:AX5"/>
    <mergeCell ref="AY5:BB5"/>
    <mergeCell ref="BC5:BF5"/>
    <mergeCell ref="BG5:BJ5"/>
    <mergeCell ref="BK5:BN5"/>
    <mergeCell ref="BO5:BR5"/>
    <mergeCell ref="BS5:BV5"/>
    <mergeCell ref="BW5:BZ5"/>
    <mergeCell ref="CA5:CD5"/>
    <mergeCell ref="CE5:CH5"/>
    <mergeCell ref="CI5:CL5"/>
    <mergeCell ref="DO5:DR5"/>
    <mergeCell ref="CQ5:CT5"/>
    <mergeCell ref="CU5:CX5"/>
    <mergeCell ref="CY5:DB5"/>
    <mergeCell ref="DC5:DF5"/>
    <mergeCell ref="DG5:DJ5"/>
    <mergeCell ref="DK5:DN5"/>
  </mergeCells>
  <hyperlinks>
    <hyperlink ref="A1" r:id="rId1" xr:uid="{E93BD467-741C-48A3-B2D5-DBC05CBD6F0D}"/>
    <hyperlink ref="C2" r:id="rId2" location="Tabulados" xr:uid="{8632743F-B389-43A1-9C81-750FB0856A35}"/>
  </hyperlinks>
  <pageMargins left="0.70866141732283472" right="0.70866141732283472" top="0.47244094488188981" bottom="0.74803149606299213" header="0.31496062992125984" footer="0.31496062992125984"/>
  <pageSetup scale="63" orientation="landscape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13B-1324-4F19-9B1E-5CA11C232636}">
  <sheetPr>
    <tabColor rgb="FFFF7C80"/>
  </sheetPr>
  <dimension ref="B1:AO99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5" sqref="B5"/>
    </sheetView>
  </sheetViews>
  <sheetFormatPr defaultRowHeight="12"/>
  <cols>
    <col min="3" max="7" width="12" customWidth="1"/>
    <col min="8" max="8" width="2.7109375" customWidth="1"/>
    <col min="9" max="12" width="12" customWidth="1"/>
    <col min="13" max="13" width="2.7109375" customWidth="1"/>
    <col min="14" max="16" width="12" customWidth="1"/>
    <col min="17" max="17" width="2.7109375" customWidth="1"/>
    <col min="18" max="37" width="12" customWidth="1"/>
  </cols>
  <sheetData>
    <row r="1" spans="2:41">
      <c r="AE1" t="s">
        <v>163</v>
      </c>
      <c r="AF1" s="144" t="s">
        <v>182</v>
      </c>
    </row>
    <row r="2" spans="2:41" ht="12.75" thickBot="1">
      <c r="C2" s="146" t="s">
        <v>178</v>
      </c>
      <c r="D2" s="146"/>
      <c r="E2" s="147"/>
      <c r="F2" s="147"/>
      <c r="G2" s="147"/>
      <c r="I2" s="147" t="s">
        <v>153</v>
      </c>
      <c r="J2" s="147"/>
      <c r="K2" s="147"/>
      <c r="L2" s="147"/>
      <c r="N2" s="147" t="s">
        <v>72</v>
      </c>
      <c r="O2" s="147"/>
      <c r="P2" s="147"/>
      <c r="R2" s="147" t="s">
        <v>152</v>
      </c>
      <c r="S2" s="147"/>
      <c r="T2" s="147"/>
      <c r="U2" s="147"/>
      <c r="V2" s="147"/>
      <c r="W2" s="147"/>
      <c r="Y2" s="147" t="s">
        <v>185</v>
      </c>
      <c r="Z2" s="147"/>
      <c r="AA2" s="147"/>
      <c r="AB2" s="147"/>
      <c r="AC2" s="147"/>
      <c r="AD2" s="147"/>
      <c r="AE2" s="147" t="s">
        <v>192</v>
      </c>
      <c r="AF2" s="147"/>
      <c r="AG2" s="147"/>
      <c r="AH2" s="147"/>
      <c r="AI2" s="147"/>
      <c r="AK2" s="147" t="s">
        <v>189</v>
      </c>
      <c r="AL2" s="147"/>
      <c r="AM2" s="147"/>
      <c r="AN2" s="147"/>
      <c r="AO2" s="147"/>
    </row>
    <row r="3" spans="2:41" s="143" customFormat="1" ht="26.25" customHeight="1" thickTop="1">
      <c r="C3" s="148"/>
      <c r="D3" s="148" t="s">
        <v>156</v>
      </c>
      <c r="E3" s="161" t="s">
        <v>176</v>
      </c>
      <c r="F3" s="161" t="s">
        <v>176</v>
      </c>
      <c r="G3" s="148" t="s">
        <v>142</v>
      </c>
      <c r="I3" s="161" t="s">
        <v>179</v>
      </c>
      <c r="J3" s="161" t="s">
        <v>179</v>
      </c>
      <c r="K3" s="148" t="s">
        <v>172</v>
      </c>
      <c r="L3" s="148"/>
      <c r="N3" s="161" t="s">
        <v>193</v>
      </c>
      <c r="O3" s="148" t="s">
        <v>180</v>
      </c>
      <c r="P3" s="148"/>
      <c r="R3" s="161" t="s">
        <v>179</v>
      </c>
      <c r="S3" s="161" t="s">
        <v>179</v>
      </c>
      <c r="T3" s="148" t="s">
        <v>162</v>
      </c>
      <c r="U3" s="148" t="s">
        <v>190</v>
      </c>
      <c r="V3" s="148" t="s">
        <v>172</v>
      </c>
      <c r="W3" s="148"/>
      <c r="Y3" s="148" t="s">
        <v>161</v>
      </c>
      <c r="Z3" s="148" t="s">
        <v>161</v>
      </c>
      <c r="AA3" s="148" t="s">
        <v>187</v>
      </c>
      <c r="AB3" s="148"/>
      <c r="AC3" s="148"/>
      <c r="AD3" s="148" t="s">
        <v>70</v>
      </c>
      <c r="AE3" s="148" t="s">
        <v>159</v>
      </c>
      <c r="AF3" s="148"/>
      <c r="AG3" s="148"/>
      <c r="AH3" s="148" t="s">
        <v>82</v>
      </c>
      <c r="AI3" s="148"/>
      <c r="AK3" s="148"/>
      <c r="AL3" s="148"/>
      <c r="AM3" s="148"/>
      <c r="AN3" s="148"/>
      <c r="AO3" s="148"/>
    </row>
    <row r="4" spans="2:41" s="143" customFormat="1" ht="26.25" customHeight="1">
      <c r="C4" s="148"/>
      <c r="D4" s="148" t="s">
        <v>177</v>
      </c>
      <c r="E4" s="148" t="s">
        <v>89</v>
      </c>
      <c r="F4" s="148" t="s">
        <v>88</v>
      </c>
      <c r="G4" s="148" t="s">
        <v>171</v>
      </c>
      <c r="I4" s="148" t="s">
        <v>157</v>
      </c>
      <c r="J4" s="148" t="s">
        <v>158</v>
      </c>
      <c r="K4" s="148"/>
      <c r="L4" s="148"/>
      <c r="N4" s="148" t="s">
        <v>157</v>
      </c>
      <c r="O4" s="148" t="s">
        <v>158</v>
      </c>
      <c r="P4" s="148" t="s">
        <v>173</v>
      </c>
      <c r="R4" s="148" t="s">
        <v>157</v>
      </c>
      <c r="S4" s="148" t="s">
        <v>191</v>
      </c>
      <c r="T4" s="148" t="s">
        <v>158</v>
      </c>
      <c r="U4" s="148" t="s">
        <v>158</v>
      </c>
      <c r="V4" s="148"/>
      <c r="W4" s="148"/>
      <c r="Y4" s="148" t="s">
        <v>157</v>
      </c>
      <c r="Z4" s="148" t="s">
        <v>158</v>
      </c>
      <c r="AA4" s="148" t="s">
        <v>158</v>
      </c>
      <c r="AB4" s="148" t="s">
        <v>171</v>
      </c>
      <c r="AC4" s="148"/>
      <c r="AD4" s="148"/>
      <c r="AE4" s="148" t="s">
        <v>71</v>
      </c>
      <c r="AF4" s="148" t="s">
        <v>170</v>
      </c>
      <c r="AG4" s="148" t="s">
        <v>160</v>
      </c>
      <c r="AH4" s="148" t="s">
        <v>158</v>
      </c>
      <c r="AI4" s="148"/>
      <c r="AK4" s="148"/>
      <c r="AL4" s="148" t="s">
        <v>188</v>
      </c>
      <c r="AM4" s="161" t="s">
        <v>183</v>
      </c>
      <c r="AN4" s="148" t="s">
        <v>188</v>
      </c>
      <c r="AO4" s="148" t="s">
        <v>183</v>
      </c>
    </row>
    <row r="5" spans="2:41">
      <c r="B5" t="str">
        <f t="shared" ref="B5:B68" si="0">ROUNDUP(MONTH(C5)/3,0)&amp;"Q "&amp;YEAR(C5)</f>
        <v>3Q 2001</v>
      </c>
      <c r="C5" s="74">
        <v>37135</v>
      </c>
      <c r="D5" s="149">
        <v>-1.0405408155993001</v>
      </c>
      <c r="E5" s="149">
        <f t="shared" ref="E5:F68" si="1">D5</f>
        <v>-1.0405408155993001</v>
      </c>
      <c r="F5" s="149">
        <f t="shared" si="1"/>
        <v>-1.0405408155993001</v>
      </c>
      <c r="G5" s="71"/>
      <c r="I5" s="149">
        <v>23583.48</v>
      </c>
      <c r="J5" s="149">
        <v>19436.28</v>
      </c>
      <c r="K5" s="149"/>
      <c r="L5" s="149"/>
      <c r="M5" s="2"/>
      <c r="N5" s="71"/>
      <c r="O5" s="71"/>
      <c r="P5" s="71"/>
      <c r="R5" s="149">
        <v>24724.880000000001</v>
      </c>
      <c r="S5" s="149">
        <v>20432.45</v>
      </c>
      <c r="T5" s="149">
        <f>S5</f>
        <v>20432.45</v>
      </c>
      <c r="U5" s="149">
        <f>T5</f>
        <v>20432.45</v>
      </c>
      <c r="V5" s="149"/>
      <c r="W5" s="149"/>
      <c r="Y5" s="71"/>
      <c r="Z5" s="71"/>
      <c r="AA5" s="71"/>
      <c r="AB5" s="71"/>
      <c r="AC5" s="71"/>
      <c r="AD5" s="71"/>
      <c r="AE5" s="71"/>
      <c r="AF5" s="71"/>
      <c r="AG5" s="71"/>
      <c r="AH5" s="155">
        <v>20647.45</v>
      </c>
      <c r="AI5" s="71"/>
      <c r="AK5" s="75" t="str">
        <f t="shared" ref="AK5:AK68" si="2">B5</f>
        <v>3Q 2001</v>
      </c>
      <c r="AL5" s="71"/>
      <c r="AM5" s="71"/>
      <c r="AN5" s="158">
        <f>E5</f>
        <v>-1.0405408155993001</v>
      </c>
      <c r="AO5" s="158">
        <f t="shared" ref="AO5:AO68" si="3">AN5</f>
        <v>-1.0405408155993001</v>
      </c>
    </row>
    <row r="6" spans="2:41">
      <c r="B6" t="str">
        <f t="shared" si="0"/>
        <v>4Q 2001</v>
      </c>
      <c r="C6" s="74">
        <f>EDATE(C5,3)</f>
        <v>37226</v>
      </c>
      <c r="D6" s="149">
        <v>-1.1414202776403926</v>
      </c>
      <c r="E6" s="149">
        <f t="shared" si="1"/>
        <v>-1.1414202776403926</v>
      </c>
      <c r="F6" s="149">
        <f t="shared" si="1"/>
        <v>-1.1414202776403926</v>
      </c>
      <c r="G6" s="71"/>
      <c r="I6" s="149">
        <v>25649.16</v>
      </c>
      <c r="J6" s="149">
        <v>21204.36</v>
      </c>
      <c r="K6" s="149"/>
      <c r="L6" s="149"/>
      <c r="M6" s="2"/>
      <c r="N6" s="71"/>
      <c r="O6" s="71"/>
      <c r="P6" s="71"/>
      <c r="R6" s="149">
        <v>24879.31</v>
      </c>
      <c r="S6" s="149">
        <v>20589.93</v>
      </c>
      <c r="T6" s="149">
        <f t="shared" ref="T6:T69" si="4">S6</f>
        <v>20589.93</v>
      </c>
      <c r="U6" s="149">
        <f t="shared" ref="U6:U69" si="5">T6</f>
        <v>20589.93</v>
      </c>
      <c r="V6" s="149"/>
      <c r="W6" s="149"/>
      <c r="Y6" s="149">
        <f t="shared" ref="Y6:Y37" si="6">R6/R5*100-100</f>
        <v>0.62459352684420821</v>
      </c>
      <c r="Z6" s="149">
        <f t="shared" ref="Z6:Z37" si="7">S6/S5*100-100</f>
        <v>0.77073478706664389</v>
      </c>
      <c r="AA6" s="71"/>
      <c r="AB6" s="71"/>
      <c r="AC6" s="71"/>
      <c r="AD6" s="149">
        <f t="shared" ref="AD6:AD37" si="8">E6-E5</f>
        <v>-0.10087946204109244</v>
      </c>
      <c r="AE6" s="149">
        <f t="shared" ref="AE6:AE37" si="9">Z6-AD6</f>
        <v>0.87161424910773633</v>
      </c>
      <c r="AF6" s="71"/>
      <c r="AG6" s="149"/>
      <c r="AH6" s="155">
        <f>AH5*(1+AE6/100)</f>
        <v>20827.416116277396</v>
      </c>
      <c r="AI6" s="149">
        <f t="shared" ref="AI6:AI37" si="10">S6/AH6*100-100</f>
        <v>-1.1402572213064559</v>
      </c>
      <c r="AJ6" s="2"/>
      <c r="AK6" s="75" t="str">
        <f t="shared" si="2"/>
        <v>4Q 2001</v>
      </c>
      <c r="AL6" s="71"/>
      <c r="AM6" s="71"/>
      <c r="AN6" s="158">
        <f t="shared" ref="AN6:AN69" si="11">E6</f>
        <v>-1.1414202776403926</v>
      </c>
      <c r="AO6" s="158">
        <f t="shared" si="3"/>
        <v>-1.1414202776403926</v>
      </c>
    </row>
    <row r="7" spans="2:41">
      <c r="B7" t="str">
        <f t="shared" si="0"/>
        <v>1Q 2002</v>
      </c>
      <c r="C7" s="74">
        <f t="shared" ref="C7:C70" si="12">EDATE(C6,3)</f>
        <v>37316</v>
      </c>
      <c r="D7" s="149">
        <v>-1.1036910766460295</v>
      </c>
      <c r="E7" s="149">
        <f t="shared" si="1"/>
        <v>-1.1036910766460295</v>
      </c>
      <c r="F7" s="149">
        <f t="shared" si="1"/>
        <v>-1.1036910766460295</v>
      </c>
      <c r="G7" s="71"/>
      <c r="I7" s="149">
        <v>24856.400000000001</v>
      </c>
      <c r="J7" s="149">
        <v>20670.41</v>
      </c>
      <c r="K7" s="149"/>
      <c r="L7" s="149"/>
      <c r="M7" s="2"/>
      <c r="N7" s="71"/>
      <c r="O7" s="71"/>
      <c r="P7" s="71"/>
      <c r="R7" s="149">
        <v>25087.66</v>
      </c>
      <c r="S7" s="149">
        <v>20800.87</v>
      </c>
      <c r="T7" s="149">
        <f t="shared" si="4"/>
        <v>20800.87</v>
      </c>
      <c r="U7" s="149">
        <f t="shared" si="5"/>
        <v>20800.87</v>
      </c>
      <c r="V7" s="149"/>
      <c r="W7" s="149"/>
      <c r="Y7" s="149">
        <f t="shared" si="6"/>
        <v>0.83744283904978545</v>
      </c>
      <c r="Z7" s="149">
        <f t="shared" si="7"/>
        <v>1.0244813848322849</v>
      </c>
      <c r="AA7" s="71"/>
      <c r="AB7" s="71"/>
      <c r="AC7" s="71"/>
      <c r="AD7" s="149">
        <f t="shared" si="8"/>
        <v>3.7729200994363055E-2</v>
      </c>
      <c r="AE7" s="149">
        <f t="shared" si="9"/>
        <v>0.98675218383792185</v>
      </c>
      <c r="AF7" s="71"/>
      <c r="AG7" s="71"/>
      <c r="AH7" s="155">
        <f t="shared" ref="AH7:AH70" si="13">AH6*(1+AE7/100)</f>
        <v>21032.931099641773</v>
      </c>
      <c r="AI7" s="149">
        <f t="shared" si="10"/>
        <v>-1.1033226826180567</v>
      </c>
      <c r="AJ7" s="2"/>
      <c r="AK7" s="75" t="str">
        <f t="shared" si="2"/>
        <v>1Q 2002</v>
      </c>
      <c r="AL7" s="71"/>
      <c r="AM7" s="71"/>
      <c r="AN7" s="158">
        <f t="shared" si="11"/>
        <v>-1.1036910766460295</v>
      </c>
      <c r="AO7" s="158">
        <f t="shared" si="3"/>
        <v>-1.1036910766460295</v>
      </c>
    </row>
    <row r="8" spans="2:41">
      <c r="B8" t="str">
        <f t="shared" si="0"/>
        <v>2Q 2002</v>
      </c>
      <c r="C8" s="74">
        <f t="shared" si="12"/>
        <v>37408</v>
      </c>
      <c r="D8" s="149">
        <v>-1.412637603948852</v>
      </c>
      <c r="E8" s="149">
        <f t="shared" si="1"/>
        <v>-1.412637603948852</v>
      </c>
      <c r="F8" s="149">
        <f t="shared" si="1"/>
        <v>-1.412637603948852</v>
      </c>
      <c r="G8" s="71"/>
      <c r="I8" s="149">
        <v>25476.22</v>
      </c>
      <c r="J8" s="149">
        <v>21155.42</v>
      </c>
      <c r="K8" s="149"/>
      <c r="L8" s="149"/>
      <c r="M8" s="2"/>
      <c r="N8" s="71"/>
      <c r="O8" s="71"/>
      <c r="P8" s="71"/>
      <c r="R8" s="149">
        <v>25291.74</v>
      </c>
      <c r="S8" s="149">
        <v>20983.919999999998</v>
      </c>
      <c r="T8" s="149">
        <f t="shared" si="4"/>
        <v>20983.919999999998</v>
      </c>
      <c r="U8" s="149">
        <f t="shared" si="5"/>
        <v>20983.919999999998</v>
      </c>
      <c r="V8" s="149"/>
      <c r="W8" s="149"/>
      <c r="Y8" s="149">
        <f t="shared" si="6"/>
        <v>0.8134676570074646</v>
      </c>
      <c r="Z8" s="149">
        <f t="shared" si="7"/>
        <v>0.88001126875943214</v>
      </c>
      <c r="AA8" s="71"/>
      <c r="AB8" s="71"/>
      <c r="AC8" s="71"/>
      <c r="AD8" s="149">
        <f t="shared" si="8"/>
        <v>-0.30894652730282246</v>
      </c>
      <c r="AE8" s="149">
        <f t="shared" si="9"/>
        <v>1.1889577960622546</v>
      </c>
      <c r="AF8" s="71"/>
      <c r="AG8" s="71"/>
      <c r="AH8" s="155">
        <f t="shared" si="13"/>
        <v>21283.003773691365</v>
      </c>
      <c r="AI8" s="149">
        <f t="shared" si="10"/>
        <v>-1.4052705006850346</v>
      </c>
      <c r="AJ8" s="2"/>
      <c r="AK8" s="75" t="str">
        <f t="shared" si="2"/>
        <v>2Q 2002</v>
      </c>
      <c r="AL8" s="71"/>
      <c r="AM8" s="71"/>
      <c r="AN8" s="158">
        <f t="shared" si="11"/>
        <v>-1.412637603948852</v>
      </c>
      <c r="AO8" s="158">
        <f t="shared" si="3"/>
        <v>-1.412637603948852</v>
      </c>
    </row>
    <row r="9" spans="2:41">
      <c r="B9" t="str">
        <f t="shared" si="0"/>
        <v>3Q 2002</v>
      </c>
      <c r="C9" s="74">
        <f t="shared" si="12"/>
        <v>37500</v>
      </c>
      <c r="D9" s="149">
        <v>-1.480647560564563</v>
      </c>
      <c r="E9" s="149">
        <f t="shared" si="1"/>
        <v>-1.480647560564563</v>
      </c>
      <c r="F9" s="149">
        <f t="shared" si="1"/>
        <v>-1.480647560564563</v>
      </c>
      <c r="G9" s="71"/>
      <c r="I9" s="149">
        <v>24580.14</v>
      </c>
      <c r="J9" s="149">
        <v>20384.330000000002</v>
      </c>
      <c r="K9" s="149"/>
      <c r="L9" s="149"/>
      <c r="M9" s="2"/>
      <c r="N9" s="149">
        <f t="shared" ref="N9:N40" si="14">I9/I5*100-100</f>
        <v>4.2260938589215868</v>
      </c>
      <c r="O9" s="149">
        <f t="shared" ref="O9:O40" si="15">J9/J5*100-100</f>
        <v>4.8777338050285408</v>
      </c>
      <c r="P9" s="71"/>
      <c r="R9" s="149">
        <v>25567.25</v>
      </c>
      <c r="S9" s="149">
        <v>21241.55</v>
      </c>
      <c r="T9" s="149">
        <f t="shared" si="4"/>
        <v>21241.55</v>
      </c>
      <c r="U9" s="149">
        <f t="shared" si="5"/>
        <v>21241.55</v>
      </c>
      <c r="V9" s="149"/>
      <c r="W9" s="149"/>
      <c r="Y9" s="149">
        <f t="shared" si="6"/>
        <v>1.0893279782252989</v>
      </c>
      <c r="Z9" s="149">
        <f t="shared" si="7"/>
        <v>1.2277496292399235</v>
      </c>
      <c r="AA9" s="71"/>
      <c r="AB9" s="71"/>
      <c r="AC9" s="71"/>
      <c r="AD9" s="149">
        <f t="shared" si="8"/>
        <v>-6.8009956615711076E-2</v>
      </c>
      <c r="AE9" s="149">
        <f t="shared" si="9"/>
        <v>1.2957595858556346</v>
      </c>
      <c r="AF9" s="71"/>
      <c r="AG9" s="71"/>
      <c r="AH9" s="155">
        <f t="shared" si="13"/>
        <v>21558.780335246989</v>
      </c>
      <c r="AI9" s="149">
        <f t="shared" si="10"/>
        <v>-1.471466986137159</v>
      </c>
      <c r="AJ9" s="2"/>
      <c r="AK9" s="75" t="str">
        <f t="shared" si="2"/>
        <v>3Q 2002</v>
      </c>
      <c r="AL9" s="71"/>
      <c r="AM9" s="71"/>
      <c r="AN9" s="158">
        <f t="shared" si="11"/>
        <v>-1.480647560564563</v>
      </c>
      <c r="AO9" s="158">
        <f t="shared" si="3"/>
        <v>-1.480647560564563</v>
      </c>
    </row>
    <row r="10" spans="2:41">
      <c r="B10" t="str">
        <f t="shared" si="0"/>
        <v>4Q 2002</v>
      </c>
      <c r="C10" s="74">
        <f t="shared" si="12"/>
        <v>37591</v>
      </c>
      <c r="D10" s="149">
        <v>-1.6657786862467105</v>
      </c>
      <c r="E10" s="149">
        <f t="shared" si="1"/>
        <v>-1.6657786862467105</v>
      </c>
      <c r="F10" s="149">
        <f t="shared" si="1"/>
        <v>-1.6657786862467105</v>
      </c>
      <c r="G10" s="71"/>
      <c r="I10" s="149">
        <v>26875.48</v>
      </c>
      <c r="J10" s="149">
        <v>22265.05</v>
      </c>
      <c r="K10" s="149"/>
      <c r="L10" s="149"/>
      <c r="M10" s="2"/>
      <c r="N10" s="149">
        <f t="shared" si="14"/>
        <v>4.78113123392734</v>
      </c>
      <c r="O10" s="149">
        <f t="shared" si="15"/>
        <v>5.0022259573031107</v>
      </c>
      <c r="P10" s="71"/>
      <c r="R10" s="149">
        <v>25938.82</v>
      </c>
      <c r="S10" s="149">
        <v>21512.31</v>
      </c>
      <c r="T10" s="149">
        <f t="shared" si="4"/>
        <v>21512.31</v>
      </c>
      <c r="U10" s="149">
        <f t="shared" si="5"/>
        <v>21512.31</v>
      </c>
      <c r="V10" s="149"/>
      <c r="W10" s="149"/>
      <c r="Y10" s="149">
        <f t="shared" si="6"/>
        <v>1.4533045204314163</v>
      </c>
      <c r="Z10" s="149">
        <f t="shared" si="7"/>
        <v>1.2746715752852538</v>
      </c>
      <c r="AA10" s="71"/>
      <c r="AB10" s="71"/>
      <c r="AC10" s="71"/>
      <c r="AD10" s="149">
        <f t="shared" si="8"/>
        <v>-0.18513112568214751</v>
      </c>
      <c r="AE10" s="149">
        <f t="shared" si="9"/>
        <v>1.4598027009674013</v>
      </c>
      <c r="AF10" s="71"/>
      <c r="AG10" s="71"/>
      <c r="AH10" s="155">
        <f t="shared" si="13"/>
        <v>21873.495992876553</v>
      </c>
      <c r="AI10" s="149">
        <f t="shared" si="10"/>
        <v>-1.6512494984531827</v>
      </c>
      <c r="AJ10" s="2"/>
      <c r="AK10" s="75" t="str">
        <f t="shared" si="2"/>
        <v>4Q 2002</v>
      </c>
      <c r="AL10" s="71"/>
      <c r="AM10" s="71"/>
      <c r="AN10" s="158">
        <f t="shared" si="11"/>
        <v>-1.6657786862467105</v>
      </c>
      <c r="AO10" s="158">
        <f t="shared" si="3"/>
        <v>-1.6657786862467105</v>
      </c>
    </row>
    <row r="11" spans="2:41">
      <c r="B11" t="str">
        <f t="shared" si="0"/>
        <v>1Q 2003</v>
      </c>
      <c r="C11" s="74">
        <f t="shared" si="12"/>
        <v>37681</v>
      </c>
      <c r="D11" s="149">
        <v>-1.8192863146815341</v>
      </c>
      <c r="E11" s="149">
        <f t="shared" si="1"/>
        <v>-1.8192863146815341</v>
      </c>
      <c r="F11" s="149">
        <f t="shared" si="1"/>
        <v>-1.8192863146815341</v>
      </c>
      <c r="G11" s="71"/>
      <c r="I11" s="149">
        <v>26182.11</v>
      </c>
      <c r="J11" s="149">
        <v>21771.23</v>
      </c>
      <c r="K11" s="149"/>
      <c r="L11" s="149"/>
      <c r="M11" s="2"/>
      <c r="N11" s="149">
        <f t="shared" si="14"/>
        <v>5.3334754831753486</v>
      </c>
      <c r="O11" s="149">
        <f t="shared" si="15"/>
        <v>5.3255837692624368</v>
      </c>
      <c r="P11" s="71"/>
      <c r="R11" s="149">
        <v>26307.42</v>
      </c>
      <c r="S11" s="149">
        <v>21791.55</v>
      </c>
      <c r="T11" s="149">
        <f t="shared" si="4"/>
        <v>21791.55</v>
      </c>
      <c r="U11" s="149">
        <f t="shared" si="5"/>
        <v>21791.55</v>
      </c>
      <c r="V11" s="149"/>
      <c r="W11" s="149"/>
      <c r="Y11" s="149">
        <f t="shared" si="6"/>
        <v>1.4210361149813195</v>
      </c>
      <c r="Z11" s="149">
        <f t="shared" si="7"/>
        <v>1.2980474900184902</v>
      </c>
      <c r="AA11" s="71"/>
      <c r="AB11" s="71"/>
      <c r="AC11" s="71"/>
      <c r="AD11" s="149">
        <f t="shared" si="8"/>
        <v>-0.15350762843482357</v>
      </c>
      <c r="AE11" s="149">
        <f t="shared" si="9"/>
        <v>1.4515551184533138</v>
      </c>
      <c r="AF11" s="71"/>
      <c r="AG11" s="71"/>
      <c r="AH11" s="155">
        <f t="shared" si="13"/>
        <v>22191.001843545833</v>
      </c>
      <c r="AI11" s="149">
        <f t="shared" si="10"/>
        <v>-1.8000622340627359</v>
      </c>
      <c r="AJ11" s="2"/>
      <c r="AK11" s="75" t="str">
        <f t="shared" si="2"/>
        <v>1Q 2003</v>
      </c>
      <c r="AL11" s="71"/>
      <c r="AM11" s="71"/>
      <c r="AN11" s="158">
        <f t="shared" si="11"/>
        <v>-1.8192863146815341</v>
      </c>
      <c r="AO11" s="158">
        <f t="shared" si="3"/>
        <v>-1.8192863146815341</v>
      </c>
    </row>
    <row r="12" spans="2:41">
      <c r="B12" t="str">
        <f t="shared" si="0"/>
        <v>2Q 2003</v>
      </c>
      <c r="C12" s="74">
        <f t="shared" si="12"/>
        <v>37773</v>
      </c>
      <c r="D12" s="149">
        <v>-2.1195817386217897</v>
      </c>
      <c r="E12" s="149">
        <f t="shared" si="1"/>
        <v>-2.1195817386217897</v>
      </c>
      <c r="F12" s="149">
        <f t="shared" si="1"/>
        <v>-2.1195817386217897</v>
      </c>
      <c r="G12" s="71"/>
      <c r="I12" s="149">
        <v>26787.47</v>
      </c>
      <c r="J12" s="149">
        <v>22265.200000000001</v>
      </c>
      <c r="K12" s="149">
        <f t="shared" ref="K12:K43" si="16">AVERAGE(I9:I12)/AVERAGE(I5:I8)*100-100</f>
        <v>4.8811603565339823</v>
      </c>
      <c r="L12" s="149">
        <f t="shared" ref="L12:L43" si="17">AVERAGE(J9:J12)/AVERAGE(J5:J8)*100-100</f>
        <v>5.1164309567270294</v>
      </c>
      <c r="M12" s="2"/>
      <c r="N12" s="149">
        <f t="shared" si="14"/>
        <v>5.146956652125013</v>
      </c>
      <c r="O12" s="149">
        <f t="shared" si="15"/>
        <v>5.2458424365954528</v>
      </c>
      <c r="P12" s="71"/>
      <c r="R12" s="149">
        <v>26585.93</v>
      </c>
      <c r="S12" s="149">
        <v>22080.29</v>
      </c>
      <c r="T12" s="149">
        <f t="shared" si="4"/>
        <v>22080.29</v>
      </c>
      <c r="U12" s="149">
        <f t="shared" si="5"/>
        <v>22080.29</v>
      </c>
      <c r="V12" s="149">
        <f t="shared" ref="V12:V43" si="18">AVERAGE(S9:S12)/AVERAGE(S5:S8)*100-100</f>
        <v>4.6113518913881677</v>
      </c>
      <c r="W12" s="149">
        <f t="shared" ref="W12:W43" si="19">AVERAGE(T9:T12)/AVERAGE(T5:T8)*100-100</f>
        <v>4.6113518913881677</v>
      </c>
      <c r="Y12" s="149">
        <f t="shared" si="6"/>
        <v>1.0586747009018893</v>
      </c>
      <c r="Z12" s="149">
        <f t="shared" si="7"/>
        <v>1.3250090057843664</v>
      </c>
      <c r="AA12" s="71"/>
      <c r="AB12" s="71"/>
      <c r="AC12" s="71"/>
      <c r="AD12" s="149">
        <f t="shared" si="8"/>
        <v>-0.30029542394025555</v>
      </c>
      <c r="AE12" s="149">
        <f t="shared" si="9"/>
        <v>1.625304429724622</v>
      </c>
      <c r="AF12" s="71"/>
      <c r="AG12" s="71"/>
      <c r="AH12" s="155">
        <f t="shared" si="13"/>
        <v>22551.673179509256</v>
      </c>
      <c r="AI12" s="149">
        <f t="shared" si="10"/>
        <v>-2.0902359472713528</v>
      </c>
      <c r="AJ12" s="2"/>
      <c r="AK12" s="75" t="str">
        <f t="shared" si="2"/>
        <v>2Q 2003</v>
      </c>
      <c r="AL12" s="71"/>
      <c r="AM12" s="71"/>
      <c r="AN12" s="158">
        <f t="shared" si="11"/>
        <v>-2.1195817386217897</v>
      </c>
      <c r="AO12" s="158">
        <f t="shared" si="3"/>
        <v>-2.1195817386217897</v>
      </c>
    </row>
    <row r="13" spans="2:41">
      <c r="B13" t="str">
        <f t="shared" si="0"/>
        <v>3Q 2003</v>
      </c>
      <c r="C13" s="74">
        <f t="shared" si="12"/>
        <v>37865</v>
      </c>
      <c r="D13" s="149">
        <v>-2.9932429434264662</v>
      </c>
      <c r="E13" s="149">
        <f t="shared" si="1"/>
        <v>-2.9932429434264662</v>
      </c>
      <c r="F13" s="149">
        <f t="shared" si="1"/>
        <v>-2.9932429434264662</v>
      </c>
      <c r="G13" s="71"/>
      <c r="I13" s="149">
        <v>25708.77</v>
      </c>
      <c r="J13" s="149">
        <v>21321.65</v>
      </c>
      <c r="K13" s="149">
        <f t="shared" si="16"/>
        <v>4.9640162001680181</v>
      </c>
      <c r="L13" s="149">
        <f t="shared" si="17"/>
        <v>5.0454165533770521</v>
      </c>
      <c r="M13" s="2"/>
      <c r="N13" s="149">
        <f t="shared" si="14"/>
        <v>4.5916337335751649</v>
      </c>
      <c r="O13" s="149">
        <f t="shared" si="15"/>
        <v>4.5982379602370997</v>
      </c>
      <c r="P13" s="71"/>
      <c r="R13" s="149">
        <v>26761.19</v>
      </c>
      <c r="S13" s="149">
        <v>22241.65</v>
      </c>
      <c r="T13" s="149">
        <f t="shared" si="4"/>
        <v>22241.65</v>
      </c>
      <c r="U13" s="149">
        <f t="shared" si="5"/>
        <v>22241.65</v>
      </c>
      <c r="V13" s="149">
        <f t="shared" si="18"/>
        <v>4.7951552969296358</v>
      </c>
      <c r="W13" s="149">
        <f t="shared" si="19"/>
        <v>4.7951552969296358</v>
      </c>
      <c r="Y13" s="149">
        <f t="shared" si="6"/>
        <v>0.65922087359741965</v>
      </c>
      <c r="Z13" s="149">
        <f t="shared" si="7"/>
        <v>0.730787503243846</v>
      </c>
      <c r="AA13" s="71"/>
      <c r="AB13" s="71"/>
      <c r="AC13" s="71"/>
      <c r="AD13" s="149">
        <f t="shared" si="8"/>
        <v>-0.87366120480467657</v>
      </c>
      <c r="AE13" s="149">
        <f t="shared" si="9"/>
        <v>1.6044487080485226</v>
      </c>
      <c r="AF13" s="71"/>
      <c r="AG13" s="71"/>
      <c r="AH13" s="155">
        <f t="shared" si="13"/>
        <v>22913.503208481219</v>
      </c>
      <c r="AI13" s="149">
        <f t="shared" si="10"/>
        <v>-2.9321278477947317</v>
      </c>
      <c r="AJ13" s="2"/>
      <c r="AK13" s="75" t="str">
        <f t="shared" si="2"/>
        <v>3Q 2003</v>
      </c>
      <c r="AL13" s="71"/>
      <c r="AM13" s="71"/>
      <c r="AN13" s="158">
        <f t="shared" si="11"/>
        <v>-2.9932429434264662</v>
      </c>
      <c r="AO13" s="158">
        <f t="shared" si="3"/>
        <v>-2.9932429434264662</v>
      </c>
    </row>
    <row r="14" spans="2:41">
      <c r="B14" t="str">
        <f t="shared" si="0"/>
        <v>4Q 2003</v>
      </c>
      <c r="C14" s="74">
        <f t="shared" si="12"/>
        <v>37956</v>
      </c>
      <c r="D14" s="149">
        <v>-3.3580939985039748</v>
      </c>
      <c r="E14" s="149">
        <f t="shared" si="1"/>
        <v>-3.3580939985039748</v>
      </c>
      <c r="F14" s="149">
        <f t="shared" si="1"/>
        <v>-3.3580939985039748</v>
      </c>
      <c r="G14" s="71"/>
      <c r="I14" s="149">
        <v>27917.599999999999</v>
      </c>
      <c r="J14" s="149">
        <v>23245.119999999999</v>
      </c>
      <c r="K14" s="149">
        <f t="shared" si="16"/>
        <v>4.7232470077093467</v>
      </c>
      <c r="L14" s="149">
        <f t="shared" si="17"/>
        <v>4.8866288701738654</v>
      </c>
      <c r="M14" s="2"/>
      <c r="N14" s="149">
        <f t="shared" si="14"/>
        <v>3.877586558454027</v>
      </c>
      <c r="O14" s="149">
        <f t="shared" si="15"/>
        <v>4.4018315701065234</v>
      </c>
      <c r="P14" s="71"/>
      <c r="R14" s="149">
        <v>26906.41</v>
      </c>
      <c r="S14" s="149">
        <v>22435.67</v>
      </c>
      <c r="T14" s="149">
        <f t="shared" si="4"/>
        <v>22435.67</v>
      </c>
      <c r="U14" s="149">
        <f t="shared" si="5"/>
        <v>22435.67</v>
      </c>
      <c r="V14" s="149">
        <f t="shared" si="18"/>
        <v>4.7439957936399537</v>
      </c>
      <c r="W14" s="149">
        <f t="shared" si="19"/>
        <v>4.7439957936399537</v>
      </c>
      <c r="Y14" s="149">
        <f t="shared" si="6"/>
        <v>0.54265150391294981</v>
      </c>
      <c r="Z14" s="149">
        <f t="shared" si="7"/>
        <v>0.87232736779870379</v>
      </c>
      <c r="AA14" s="71"/>
      <c r="AB14" s="71"/>
      <c r="AC14" s="71"/>
      <c r="AD14" s="149">
        <f t="shared" si="8"/>
        <v>-0.36485105507750859</v>
      </c>
      <c r="AE14" s="149">
        <f t="shared" si="9"/>
        <v>1.2371784228762124</v>
      </c>
      <c r="AF14" s="71"/>
      <c r="AG14" s="71"/>
      <c r="AH14" s="155">
        <f t="shared" si="13"/>
        <v>23196.984126101597</v>
      </c>
      <c r="AI14" s="149">
        <f t="shared" si="10"/>
        <v>-3.2819530416669807</v>
      </c>
      <c r="AJ14" s="2"/>
      <c r="AK14" s="75" t="str">
        <f t="shared" si="2"/>
        <v>4Q 2003</v>
      </c>
      <c r="AL14" s="71"/>
      <c r="AM14" s="71"/>
      <c r="AN14" s="158">
        <f t="shared" si="11"/>
        <v>-3.3580939985039748</v>
      </c>
      <c r="AO14" s="158">
        <f t="shared" si="3"/>
        <v>-3.3580939985039748</v>
      </c>
    </row>
    <row r="15" spans="2:41">
      <c r="B15" t="str">
        <f t="shared" si="0"/>
        <v>1Q 2004</v>
      </c>
      <c r="C15" s="74">
        <f t="shared" si="12"/>
        <v>38047</v>
      </c>
      <c r="D15" s="149">
        <v>-2.376569880349777</v>
      </c>
      <c r="E15" s="149">
        <f t="shared" si="1"/>
        <v>-2.376569880349777</v>
      </c>
      <c r="F15" s="149">
        <f t="shared" si="1"/>
        <v>-2.376569880349777</v>
      </c>
      <c r="G15" s="71"/>
      <c r="I15" s="149">
        <v>27416.71</v>
      </c>
      <c r="J15" s="149">
        <v>22985.19</v>
      </c>
      <c r="K15" s="149">
        <f t="shared" si="16"/>
        <v>4.5741628557532721</v>
      </c>
      <c r="L15" s="149">
        <f t="shared" si="17"/>
        <v>4.9559789113844204</v>
      </c>
      <c r="M15" s="2"/>
      <c r="N15" s="149">
        <f t="shared" si="14"/>
        <v>4.7154335536746288</v>
      </c>
      <c r="O15" s="149">
        <f t="shared" si="15"/>
        <v>5.5759826155894672</v>
      </c>
      <c r="P15" s="71"/>
      <c r="R15" s="149">
        <v>27473.13</v>
      </c>
      <c r="S15" s="149">
        <v>22930.75</v>
      </c>
      <c r="T15" s="149">
        <f t="shared" si="4"/>
        <v>22930.75</v>
      </c>
      <c r="U15" s="149">
        <f t="shared" si="5"/>
        <v>22930.75</v>
      </c>
      <c r="V15" s="149">
        <f t="shared" si="18"/>
        <v>4.8626944698385728</v>
      </c>
      <c r="W15" s="149">
        <f t="shared" si="19"/>
        <v>4.8626944698385728</v>
      </c>
      <c r="Y15" s="149">
        <f t="shared" si="6"/>
        <v>2.1062638977106189</v>
      </c>
      <c r="Z15" s="149">
        <f t="shared" si="7"/>
        <v>2.206664654989126</v>
      </c>
      <c r="AA15" s="71"/>
      <c r="AB15" s="71"/>
      <c r="AC15" s="71"/>
      <c r="AD15" s="149">
        <f t="shared" si="8"/>
        <v>0.98152411815419782</v>
      </c>
      <c r="AE15" s="149">
        <f t="shared" si="9"/>
        <v>1.2251405368349282</v>
      </c>
      <c r="AF15" s="71"/>
      <c r="AG15" s="71"/>
      <c r="AH15" s="155">
        <f t="shared" si="13"/>
        <v>23481.179781953633</v>
      </c>
      <c r="AI15" s="149">
        <f t="shared" si="10"/>
        <v>-2.3441317134186903</v>
      </c>
      <c r="AJ15" s="2"/>
      <c r="AK15" s="75" t="str">
        <f t="shared" si="2"/>
        <v>1Q 2004</v>
      </c>
      <c r="AL15" s="71"/>
      <c r="AM15" s="71"/>
      <c r="AN15" s="158">
        <f t="shared" si="11"/>
        <v>-2.376569880349777</v>
      </c>
      <c r="AO15" s="158">
        <f t="shared" si="3"/>
        <v>-2.376569880349777</v>
      </c>
    </row>
    <row r="16" spans="2:41">
      <c r="B16" t="str">
        <f t="shared" si="0"/>
        <v>2Q 2004</v>
      </c>
      <c r="C16" s="74">
        <f t="shared" si="12"/>
        <v>38139</v>
      </c>
      <c r="D16" s="149">
        <v>-1.9194309662321274</v>
      </c>
      <c r="E16" s="149">
        <f t="shared" si="1"/>
        <v>-1.9194309662321274</v>
      </c>
      <c r="F16" s="149">
        <f t="shared" si="1"/>
        <v>-1.9194309662321274</v>
      </c>
      <c r="G16" s="71"/>
      <c r="I16" s="149">
        <v>28299.05</v>
      </c>
      <c r="J16" s="149">
        <v>23641.759999999998</v>
      </c>
      <c r="K16" s="149">
        <f t="shared" si="16"/>
        <v>4.708566514596086</v>
      </c>
      <c r="L16" s="149">
        <f t="shared" si="17"/>
        <v>5.200285952222174</v>
      </c>
      <c r="M16" s="2"/>
      <c r="N16" s="149">
        <f t="shared" si="14"/>
        <v>5.6428621291969563</v>
      </c>
      <c r="O16" s="149">
        <f t="shared" si="15"/>
        <v>6.1825629233063211</v>
      </c>
      <c r="P16" s="71"/>
      <c r="R16" s="149">
        <v>28001.27</v>
      </c>
      <c r="S16" s="149">
        <v>23377.08</v>
      </c>
      <c r="T16" s="149">
        <f t="shared" si="4"/>
        <v>23377.08</v>
      </c>
      <c r="U16" s="149">
        <f t="shared" si="5"/>
        <v>23377.08</v>
      </c>
      <c r="V16" s="149">
        <f t="shared" si="18"/>
        <v>5.0325134457787897</v>
      </c>
      <c r="W16" s="149">
        <f t="shared" si="19"/>
        <v>5.0325134457787897</v>
      </c>
      <c r="Y16" s="149">
        <f t="shared" si="6"/>
        <v>1.9223874381986974</v>
      </c>
      <c r="Z16" s="149">
        <f t="shared" si="7"/>
        <v>1.9464256511453186</v>
      </c>
      <c r="AA16" s="71"/>
      <c r="AB16" s="71"/>
      <c r="AC16" s="71"/>
      <c r="AD16" s="149">
        <f t="shared" si="8"/>
        <v>0.45713891411764962</v>
      </c>
      <c r="AE16" s="149">
        <f t="shared" si="9"/>
        <v>1.489286737027669</v>
      </c>
      <c r="AF16" s="71"/>
      <c r="AG16" s="71"/>
      <c r="AH16" s="155">
        <f t="shared" si="13"/>
        <v>23830.881878143889</v>
      </c>
      <c r="AI16" s="149">
        <f t="shared" si="10"/>
        <v>-1.9042596932180089</v>
      </c>
      <c r="AJ16" s="2"/>
      <c r="AK16" s="75" t="str">
        <f t="shared" si="2"/>
        <v>2Q 2004</v>
      </c>
      <c r="AL16" s="71"/>
      <c r="AM16" s="71"/>
      <c r="AN16" s="158">
        <f t="shared" si="11"/>
        <v>-1.9194309662321274</v>
      </c>
      <c r="AO16" s="158">
        <f t="shared" si="3"/>
        <v>-1.9194309662321274</v>
      </c>
    </row>
    <row r="17" spans="2:41">
      <c r="B17" t="str">
        <f t="shared" si="0"/>
        <v>3Q 2004</v>
      </c>
      <c r="C17" s="74">
        <f t="shared" si="12"/>
        <v>38231</v>
      </c>
      <c r="D17" s="149">
        <v>-0.74253722346462325</v>
      </c>
      <c r="E17" s="149">
        <f t="shared" si="1"/>
        <v>-0.74253722346462325</v>
      </c>
      <c r="F17" s="149">
        <f t="shared" si="1"/>
        <v>-0.74253722346462325</v>
      </c>
      <c r="G17" s="71"/>
      <c r="I17" s="149">
        <v>27621.57</v>
      </c>
      <c r="J17" s="149">
        <v>23020.17</v>
      </c>
      <c r="K17" s="149">
        <f t="shared" si="16"/>
        <v>5.4011303995316666</v>
      </c>
      <c r="L17" s="149">
        <f t="shared" si="17"/>
        <v>6.0133779745142419</v>
      </c>
      <c r="M17" s="2"/>
      <c r="N17" s="149">
        <f t="shared" si="14"/>
        <v>7.4402626029949914</v>
      </c>
      <c r="O17" s="149">
        <f t="shared" si="15"/>
        <v>7.9661752256509004</v>
      </c>
      <c r="P17" s="71"/>
      <c r="R17" s="149">
        <v>28734.400000000001</v>
      </c>
      <c r="S17" s="149">
        <v>24007.39</v>
      </c>
      <c r="T17" s="149">
        <f t="shared" si="4"/>
        <v>24007.39</v>
      </c>
      <c r="U17" s="149">
        <f t="shared" si="5"/>
        <v>24007.39</v>
      </c>
      <c r="V17" s="149">
        <f t="shared" si="18"/>
        <v>5.8488367581237526</v>
      </c>
      <c r="W17" s="149">
        <f t="shared" si="19"/>
        <v>5.8488367581237526</v>
      </c>
      <c r="Y17" s="149">
        <f t="shared" si="6"/>
        <v>2.6182026743787077</v>
      </c>
      <c r="Z17" s="149">
        <f t="shared" si="7"/>
        <v>2.6962734439031806</v>
      </c>
      <c r="AA17" s="71"/>
      <c r="AB17" s="71"/>
      <c r="AC17" s="71"/>
      <c r="AD17" s="149">
        <f t="shared" si="8"/>
        <v>1.1768937427675041</v>
      </c>
      <c r="AE17" s="149">
        <f t="shared" si="9"/>
        <v>1.5193797011356764</v>
      </c>
      <c r="AF17" s="149">
        <f t="shared" ref="AF17:AF80" si="20">AVERAGE(AE14:AE17)</f>
        <v>1.3677463494686215</v>
      </c>
      <c r="AG17" s="149">
        <f>AVERAGE(AE6:AE17)</f>
        <v>1.3295983474943245</v>
      </c>
      <c r="AH17" s="155">
        <f t="shared" si="13"/>
        <v>24192.963460002025</v>
      </c>
      <c r="AI17" s="149">
        <f t="shared" si="10"/>
        <v>-0.76705551309922271</v>
      </c>
      <c r="AJ17" s="2"/>
      <c r="AK17" s="75" t="str">
        <f t="shared" si="2"/>
        <v>3Q 2004</v>
      </c>
      <c r="AL17" s="71"/>
      <c r="AM17" s="71"/>
      <c r="AN17" s="158">
        <f t="shared" si="11"/>
        <v>-0.74253722346462325</v>
      </c>
      <c r="AO17" s="158">
        <f t="shared" si="3"/>
        <v>-0.74253722346462325</v>
      </c>
    </row>
    <row r="18" spans="2:41">
      <c r="B18" t="str">
        <f t="shared" si="0"/>
        <v>4Q 2004</v>
      </c>
      <c r="C18" s="74">
        <f t="shared" si="12"/>
        <v>38322</v>
      </c>
      <c r="D18" s="149">
        <v>-0.53627633732276081</v>
      </c>
      <c r="E18" s="149">
        <f t="shared" si="1"/>
        <v>-0.53627633732276081</v>
      </c>
      <c r="F18" s="149">
        <f t="shared" si="1"/>
        <v>-0.53627633732276081</v>
      </c>
      <c r="G18" s="71"/>
      <c r="I18" s="149">
        <v>30373.1</v>
      </c>
      <c r="J18" s="149">
        <v>25410.67</v>
      </c>
      <c r="K18" s="149">
        <f t="shared" si="16"/>
        <v>6.6742498190597104</v>
      </c>
      <c r="L18" s="149">
        <f t="shared" si="17"/>
        <v>7.2848271845712134</v>
      </c>
      <c r="M18" s="2"/>
      <c r="N18" s="149">
        <f t="shared" si="14"/>
        <v>8.7955268361177303</v>
      </c>
      <c r="O18" s="149">
        <f t="shared" si="15"/>
        <v>9.3161489379276077</v>
      </c>
      <c r="P18" s="71"/>
      <c r="R18" s="149">
        <v>29200.54</v>
      </c>
      <c r="S18" s="149">
        <v>24485.27</v>
      </c>
      <c r="T18" s="149">
        <f t="shared" si="4"/>
        <v>24485.27</v>
      </c>
      <c r="U18" s="149">
        <f t="shared" si="5"/>
        <v>24485.27</v>
      </c>
      <c r="V18" s="149">
        <f t="shared" si="18"/>
        <v>7.0597281781103618</v>
      </c>
      <c r="W18" s="149">
        <f t="shared" si="19"/>
        <v>7.0597281781103618</v>
      </c>
      <c r="Y18" s="149">
        <f t="shared" si="6"/>
        <v>1.6222367615123403</v>
      </c>
      <c r="Z18" s="149">
        <f t="shared" si="7"/>
        <v>1.9905537419936223</v>
      </c>
      <c r="AA18" s="71"/>
      <c r="AB18" s="71"/>
      <c r="AC18" s="71"/>
      <c r="AD18" s="149">
        <f t="shared" si="8"/>
        <v>0.20626088614186244</v>
      </c>
      <c r="AE18" s="149">
        <f t="shared" si="9"/>
        <v>1.7842928558517599</v>
      </c>
      <c r="AF18" s="149">
        <f t="shared" si="20"/>
        <v>1.5045249577125084</v>
      </c>
      <c r="AG18" s="149">
        <f t="shared" ref="AG18:AG81" si="21">AVERAGE(AE7:AE18)</f>
        <v>1.4056548980563264</v>
      </c>
      <c r="AH18" s="155">
        <f t="shared" si="13"/>
        <v>24624.636778637669</v>
      </c>
      <c r="AI18" s="149">
        <f t="shared" si="10"/>
        <v>-0.56596480951374417</v>
      </c>
      <c r="AJ18" s="2"/>
      <c r="AK18" s="75" t="str">
        <f t="shared" si="2"/>
        <v>4Q 2004</v>
      </c>
      <c r="AL18" s="71"/>
      <c r="AM18" s="71"/>
      <c r="AN18" s="158">
        <f t="shared" si="11"/>
        <v>-0.53627633732276081</v>
      </c>
      <c r="AO18" s="158">
        <f t="shared" si="3"/>
        <v>-0.53627633732276081</v>
      </c>
    </row>
    <row r="19" spans="2:41">
      <c r="B19" t="str">
        <f t="shared" si="0"/>
        <v>1Q 2005</v>
      </c>
      <c r="C19" s="74">
        <f t="shared" si="12"/>
        <v>38412</v>
      </c>
      <c r="D19" s="149">
        <v>-1.5617797075215378</v>
      </c>
      <c r="E19" s="149">
        <f t="shared" si="1"/>
        <v>-1.5617797075215378</v>
      </c>
      <c r="F19" s="149">
        <f t="shared" si="1"/>
        <v>-1.5617797075215378</v>
      </c>
      <c r="G19" s="71"/>
      <c r="I19" s="149">
        <v>29113.99</v>
      </c>
      <c r="J19" s="149">
        <v>24762.5</v>
      </c>
      <c r="K19" s="149">
        <f t="shared" si="16"/>
        <v>7.0269139868061643</v>
      </c>
      <c r="L19" s="149">
        <f t="shared" si="17"/>
        <v>7.8135848428073018</v>
      </c>
      <c r="M19" s="2"/>
      <c r="N19" s="149">
        <f t="shared" si="14"/>
        <v>6.1906771454343072</v>
      </c>
      <c r="O19" s="149">
        <f t="shared" si="15"/>
        <v>7.7324137847022456</v>
      </c>
      <c r="P19" s="71"/>
      <c r="R19" s="149">
        <v>29233.58</v>
      </c>
      <c r="S19" s="149">
        <v>24694.48</v>
      </c>
      <c r="T19" s="149">
        <f t="shared" si="4"/>
        <v>24694.48</v>
      </c>
      <c r="U19" s="149">
        <f t="shared" si="5"/>
        <v>24694.48</v>
      </c>
      <c r="V19" s="149">
        <f t="shared" si="18"/>
        <v>7.6663905996274195</v>
      </c>
      <c r="W19" s="149">
        <f t="shared" si="19"/>
        <v>7.6663905996274195</v>
      </c>
      <c r="Y19" s="149">
        <f t="shared" si="6"/>
        <v>0.1131485924575486</v>
      </c>
      <c r="Z19" s="149">
        <f t="shared" si="7"/>
        <v>0.85443207283400113</v>
      </c>
      <c r="AA19" s="71"/>
      <c r="AB19" s="71"/>
      <c r="AC19" s="71"/>
      <c r="AD19" s="149">
        <f t="shared" si="8"/>
        <v>-1.025503370198777</v>
      </c>
      <c r="AE19" s="149">
        <f t="shared" si="9"/>
        <v>1.8799354430327782</v>
      </c>
      <c r="AF19" s="149">
        <f t="shared" si="20"/>
        <v>1.6682236842619709</v>
      </c>
      <c r="AG19" s="149">
        <f t="shared" si="21"/>
        <v>1.4800868363225643</v>
      </c>
      <c r="AH19" s="155">
        <f t="shared" si="13"/>
        <v>25087.564053157363</v>
      </c>
      <c r="AI19" s="149">
        <f t="shared" si="10"/>
        <v>-1.5668482293636288</v>
      </c>
      <c r="AJ19" s="2"/>
      <c r="AK19" s="75" t="str">
        <f t="shared" si="2"/>
        <v>1Q 2005</v>
      </c>
      <c r="AL19" s="71"/>
      <c r="AM19" s="71"/>
      <c r="AN19" s="158">
        <f t="shared" si="11"/>
        <v>-1.5617797075215378</v>
      </c>
      <c r="AO19" s="158">
        <f t="shared" si="3"/>
        <v>-1.5617797075215378</v>
      </c>
    </row>
    <row r="20" spans="2:41">
      <c r="B20" t="str">
        <f t="shared" si="0"/>
        <v>2Q 2005</v>
      </c>
      <c r="C20" s="74">
        <f t="shared" si="12"/>
        <v>38504</v>
      </c>
      <c r="D20" s="149">
        <v>-0.50049339714455243</v>
      </c>
      <c r="E20" s="149">
        <f t="shared" si="1"/>
        <v>-0.50049339714455243</v>
      </c>
      <c r="F20" s="149">
        <f t="shared" si="1"/>
        <v>-0.50049339714455243</v>
      </c>
      <c r="G20" s="71"/>
      <c r="I20" s="149">
        <v>29980.71</v>
      </c>
      <c r="J20" s="149">
        <v>25570.720000000001</v>
      </c>
      <c r="K20" s="149">
        <f t="shared" si="16"/>
        <v>7.0853201780503241</v>
      </c>
      <c r="L20" s="149">
        <f t="shared" si="17"/>
        <v>8.3013830338317263</v>
      </c>
      <c r="M20" s="2"/>
      <c r="N20" s="149">
        <f t="shared" si="14"/>
        <v>5.9424609660041483</v>
      </c>
      <c r="O20" s="149">
        <f t="shared" si="15"/>
        <v>8.1591218251094659</v>
      </c>
      <c r="P20" s="71"/>
      <c r="R20" s="149">
        <v>29719.08</v>
      </c>
      <c r="S20" s="149">
        <v>25311.68</v>
      </c>
      <c r="T20" s="149">
        <f t="shared" si="4"/>
        <v>25311.68</v>
      </c>
      <c r="U20" s="149">
        <f t="shared" si="5"/>
        <v>25311.68</v>
      </c>
      <c r="V20" s="149">
        <f t="shared" si="18"/>
        <v>8.2581278373448725</v>
      </c>
      <c r="W20" s="149">
        <f t="shared" si="19"/>
        <v>8.2581278373448725</v>
      </c>
      <c r="Y20" s="149">
        <f t="shared" si="6"/>
        <v>1.6607613573158062</v>
      </c>
      <c r="Z20" s="149">
        <f t="shared" si="7"/>
        <v>2.4993439829467974</v>
      </c>
      <c r="AA20" s="71"/>
      <c r="AB20" s="71"/>
      <c r="AC20" s="71"/>
      <c r="AD20" s="149">
        <f t="shared" si="8"/>
        <v>1.0612863103769854</v>
      </c>
      <c r="AE20" s="149">
        <f t="shared" si="9"/>
        <v>1.438057672569812</v>
      </c>
      <c r="AF20" s="149">
        <f t="shared" si="20"/>
        <v>1.6554164181475066</v>
      </c>
      <c r="AG20" s="149">
        <f t="shared" si="21"/>
        <v>1.5008451593648608</v>
      </c>
      <c r="AH20" s="155">
        <f t="shared" si="13"/>
        <v>25448.337692884659</v>
      </c>
      <c r="AI20" s="149">
        <f t="shared" si="10"/>
        <v>-0.53700046947612634</v>
      </c>
      <c r="AJ20" s="2"/>
      <c r="AK20" s="75" t="str">
        <f t="shared" si="2"/>
        <v>2Q 2005</v>
      </c>
      <c r="AL20" s="71"/>
      <c r="AM20" s="71"/>
      <c r="AN20" s="158">
        <f t="shared" si="11"/>
        <v>-0.50049339714455243</v>
      </c>
      <c r="AO20" s="158">
        <f t="shared" si="3"/>
        <v>-0.50049339714455243</v>
      </c>
    </row>
    <row r="21" spans="2:41">
      <c r="B21" t="str">
        <f t="shared" si="0"/>
        <v>3Q 2005</v>
      </c>
      <c r="C21" s="74">
        <f t="shared" si="12"/>
        <v>38596</v>
      </c>
      <c r="D21" s="149">
        <v>-8.8056825585169918E-2</v>
      </c>
      <c r="E21" s="149">
        <f t="shared" si="1"/>
        <v>-8.8056825585169918E-2</v>
      </c>
      <c r="F21" s="149">
        <f t="shared" si="1"/>
        <v>-8.8056825585169918E-2</v>
      </c>
      <c r="G21" s="71"/>
      <c r="I21" s="149">
        <v>29202.54</v>
      </c>
      <c r="J21" s="149">
        <v>24669.08</v>
      </c>
      <c r="K21" s="149">
        <f t="shared" si="16"/>
        <v>6.6652417110864235</v>
      </c>
      <c r="L21" s="149">
        <f t="shared" si="17"/>
        <v>8.096187582514986</v>
      </c>
      <c r="M21" s="2"/>
      <c r="N21" s="149">
        <f t="shared" si="14"/>
        <v>5.723678994351161</v>
      </c>
      <c r="O21" s="149">
        <f t="shared" si="15"/>
        <v>7.1628923678669736</v>
      </c>
      <c r="P21" s="71"/>
      <c r="R21" s="149">
        <v>30441.64</v>
      </c>
      <c r="S21" s="149">
        <v>25797.89</v>
      </c>
      <c r="T21" s="149">
        <f t="shared" si="4"/>
        <v>25797.89</v>
      </c>
      <c r="U21" s="149">
        <f t="shared" si="5"/>
        <v>25797.89</v>
      </c>
      <c r="V21" s="149">
        <f t="shared" si="18"/>
        <v>8.1276093415383741</v>
      </c>
      <c r="W21" s="149">
        <f t="shared" si="19"/>
        <v>8.1276093415383741</v>
      </c>
      <c r="Y21" s="149">
        <f t="shared" si="6"/>
        <v>2.4313000267841289</v>
      </c>
      <c r="Z21" s="149">
        <f t="shared" si="7"/>
        <v>1.9208918570399192</v>
      </c>
      <c r="AA21" s="71"/>
      <c r="AB21" s="71"/>
      <c r="AC21" s="71"/>
      <c r="AD21" s="149">
        <f t="shared" si="8"/>
        <v>0.41243657155938251</v>
      </c>
      <c r="AE21" s="149">
        <f t="shared" si="9"/>
        <v>1.5084552854805366</v>
      </c>
      <c r="AF21" s="149">
        <f t="shared" si="20"/>
        <v>1.6526853142337217</v>
      </c>
      <c r="AG21" s="149">
        <f t="shared" si="21"/>
        <v>1.5185698010002693</v>
      </c>
      <c r="AH21" s="155">
        <f t="shared" si="13"/>
        <v>25832.214487879912</v>
      </c>
      <c r="AI21" s="149">
        <f t="shared" si="10"/>
        <v>-0.13287474016607348</v>
      </c>
      <c r="AJ21" s="2"/>
      <c r="AK21" s="75" t="str">
        <f t="shared" si="2"/>
        <v>3Q 2005</v>
      </c>
      <c r="AL21" s="71"/>
      <c r="AM21" s="71"/>
      <c r="AN21" s="158">
        <f t="shared" si="11"/>
        <v>-8.8056825585169918E-2</v>
      </c>
      <c r="AO21" s="158">
        <f t="shared" si="3"/>
        <v>-8.8056825585169918E-2</v>
      </c>
    </row>
    <row r="22" spans="2:41">
      <c r="B22" t="str">
        <f t="shared" si="0"/>
        <v>4Q 2005</v>
      </c>
      <c r="C22" s="74">
        <f t="shared" si="12"/>
        <v>38687</v>
      </c>
      <c r="D22" s="149">
        <v>0.19657466377687172</v>
      </c>
      <c r="E22" s="149">
        <f t="shared" si="1"/>
        <v>0.19657466377687172</v>
      </c>
      <c r="F22" s="149">
        <f t="shared" si="1"/>
        <v>0.19657466377687172</v>
      </c>
      <c r="G22" s="71"/>
      <c r="I22" s="149">
        <v>32050.52</v>
      </c>
      <c r="J22" s="149">
        <v>27158.77</v>
      </c>
      <c r="K22" s="149">
        <f t="shared" si="16"/>
        <v>5.8370459068706424</v>
      </c>
      <c r="L22" s="149">
        <f t="shared" si="17"/>
        <v>7.4725911469223121</v>
      </c>
      <c r="M22" s="2"/>
      <c r="N22" s="149">
        <f t="shared" si="14"/>
        <v>5.5227158241997216</v>
      </c>
      <c r="O22" s="149">
        <f t="shared" si="15"/>
        <v>6.8793935775798332</v>
      </c>
      <c r="P22" s="71"/>
      <c r="R22" s="149">
        <v>30807.65</v>
      </c>
      <c r="S22" s="149">
        <v>26177.83</v>
      </c>
      <c r="T22" s="149">
        <f t="shared" si="4"/>
        <v>26177.83</v>
      </c>
      <c r="U22" s="149">
        <f t="shared" si="5"/>
        <v>26177.83</v>
      </c>
      <c r="V22" s="149">
        <f t="shared" si="18"/>
        <v>7.5752667523131976</v>
      </c>
      <c r="W22" s="149">
        <f t="shared" si="19"/>
        <v>7.5752667523131976</v>
      </c>
      <c r="Y22" s="149">
        <f t="shared" si="6"/>
        <v>1.2023333828269642</v>
      </c>
      <c r="Z22" s="149">
        <f t="shared" si="7"/>
        <v>1.4727561052473703</v>
      </c>
      <c r="AA22" s="71"/>
      <c r="AB22" s="71"/>
      <c r="AC22" s="71"/>
      <c r="AD22" s="149">
        <f t="shared" si="8"/>
        <v>0.28463148936204163</v>
      </c>
      <c r="AE22" s="149">
        <f t="shared" si="9"/>
        <v>1.1881246158853287</v>
      </c>
      <c r="AF22" s="149">
        <f t="shared" si="20"/>
        <v>1.5036432542421139</v>
      </c>
      <c r="AG22" s="149">
        <f t="shared" si="21"/>
        <v>1.4959299605767633</v>
      </c>
      <c r="AH22" s="155">
        <f t="shared" si="13"/>
        <v>26139.13338703871</v>
      </c>
      <c r="AI22" s="149">
        <f t="shared" si="10"/>
        <v>0.14804091776233008</v>
      </c>
      <c r="AJ22" s="2"/>
      <c r="AK22" s="75" t="str">
        <f t="shared" si="2"/>
        <v>4Q 2005</v>
      </c>
      <c r="AL22" s="71"/>
      <c r="AM22" s="71"/>
      <c r="AN22" s="158">
        <f t="shared" si="11"/>
        <v>0.19657466377687172</v>
      </c>
      <c r="AO22" s="158">
        <f t="shared" si="3"/>
        <v>0.19657466377687172</v>
      </c>
    </row>
    <row r="23" spans="2:41">
      <c r="B23" t="str">
        <f t="shared" si="0"/>
        <v>1Q 2006</v>
      </c>
      <c r="C23" s="74">
        <f t="shared" si="12"/>
        <v>38777</v>
      </c>
      <c r="D23" s="149">
        <v>-1.2641808926616704E-2</v>
      </c>
      <c r="E23" s="149">
        <f t="shared" si="1"/>
        <v>-1.2641808926616704E-2</v>
      </c>
      <c r="F23" s="149">
        <f t="shared" si="1"/>
        <v>-1.2641808926616704E-2</v>
      </c>
      <c r="G23" s="71"/>
      <c r="I23" s="149">
        <v>30847.16</v>
      </c>
      <c r="J23" s="149">
        <v>26521.98</v>
      </c>
      <c r="K23" s="149">
        <f t="shared" si="16"/>
        <v>5.7822999867166658</v>
      </c>
      <c r="L23" s="149">
        <f t="shared" si="17"/>
        <v>7.3170265740418756</v>
      </c>
      <c r="M23" s="2"/>
      <c r="N23" s="149">
        <f t="shared" si="14"/>
        <v>5.9530486889636194</v>
      </c>
      <c r="O23" s="149">
        <f t="shared" si="15"/>
        <v>7.10542150429076</v>
      </c>
      <c r="P23" s="71"/>
      <c r="R23" s="149">
        <v>31086.27</v>
      </c>
      <c r="S23" s="149">
        <v>26505.66</v>
      </c>
      <c r="T23" s="149">
        <f t="shared" si="4"/>
        <v>26505.66</v>
      </c>
      <c r="U23" s="149">
        <f t="shared" si="5"/>
        <v>26505.66</v>
      </c>
      <c r="V23" s="149">
        <f t="shared" si="18"/>
        <v>7.4860440026336903</v>
      </c>
      <c r="W23" s="149">
        <f t="shared" si="19"/>
        <v>7.4860440026336903</v>
      </c>
      <c r="Y23" s="149">
        <f t="shared" si="6"/>
        <v>0.90438576132876847</v>
      </c>
      <c r="Z23" s="149">
        <f t="shared" si="7"/>
        <v>1.2523192334887909</v>
      </c>
      <c r="AA23" s="71"/>
      <c r="AB23" s="71"/>
      <c r="AC23" s="71"/>
      <c r="AD23" s="149">
        <f t="shared" si="8"/>
        <v>-0.20921647270348842</v>
      </c>
      <c r="AE23" s="149">
        <f t="shared" si="9"/>
        <v>1.4615357061922793</v>
      </c>
      <c r="AF23" s="149">
        <f t="shared" si="20"/>
        <v>1.3990433200319892</v>
      </c>
      <c r="AG23" s="149">
        <f t="shared" si="21"/>
        <v>1.4967616762216771</v>
      </c>
      <c r="AH23" s="155">
        <f t="shared" si="13"/>
        <v>26521.166154779505</v>
      </c>
      <c r="AI23" s="149">
        <f t="shared" si="10"/>
        <v>-5.846709261957983E-2</v>
      </c>
      <c r="AJ23" s="2"/>
      <c r="AK23" s="75" t="str">
        <f t="shared" si="2"/>
        <v>1Q 2006</v>
      </c>
      <c r="AL23" s="71"/>
      <c r="AM23" s="71"/>
      <c r="AN23" s="158">
        <f t="shared" si="11"/>
        <v>-1.2641808926616704E-2</v>
      </c>
      <c r="AO23" s="158">
        <f t="shared" si="3"/>
        <v>-1.2641808926616704E-2</v>
      </c>
    </row>
    <row r="24" spans="2:41">
      <c r="B24" t="str">
        <f t="shared" si="0"/>
        <v>2Q 2006</v>
      </c>
      <c r="C24" s="74">
        <f t="shared" si="12"/>
        <v>38869</v>
      </c>
      <c r="D24" s="149">
        <v>0.88432187900764347</v>
      </c>
      <c r="E24" s="149">
        <f t="shared" si="1"/>
        <v>0.88432187900764347</v>
      </c>
      <c r="F24" s="149">
        <f t="shared" si="1"/>
        <v>0.88432187900764347</v>
      </c>
      <c r="G24" s="71"/>
      <c r="I24" s="149">
        <v>31879.65</v>
      </c>
      <c r="J24" s="149">
        <v>27267.93</v>
      </c>
      <c r="K24" s="149">
        <f t="shared" si="16"/>
        <v>5.8848211413213676</v>
      </c>
      <c r="L24" s="149">
        <f t="shared" si="17"/>
        <v>6.9394676565544273</v>
      </c>
      <c r="M24" s="2"/>
      <c r="N24" s="149">
        <f t="shared" si="14"/>
        <v>6.3338726801333252</v>
      </c>
      <c r="O24" s="149">
        <f t="shared" si="15"/>
        <v>6.6373179949567316</v>
      </c>
      <c r="P24" s="71"/>
      <c r="R24" s="149">
        <v>31731.56</v>
      </c>
      <c r="S24" s="149">
        <v>27108.26</v>
      </c>
      <c r="T24" s="149">
        <f t="shared" si="4"/>
        <v>27108.26</v>
      </c>
      <c r="U24" s="149">
        <f t="shared" si="5"/>
        <v>27108.26</v>
      </c>
      <c r="V24" s="149">
        <f t="shared" si="18"/>
        <v>7.1988882709457727</v>
      </c>
      <c r="W24" s="149">
        <f t="shared" si="19"/>
        <v>7.1988882709457727</v>
      </c>
      <c r="Y24" s="149">
        <f t="shared" si="6"/>
        <v>2.0758038838368122</v>
      </c>
      <c r="Z24" s="149">
        <f t="shared" si="7"/>
        <v>2.2734766838479032</v>
      </c>
      <c r="AA24" s="71"/>
      <c r="AB24" s="71"/>
      <c r="AC24" s="71"/>
      <c r="AD24" s="149">
        <f t="shared" si="8"/>
        <v>0.89696368793426018</v>
      </c>
      <c r="AE24" s="149">
        <f t="shared" si="9"/>
        <v>1.3765129959136431</v>
      </c>
      <c r="AF24" s="149">
        <f t="shared" si="20"/>
        <v>1.3836571508679469</v>
      </c>
      <c r="AG24" s="149">
        <f t="shared" si="21"/>
        <v>1.4760290567374288</v>
      </c>
      <c r="AH24" s="155">
        <f t="shared" si="13"/>
        <v>26886.233453567893</v>
      </c>
      <c r="AI24" s="149">
        <f t="shared" si="10"/>
        <v>0.82580011371075557</v>
      </c>
      <c r="AJ24" s="2"/>
      <c r="AK24" s="75" t="str">
        <f t="shared" si="2"/>
        <v>2Q 2006</v>
      </c>
      <c r="AL24" s="71"/>
      <c r="AM24" s="71"/>
      <c r="AN24" s="158">
        <f t="shared" si="11"/>
        <v>0.88432187900764347</v>
      </c>
      <c r="AO24" s="158">
        <f t="shared" si="3"/>
        <v>0.88432187900764347</v>
      </c>
    </row>
    <row r="25" spans="2:41">
      <c r="B25" t="str">
        <f t="shared" si="0"/>
        <v>3Q 2006</v>
      </c>
      <c r="C25" s="74">
        <f t="shared" si="12"/>
        <v>38961</v>
      </c>
      <c r="D25" s="149">
        <v>1.2374436719003512</v>
      </c>
      <c r="E25" s="149">
        <f t="shared" si="1"/>
        <v>1.2374436719003512</v>
      </c>
      <c r="F25" s="149">
        <f t="shared" si="1"/>
        <v>1.2374436719003512</v>
      </c>
      <c r="G25" s="71"/>
      <c r="I25" s="149">
        <v>30845.48</v>
      </c>
      <c r="J25" s="149">
        <v>26291.24</v>
      </c>
      <c r="K25" s="149">
        <f t="shared" si="16"/>
        <v>5.8586416791255544</v>
      </c>
      <c r="L25" s="149">
        <f t="shared" si="17"/>
        <v>6.7988726954296936</v>
      </c>
      <c r="M25" s="2"/>
      <c r="N25" s="149">
        <f t="shared" si="14"/>
        <v>5.6260174628645245</v>
      </c>
      <c r="O25" s="149">
        <f t="shared" si="15"/>
        <v>6.5756809739155244</v>
      </c>
      <c r="P25" s="71"/>
      <c r="R25" s="149">
        <v>32163.53</v>
      </c>
      <c r="S25" s="149">
        <v>27539.16</v>
      </c>
      <c r="T25" s="149">
        <f t="shared" si="4"/>
        <v>27539.16</v>
      </c>
      <c r="U25" s="149">
        <f t="shared" si="5"/>
        <v>27539.16</v>
      </c>
      <c r="V25" s="149">
        <f t="shared" si="18"/>
        <v>7.02127604414909</v>
      </c>
      <c r="W25" s="149">
        <f t="shared" si="19"/>
        <v>7.02127604414909</v>
      </c>
      <c r="Y25" s="149">
        <f t="shared" si="6"/>
        <v>1.3613260741041273</v>
      </c>
      <c r="Z25" s="149">
        <f t="shared" si="7"/>
        <v>1.5895524094869984</v>
      </c>
      <c r="AA25" s="71"/>
      <c r="AB25" s="71"/>
      <c r="AC25" s="71"/>
      <c r="AD25" s="149">
        <f t="shared" si="8"/>
        <v>0.35312179289270773</v>
      </c>
      <c r="AE25" s="149">
        <f t="shared" si="9"/>
        <v>1.2364306165942907</v>
      </c>
      <c r="AF25" s="149">
        <f t="shared" si="20"/>
        <v>1.3156509836463854</v>
      </c>
      <c r="AG25" s="149">
        <f t="shared" si="21"/>
        <v>1.4453608824495763</v>
      </c>
      <c r="AH25" s="155">
        <f t="shared" si="13"/>
        <v>27218.663075636821</v>
      </c>
      <c r="AI25" s="149">
        <f t="shared" si="10"/>
        <v>1.1774895904055285</v>
      </c>
      <c r="AJ25" s="2"/>
      <c r="AK25" s="75" t="str">
        <f t="shared" si="2"/>
        <v>3Q 2006</v>
      </c>
      <c r="AL25" s="71"/>
      <c r="AM25" s="71"/>
      <c r="AN25" s="158">
        <f t="shared" si="11"/>
        <v>1.2374436719003512</v>
      </c>
      <c r="AO25" s="158">
        <f t="shared" si="3"/>
        <v>1.2374436719003512</v>
      </c>
    </row>
    <row r="26" spans="2:41">
      <c r="B26" t="str">
        <f t="shared" si="0"/>
        <v>4Q 2006</v>
      </c>
      <c r="C26" s="74">
        <f t="shared" si="12"/>
        <v>39052</v>
      </c>
      <c r="D26" s="149">
        <v>1.925011901083451</v>
      </c>
      <c r="E26" s="149">
        <f t="shared" si="1"/>
        <v>1.925011901083451</v>
      </c>
      <c r="F26" s="149">
        <f t="shared" si="1"/>
        <v>1.925011901083451</v>
      </c>
      <c r="G26" s="71"/>
      <c r="I26" s="149">
        <v>34056.5</v>
      </c>
      <c r="J26" s="149">
        <v>29026.22</v>
      </c>
      <c r="K26" s="149">
        <f t="shared" si="16"/>
        <v>6.0499921228280442</v>
      </c>
      <c r="L26" s="149">
        <f t="shared" si="17"/>
        <v>6.7993610481957631</v>
      </c>
      <c r="M26" s="2"/>
      <c r="N26" s="149">
        <f t="shared" si="14"/>
        <v>6.2588064093811937</v>
      </c>
      <c r="O26" s="149">
        <f t="shared" si="15"/>
        <v>6.8760477738866683</v>
      </c>
      <c r="P26" s="71"/>
      <c r="R26" s="149">
        <v>32850.17</v>
      </c>
      <c r="S26" s="149">
        <v>28118.41</v>
      </c>
      <c r="T26" s="149">
        <f t="shared" si="4"/>
        <v>28118.41</v>
      </c>
      <c r="U26" s="149">
        <f t="shared" si="5"/>
        <v>28118.41</v>
      </c>
      <c r="V26" s="149">
        <f t="shared" si="18"/>
        <v>7.1479462822219091</v>
      </c>
      <c r="W26" s="149">
        <f t="shared" si="19"/>
        <v>7.1479462822219091</v>
      </c>
      <c r="Y26" s="149">
        <f t="shared" si="6"/>
        <v>2.1348402989348472</v>
      </c>
      <c r="Z26" s="149">
        <f t="shared" si="7"/>
        <v>2.1033684397054913</v>
      </c>
      <c r="AA26" s="71"/>
      <c r="AB26" s="71"/>
      <c r="AC26" s="71"/>
      <c r="AD26" s="149">
        <f t="shared" si="8"/>
        <v>0.68756822918309979</v>
      </c>
      <c r="AE26" s="149">
        <f t="shared" si="9"/>
        <v>1.4158002105223915</v>
      </c>
      <c r="AF26" s="149">
        <f t="shared" si="20"/>
        <v>1.3725698823056511</v>
      </c>
      <c r="AG26" s="149">
        <f t="shared" si="21"/>
        <v>1.4602460314200911</v>
      </c>
      <c r="AH26" s="155">
        <f t="shared" si="13"/>
        <v>27604.024964763066</v>
      </c>
      <c r="AI26" s="149">
        <f t="shared" si="10"/>
        <v>1.8634421461853918</v>
      </c>
      <c r="AJ26" s="2"/>
      <c r="AK26" s="75" t="str">
        <f t="shared" si="2"/>
        <v>4Q 2006</v>
      </c>
      <c r="AL26" s="71"/>
      <c r="AM26" s="71"/>
      <c r="AN26" s="158">
        <f t="shared" si="11"/>
        <v>1.925011901083451</v>
      </c>
      <c r="AO26" s="158">
        <f t="shared" si="3"/>
        <v>1.925011901083451</v>
      </c>
    </row>
    <row r="27" spans="2:41">
      <c r="B27" t="str">
        <f t="shared" si="0"/>
        <v>1Q 2007</v>
      </c>
      <c r="C27" s="74">
        <f t="shared" si="12"/>
        <v>39142</v>
      </c>
      <c r="D27" s="149">
        <v>1.365719423751699</v>
      </c>
      <c r="E27" s="149">
        <f t="shared" si="1"/>
        <v>1.365719423751699</v>
      </c>
      <c r="F27" s="149">
        <f t="shared" si="1"/>
        <v>1.365719423751699</v>
      </c>
      <c r="G27" s="71"/>
      <c r="I27" s="149">
        <v>32552.17</v>
      </c>
      <c r="J27" s="149">
        <v>28064.67</v>
      </c>
      <c r="K27" s="149">
        <f t="shared" si="16"/>
        <v>5.941034361386329</v>
      </c>
      <c r="L27" s="149">
        <f t="shared" si="17"/>
        <v>6.4756296998043013</v>
      </c>
      <c r="M27" s="2"/>
      <c r="N27" s="149">
        <f t="shared" si="14"/>
        <v>5.5272835489555519</v>
      </c>
      <c r="O27" s="149">
        <f t="shared" si="15"/>
        <v>5.8166471734010656</v>
      </c>
      <c r="P27" s="71"/>
      <c r="R27" s="149">
        <v>33187.230000000003</v>
      </c>
      <c r="S27" s="149">
        <v>28343.74</v>
      </c>
      <c r="T27" s="149">
        <f t="shared" si="4"/>
        <v>28343.74</v>
      </c>
      <c r="U27" s="149">
        <f t="shared" si="5"/>
        <v>28343.74</v>
      </c>
      <c r="V27" s="149">
        <f t="shared" si="18"/>
        <v>7.0491321866799268</v>
      </c>
      <c r="W27" s="149">
        <f t="shared" si="19"/>
        <v>7.0491321866799268</v>
      </c>
      <c r="Y27" s="149">
        <f t="shared" si="6"/>
        <v>1.0260525287997098</v>
      </c>
      <c r="Z27" s="149">
        <f t="shared" si="7"/>
        <v>0.80136110114335679</v>
      </c>
      <c r="AA27" s="71"/>
      <c r="AB27" s="71"/>
      <c r="AC27" s="71"/>
      <c r="AD27" s="149">
        <f t="shared" si="8"/>
        <v>-0.55929247733175202</v>
      </c>
      <c r="AE27" s="149">
        <f t="shared" si="9"/>
        <v>1.3606535784751088</v>
      </c>
      <c r="AF27" s="149">
        <f t="shared" si="20"/>
        <v>1.3473493503763585</v>
      </c>
      <c r="AG27" s="149">
        <f t="shared" si="21"/>
        <v>1.4715387848901063</v>
      </c>
      <c r="AH27" s="155">
        <f t="shared" si="13"/>
        <v>27979.620118249277</v>
      </c>
      <c r="AI27" s="149">
        <f t="shared" si="10"/>
        <v>1.3013753589643358</v>
      </c>
      <c r="AJ27" s="2"/>
      <c r="AK27" s="75" t="str">
        <f t="shared" si="2"/>
        <v>1Q 2007</v>
      </c>
      <c r="AL27" s="71"/>
      <c r="AM27" s="71"/>
      <c r="AN27" s="158">
        <f t="shared" si="11"/>
        <v>1.365719423751699</v>
      </c>
      <c r="AO27" s="158">
        <f t="shared" si="3"/>
        <v>1.365719423751699</v>
      </c>
    </row>
    <row r="28" spans="2:41">
      <c r="B28" t="str">
        <f t="shared" si="0"/>
        <v>2Q 2007</v>
      </c>
      <c r="C28" s="74">
        <f t="shared" si="12"/>
        <v>39234</v>
      </c>
      <c r="D28" s="149">
        <v>1.3667771285721386</v>
      </c>
      <c r="E28" s="149">
        <f t="shared" si="1"/>
        <v>1.3667771285721386</v>
      </c>
      <c r="F28" s="149">
        <f t="shared" si="1"/>
        <v>1.3667771285721386</v>
      </c>
      <c r="G28" s="71"/>
      <c r="I28" s="149">
        <v>33624.99</v>
      </c>
      <c r="J28" s="149">
        <v>28868</v>
      </c>
      <c r="K28" s="149">
        <f t="shared" si="16"/>
        <v>5.7261473173023916</v>
      </c>
      <c r="L28" s="149">
        <f t="shared" si="17"/>
        <v>6.2795972950003858</v>
      </c>
      <c r="M28" s="2"/>
      <c r="N28" s="149">
        <f t="shared" si="14"/>
        <v>5.4747777971213623</v>
      </c>
      <c r="O28" s="149">
        <f t="shared" si="15"/>
        <v>5.8679555067069629</v>
      </c>
      <c r="P28" s="71"/>
      <c r="R28" s="149">
        <v>33524.65</v>
      </c>
      <c r="S28" s="149">
        <v>28732.28</v>
      </c>
      <c r="T28" s="149">
        <f t="shared" si="4"/>
        <v>28732.28</v>
      </c>
      <c r="U28" s="149">
        <f t="shared" si="5"/>
        <v>28732.28</v>
      </c>
      <c r="V28" s="149">
        <f t="shared" si="18"/>
        <v>6.765767929505202</v>
      </c>
      <c r="W28" s="149">
        <f t="shared" si="19"/>
        <v>6.765767929505202</v>
      </c>
      <c r="Y28" s="149">
        <f t="shared" si="6"/>
        <v>1.0167163695192301</v>
      </c>
      <c r="Z28" s="149">
        <f t="shared" si="7"/>
        <v>1.3708141550832664</v>
      </c>
      <c r="AA28" s="71"/>
      <c r="AB28" s="71"/>
      <c r="AC28" s="71"/>
      <c r="AD28" s="149">
        <f t="shared" si="8"/>
        <v>1.0577048204396533E-3</v>
      </c>
      <c r="AE28" s="149">
        <f t="shared" si="9"/>
        <v>1.3697564502628268</v>
      </c>
      <c r="AF28" s="149">
        <f t="shared" si="20"/>
        <v>1.3456602139636544</v>
      </c>
      <c r="AG28" s="149">
        <f t="shared" si="21"/>
        <v>1.4615779276597027</v>
      </c>
      <c r="AH28" s="155">
        <f t="shared" si="13"/>
        <v>28362.872769578033</v>
      </c>
      <c r="AI28" s="149">
        <f t="shared" si="10"/>
        <v>1.3024323502878445</v>
      </c>
      <c r="AJ28" s="2"/>
      <c r="AK28" s="75" t="str">
        <f t="shared" si="2"/>
        <v>2Q 2007</v>
      </c>
      <c r="AL28" s="71"/>
      <c r="AM28" s="71"/>
      <c r="AN28" s="158">
        <f t="shared" si="11"/>
        <v>1.3667771285721386</v>
      </c>
      <c r="AO28" s="158">
        <f t="shared" si="3"/>
        <v>1.3667771285721386</v>
      </c>
    </row>
    <row r="29" spans="2:41">
      <c r="B29" t="str">
        <f t="shared" si="0"/>
        <v>3Q 2007</v>
      </c>
      <c r="C29" s="74">
        <f t="shared" si="12"/>
        <v>39326</v>
      </c>
      <c r="D29" s="149">
        <v>0.66477062165191114</v>
      </c>
      <c r="E29" s="149">
        <f t="shared" si="1"/>
        <v>0.66477062165191114</v>
      </c>
      <c r="F29" s="149">
        <f t="shared" si="1"/>
        <v>0.66477062165191114</v>
      </c>
      <c r="G29" s="71"/>
      <c r="I29" s="149">
        <v>32346.29</v>
      </c>
      <c r="J29" s="149">
        <v>27689.32</v>
      </c>
      <c r="K29" s="149">
        <f t="shared" si="16"/>
        <v>5.5381184356567275</v>
      </c>
      <c r="L29" s="149">
        <f t="shared" si="17"/>
        <v>5.9756571992966627</v>
      </c>
      <c r="M29" s="2"/>
      <c r="N29" s="149">
        <f t="shared" si="14"/>
        <v>4.865575118299347</v>
      </c>
      <c r="O29" s="149">
        <f t="shared" si="15"/>
        <v>5.3176647430855297</v>
      </c>
      <c r="P29" s="71"/>
      <c r="R29" s="149">
        <v>33616.82</v>
      </c>
      <c r="S29" s="149">
        <v>28960.45</v>
      </c>
      <c r="T29" s="149">
        <f t="shared" si="4"/>
        <v>28960.45</v>
      </c>
      <c r="U29" s="149">
        <f t="shared" si="5"/>
        <v>28960.45</v>
      </c>
      <c r="V29" s="149">
        <f t="shared" si="18"/>
        <v>6.3578795707592377</v>
      </c>
      <c r="W29" s="149">
        <f t="shared" si="19"/>
        <v>6.3578795707592377</v>
      </c>
      <c r="Y29" s="149">
        <f t="shared" si="6"/>
        <v>0.27493202762742897</v>
      </c>
      <c r="Z29" s="149">
        <f t="shared" si="7"/>
        <v>0.79412423935727361</v>
      </c>
      <c r="AA29" s="71"/>
      <c r="AB29" s="71"/>
      <c r="AC29" s="71"/>
      <c r="AD29" s="149">
        <f t="shared" si="8"/>
        <v>-0.70200650692022748</v>
      </c>
      <c r="AE29" s="149">
        <f t="shared" si="9"/>
        <v>1.4961307462775011</v>
      </c>
      <c r="AF29" s="149">
        <f t="shared" si="20"/>
        <v>1.410585246384457</v>
      </c>
      <c r="AG29" s="149">
        <f t="shared" si="21"/>
        <v>1.4596405147548548</v>
      </c>
      <c r="AH29" s="155">
        <f t="shared" si="13"/>
        <v>28787.218429611257</v>
      </c>
      <c r="AI29" s="149">
        <f t="shared" si="10"/>
        <v>0.60176557458066782</v>
      </c>
      <c r="AJ29" s="2"/>
      <c r="AK29" s="75" t="str">
        <f t="shared" si="2"/>
        <v>3Q 2007</v>
      </c>
      <c r="AL29" s="71"/>
      <c r="AM29" s="71"/>
      <c r="AN29" s="158">
        <f t="shared" si="11"/>
        <v>0.66477062165191114</v>
      </c>
      <c r="AO29" s="158">
        <f t="shared" si="3"/>
        <v>0.66477062165191114</v>
      </c>
    </row>
    <row r="30" spans="2:41">
      <c r="B30" t="str">
        <f t="shared" si="0"/>
        <v>4Q 2007</v>
      </c>
      <c r="C30" s="74">
        <f t="shared" si="12"/>
        <v>39417</v>
      </c>
      <c r="D30" s="149">
        <v>2.0372946219428201</v>
      </c>
      <c r="E30" s="149">
        <f t="shared" si="1"/>
        <v>2.0372946219428201</v>
      </c>
      <c r="F30" s="149">
        <f t="shared" si="1"/>
        <v>2.0372946219428201</v>
      </c>
      <c r="G30" s="71"/>
      <c r="I30" s="149">
        <v>35701.49</v>
      </c>
      <c r="J30" s="149">
        <v>30911.35</v>
      </c>
      <c r="K30" s="149">
        <f t="shared" si="16"/>
        <v>5.1682304596008635</v>
      </c>
      <c r="L30" s="149">
        <f t="shared" si="17"/>
        <v>5.8895838108827832</v>
      </c>
      <c r="M30" s="2"/>
      <c r="N30" s="149">
        <f t="shared" si="14"/>
        <v>4.830179260934031</v>
      </c>
      <c r="O30" s="149">
        <f t="shared" si="15"/>
        <v>6.4945762830985103</v>
      </c>
      <c r="P30" s="71"/>
      <c r="R30" s="149">
        <v>34248.720000000001</v>
      </c>
      <c r="S30" s="149">
        <v>29820.13</v>
      </c>
      <c r="T30" s="149">
        <f t="shared" si="4"/>
        <v>29820.13</v>
      </c>
      <c r="U30" s="149">
        <f t="shared" si="5"/>
        <v>29820.13</v>
      </c>
      <c r="V30" s="149">
        <f t="shared" si="18"/>
        <v>6.0263752237660526</v>
      </c>
      <c r="W30" s="149">
        <f t="shared" si="19"/>
        <v>6.0263752237660526</v>
      </c>
      <c r="Y30" s="149">
        <f t="shared" si="6"/>
        <v>1.8797137861344453</v>
      </c>
      <c r="Z30" s="149">
        <f t="shared" si="7"/>
        <v>2.9684621613269115</v>
      </c>
      <c r="AA30" s="71"/>
      <c r="AB30" s="71"/>
      <c r="AC30" s="71"/>
      <c r="AD30" s="149">
        <f t="shared" si="8"/>
        <v>1.3725240002909089</v>
      </c>
      <c r="AE30" s="149">
        <f t="shared" si="9"/>
        <v>1.5959381610360026</v>
      </c>
      <c r="AF30" s="149">
        <f t="shared" si="20"/>
        <v>1.4556197340128598</v>
      </c>
      <c r="AG30" s="149">
        <f t="shared" si="21"/>
        <v>1.4439442901868749</v>
      </c>
      <c r="AH30" s="155">
        <f t="shared" si="13"/>
        <v>29246.644634030214</v>
      </c>
      <c r="AI30" s="149">
        <f t="shared" si="10"/>
        <v>1.9608586665100773</v>
      </c>
      <c r="AJ30" s="2"/>
      <c r="AK30" s="75" t="str">
        <f t="shared" si="2"/>
        <v>4Q 2007</v>
      </c>
      <c r="AL30" s="71"/>
      <c r="AM30" s="71"/>
      <c r="AN30" s="158">
        <f t="shared" si="11"/>
        <v>2.0372946219428201</v>
      </c>
      <c r="AO30" s="158">
        <f t="shared" si="3"/>
        <v>2.0372946219428201</v>
      </c>
    </row>
    <row r="31" spans="2:41">
      <c r="B31" t="str">
        <f t="shared" si="0"/>
        <v>1Q 2008</v>
      </c>
      <c r="C31" s="74">
        <f t="shared" si="12"/>
        <v>39508</v>
      </c>
      <c r="D31" s="149">
        <v>3.5923004705445294</v>
      </c>
      <c r="E31" s="149">
        <f t="shared" si="1"/>
        <v>3.5923004705445294</v>
      </c>
      <c r="F31" s="149">
        <f t="shared" si="1"/>
        <v>3.5923004705445294</v>
      </c>
      <c r="G31" s="71"/>
      <c r="I31" s="149">
        <v>34538.29</v>
      </c>
      <c r="J31" s="149">
        <v>30403.71</v>
      </c>
      <c r="K31" s="149">
        <f t="shared" si="16"/>
        <v>5.317449885490106</v>
      </c>
      <c r="L31" s="149">
        <f t="shared" si="17"/>
        <v>6.5271722401235195</v>
      </c>
      <c r="M31" s="2"/>
      <c r="N31" s="149">
        <f t="shared" si="14"/>
        <v>6.1013443957806999</v>
      </c>
      <c r="O31" s="149">
        <f t="shared" si="15"/>
        <v>8.3344646489696999</v>
      </c>
      <c r="P31" s="71"/>
      <c r="R31" s="149">
        <v>34970.44</v>
      </c>
      <c r="S31" s="149">
        <v>30546.44</v>
      </c>
      <c r="T31" s="149">
        <f t="shared" si="4"/>
        <v>30546.44</v>
      </c>
      <c r="U31" s="149">
        <f t="shared" si="5"/>
        <v>30546.44</v>
      </c>
      <c r="V31" s="149">
        <f t="shared" si="18"/>
        <v>6.2548437546828808</v>
      </c>
      <c r="W31" s="149">
        <f t="shared" si="19"/>
        <v>6.2548437546828808</v>
      </c>
      <c r="Y31" s="149">
        <f t="shared" si="6"/>
        <v>2.1072904330439144</v>
      </c>
      <c r="Z31" s="149">
        <f t="shared" si="7"/>
        <v>2.4356365984990589</v>
      </c>
      <c r="AA31" s="71"/>
      <c r="AB31" s="71"/>
      <c r="AC31" s="71"/>
      <c r="AD31" s="149">
        <f t="shared" si="8"/>
        <v>1.5550058486017093</v>
      </c>
      <c r="AE31" s="149">
        <f t="shared" si="9"/>
        <v>0.88063074989734957</v>
      </c>
      <c r="AF31" s="149">
        <f t="shared" si="20"/>
        <v>1.33561402686842</v>
      </c>
      <c r="AG31" s="149">
        <f t="shared" si="21"/>
        <v>1.360668899092256</v>
      </c>
      <c r="AH31" s="155">
        <f t="shared" si="13"/>
        <v>29504.199579990687</v>
      </c>
      <c r="AI31" s="149">
        <f t="shared" si="10"/>
        <v>3.532515488798893</v>
      </c>
      <c r="AJ31" s="2"/>
      <c r="AK31" s="75" t="str">
        <f t="shared" si="2"/>
        <v>1Q 2008</v>
      </c>
      <c r="AL31" s="71"/>
      <c r="AM31" s="71"/>
      <c r="AN31" s="158">
        <f t="shared" si="11"/>
        <v>3.5923004705445294</v>
      </c>
      <c r="AO31" s="158">
        <f t="shared" si="3"/>
        <v>3.5923004705445294</v>
      </c>
    </row>
    <row r="32" spans="2:41">
      <c r="B32" t="str">
        <f t="shared" si="0"/>
        <v>2Q 2008</v>
      </c>
      <c r="C32" s="74">
        <f t="shared" si="12"/>
        <v>39600</v>
      </c>
      <c r="D32" s="149">
        <v>3.1915013139379056</v>
      </c>
      <c r="E32" s="149">
        <f t="shared" si="1"/>
        <v>3.1915013139379056</v>
      </c>
      <c r="F32" s="149">
        <f t="shared" si="1"/>
        <v>3.1915013139379056</v>
      </c>
      <c r="G32" s="71"/>
      <c r="I32" s="149">
        <v>35308.49</v>
      </c>
      <c r="J32" s="149">
        <v>31102.79</v>
      </c>
      <c r="K32" s="149">
        <f t="shared" si="16"/>
        <v>5.1994695723514894</v>
      </c>
      <c r="L32" s="149">
        <f t="shared" si="17"/>
        <v>6.9995820940252003</v>
      </c>
      <c r="M32" s="2"/>
      <c r="N32" s="149">
        <f t="shared" si="14"/>
        <v>5.0066929387934351</v>
      </c>
      <c r="O32" s="149">
        <f t="shared" si="15"/>
        <v>7.7414091727864758</v>
      </c>
      <c r="P32" s="71"/>
      <c r="R32" s="149">
        <v>35004.97</v>
      </c>
      <c r="S32" s="149">
        <v>30793.06</v>
      </c>
      <c r="T32" s="149">
        <f t="shared" si="4"/>
        <v>30793.06</v>
      </c>
      <c r="U32" s="149">
        <f t="shared" si="5"/>
        <v>30793.06</v>
      </c>
      <c r="V32" s="149">
        <f t="shared" si="18"/>
        <v>6.5521642662138362</v>
      </c>
      <c r="W32" s="149">
        <f t="shared" si="19"/>
        <v>6.5521642662138362</v>
      </c>
      <c r="Y32" s="149">
        <f t="shared" si="6"/>
        <v>9.8740536292922343E-2</v>
      </c>
      <c r="Z32" s="149">
        <f t="shared" si="7"/>
        <v>0.8073608577628022</v>
      </c>
      <c r="AA32" s="71"/>
      <c r="AB32" s="71"/>
      <c r="AC32" s="71"/>
      <c r="AD32" s="149">
        <f t="shared" si="8"/>
        <v>-0.4007991566066238</v>
      </c>
      <c r="AE32" s="149">
        <f t="shared" si="9"/>
        <v>1.208160014369426</v>
      </c>
      <c r="AF32" s="149">
        <f t="shared" si="20"/>
        <v>1.2952149178950698</v>
      </c>
      <c r="AG32" s="149">
        <f t="shared" si="21"/>
        <v>1.3415107609088903</v>
      </c>
      <c r="AH32" s="155">
        <f t="shared" si="13"/>
        <v>29860.657521875888</v>
      </c>
      <c r="AI32" s="149">
        <f t="shared" si="10"/>
        <v>3.1225115436290594</v>
      </c>
      <c r="AJ32" s="2"/>
      <c r="AK32" s="75" t="str">
        <f t="shared" si="2"/>
        <v>2Q 2008</v>
      </c>
      <c r="AL32" s="71"/>
      <c r="AM32" s="71"/>
      <c r="AN32" s="158">
        <f t="shared" si="11"/>
        <v>3.1915013139379056</v>
      </c>
      <c r="AO32" s="158">
        <f t="shared" si="3"/>
        <v>3.1915013139379056</v>
      </c>
    </row>
    <row r="33" spans="2:41">
      <c r="B33" t="str">
        <f t="shared" si="0"/>
        <v>3Q 2008</v>
      </c>
      <c r="C33" s="74">
        <f t="shared" si="12"/>
        <v>39692</v>
      </c>
      <c r="D33" s="149">
        <v>2.3686662358183952</v>
      </c>
      <c r="E33" s="149">
        <f t="shared" si="1"/>
        <v>2.3686662358183952</v>
      </c>
      <c r="F33" s="149">
        <f t="shared" si="1"/>
        <v>2.3686662358183952</v>
      </c>
      <c r="G33" s="71"/>
      <c r="I33" s="149">
        <v>33495.599999999999</v>
      </c>
      <c r="J33" s="149">
        <v>29522.37</v>
      </c>
      <c r="K33" s="149">
        <f t="shared" si="16"/>
        <v>4.8754883374145095</v>
      </c>
      <c r="L33" s="149">
        <f t="shared" si="17"/>
        <v>7.2962081848891387</v>
      </c>
      <c r="M33" s="2"/>
      <c r="N33" s="149">
        <f t="shared" si="14"/>
        <v>3.5531431889097576</v>
      </c>
      <c r="O33" s="149">
        <f t="shared" si="15"/>
        <v>6.6200614532967847</v>
      </c>
      <c r="P33" s="71"/>
      <c r="R33" s="149">
        <v>34719.71</v>
      </c>
      <c r="S33" s="149">
        <v>30785.119999999999</v>
      </c>
      <c r="T33" s="149">
        <f t="shared" si="4"/>
        <v>30785.119999999999</v>
      </c>
      <c r="U33" s="149">
        <f t="shared" si="5"/>
        <v>30785.119999999999</v>
      </c>
      <c r="V33" s="149">
        <f t="shared" si="18"/>
        <v>6.8239483060207391</v>
      </c>
      <c r="W33" s="149">
        <f t="shared" si="19"/>
        <v>6.8239483060207391</v>
      </c>
      <c r="Y33" s="149">
        <f t="shared" si="6"/>
        <v>-0.81491285380333522</v>
      </c>
      <c r="Z33" s="149">
        <f t="shared" si="7"/>
        <v>-2.5785030782927265E-2</v>
      </c>
      <c r="AA33" s="71"/>
      <c r="AB33" s="71"/>
      <c r="AC33" s="71"/>
      <c r="AD33" s="149">
        <f t="shared" si="8"/>
        <v>-0.8228350781195104</v>
      </c>
      <c r="AE33" s="149">
        <f t="shared" si="9"/>
        <v>0.79705004733658313</v>
      </c>
      <c r="AF33" s="149">
        <f t="shared" si="20"/>
        <v>1.1204447431598403</v>
      </c>
      <c r="AG33" s="149">
        <f t="shared" si="21"/>
        <v>1.2822269910635609</v>
      </c>
      <c r="AH33" s="155">
        <f t="shared" si="13"/>
        <v>30098.661906789017</v>
      </c>
      <c r="AI33" s="149">
        <f t="shared" si="10"/>
        <v>2.2806930598338226</v>
      </c>
      <c r="AJ33" s="2"/>
      <c r="AK33" s="75" t="str">
        <f t="shared" si="2"/>
        <v>3Q 2008</v>
      </c>
      <c r="AL33" s="71"/>
      <c r="AM33" s="71"/>
      <c r="AN33" s="158">
        <f t="shared" si="11"/>
        <v>2.3686662358183952</v>
      </c>
      <c r="AO33" s="158">
        <f t="shared" si="3"/>
        <v>2.3686662358183952</v>
      </c>
    </row>
    <row r="34" spans="2:41">
      <c r="B34" t="str">
        <f t="shared" si="0"/>
        <v>4Q 2008</v>
      </c>
      <c r="C34" s="74">
        <f t="shared" si="12"/>
        <v>39783</v>
      </c>
      <c r="D34" s="149">
        <v>0.6748001334877074</v>
      </c>
      <c r="E34" s="149">
        <f t="shared" si="1"/>
        <v>0.6748001334877074</v>
      </c>
      <c r="F34" s="149">
        <f t="shared" si="1"/>
        <v>0.6748001334877074</v>
      </c>
      <c r="G34" s="71"/>
      <c r="I34" s="149">
        <v>35968.870000000003</v>
      </c>
      <c r="J34" s="149">
        <v>31685.96</v>
      </c>
      <c r="K34" s="149">
        <f t="shared" si="16"/>
        <v>3.7893926419337589</v>
      </c>
      <c r="L34" s="149">
        <f t="shared" si="17"/>
        <v>6.2159459771525576</v>
      </c>
      <c r="M34" s="2"/>
      <c r="N34" s="149">
        <f t="shared" si="14"/>
        <v>0.74893232747430716</v>
      </c>
      <c r="O34" s="149">
        <f t="shared" si="15"/>
        <v>2.5059080240753104</v>
      </c>
      <c r="P34" s="71"/>
      <c r="R34" s="149">
        <v>34440.9</v>
      </c>
      <c r="S34" s="149">
        <v>30500.87</v>
      </c>
      <c r="T34" s="149">
        <f t="shared" si="4"/>
        <v>30500.87</v>
      </c>
      <c r="U34" s="149">
        <f t="shared" si="5"/>
        <v>30500.87</v>
      </c>
      <c r="V34" s="149">
        <f t="shared" si="18"/>
        <v>5.8424725048033395</v>
      </c>
      <c r="W34" s="149">
        <f t="shared" si="19"/>
        <v>5.8424725048033395</v>
      </c>
      <c r="Y34" s="149">
        <f t="shared" si="6"/>
        <v>-0.80303090089172713</v>
      </c>
      <c r="Z34" s="149">
        <f t="shared" si="7"/>
        <v>-0.92333568944997069</v>
      </c>
      <c r="AA34" s="71"/>
      <c r="AB34" s="71"/>
      <c r="AC34" s="71"/>
      <c r="AD34" s="149">
        <f t="shared" si="8"/>
        <v>-1.6938661023306878</v>
      </c>
      <c r="AE34" s="149">
        <f t="shared" si="9"/>
        <v>0.77053041288071711</v>
      </c>
      <c r="AF34" s="149">
        <f t="shared" si="20"/>
        <v>0.91409280612101895</v>
      </c>
      <c r="AG34" s="149">
        <f t="shared" si="21"/>
        <v>1.2474274741465099</v>
      </c>
      <c r="AH34" s="155">
        <f t="shared" si="13"/>
        <v>30330.581250650968</v>
      </c>
      <c r="AI34" s="149">
        <f t="shared" si="10"/>
        <v>0.56144241991860611</v>
      </c>
      <c r="AJ34" s="2"/>
      <c r="AK34" s="75" t="str">
        <f t="shared" si="2"/>
        <v>4Q 2008</v>
      </c>
      <c r="AL34" s="71"/>
      <c r="AM34" s="71"/>
      <c r="AN34" s="158">
        <f t="shared" si="11"/>
        <v>0.6748001334877074</v>
      </c>
      <c r="AO34" s="158">
        <f t="shared" si="3"/>
        <v>0.6748001334877074</v>
      </c>
    </row>
    <row r="35" spans="2:41">
      <c r="B35" t="str">
        <f t="shared" si="0"/>
        <v>1Q 2009</v>
      </c>
      <c r="C35" s="74">
        <f t="shared" si="12"/>
        <v>39873</v>
      </c>
      <c r="D35" s="149">
        <v>-1.2982150333048281</v>
      </c>
      <c r="E35" s="149">
        <f t="shared" si="1"/>
        <v>-1.2982150333048281</v>
      </c>
      <c r="F35" s="149">
        <f t="shared" si="1"/>
        <v>-1.2982150333048281</v>
      </c>
      <c r="G35" s="71"/>
      <c r="I35" s="149">
        <v>33757.949999999997</v>
      </c>
      <c r="J35" s="149">
        <v>30052.6</v>
      </c>
      <c r="K35" s="149">
        <f t="shared" si="16"/>
        <v>1.7031289529646045</v>
      </c>
      <c r="L35" s="149">
        <f t="shared" si="17"/>
        <v>3.8103413199937108</v>
      </c>
      <c r="M35" s="2"/>
      <c r="N35" s="149">
        <f t="shared" si="14"/>
        <v>-2.2593475241536396</v>
      </c>
      <c r="O35" s="149">
        <f t="shared" si="15"/>
        <v>-1.1548261708850731</v>
      </c>
      <c r="P35" s="71"/>
      <c r="R35" s="149">
        <v>34273.39</v>
      </c>
      <c r="S35" s="149">
        <v>30325.01</v>
      </c>
      <c r="T35" s="149">
        <f t="shared" si="4"/>
        <v>30325.01</v>
      </c>
      <c r="U35" s="149">
        <f t="shared" si="5"/>
        <v>30325.01</v>
      </c>
      <c r="V35" s="149">
        <f t="shared" si="18"/>
        <v>3.6801505684007907</v>
      </c>
      <c r="W35" s="149">
        <f t="shared" si="19"/>
        <v>3.6801505684007907</v>
      </c>
      <c r="Y35" s="149">
        <f t="shared" si="6"/>
        <v>-0.48636940381929605</v>
      </c>
      <c r="Z35" s="149">
        <f t="shared" si="7"/>
        <v>-0.57657371740543795</v>
      </c>
      <c r="AA35" s="71"/>
      <c r="AB35" s="71"/>
      <c r="AC35" s="71"/>
      <c r="AD35" s="149">
        <f t="shared" si="8"/>
        <v>-1.9730151667925355</v>
      </c>
      <c r="AE35" s="149">
        <f t="shared" si="9"/>
        <v>1.3964414493870976</v>
      </c>
      <c r="AF35" s="149">
        <f t="shared" si="20"/>
        <v>1.043045480993456</v>
      </c>
      <c r="AG35" s="149">
        <f t="shared" si="21"/>
        <v>1.2420029527460781</v>
      </c>
      <c r="AH35" s="155">
        <f t="shared" si="13"/>
        <v>30754.130059075087</v>
      </c>
      <c r="AI35" s="149">
        <f t="shared" si="10"/>
        <v>-1.395324979932127</v>
      </c>
      <c r="AJ35" s="2"/>
      <c r="AK35" s="75" t="str">
        <f t="shared" si="2"/>
        <v>1Q 2009</v>
      </c>
      <c r="AL35" s="71"/>
      <c r="AM35" s="71"/>
      <c r="AN35" s="158">
        <f t="shared" si="11"/>
        <v>-1.2982150333048281</v>
      </c>
      <c r="AO35" s="158">
        <f t="shared" si="3"/>
        <v>-1.2982150333048281</v>
      </c>
    </row>
    <row r="36" spans="2:41">
      <c r="B36" t="str">
        <f t="shared" si="0"/>
        <v>2Q 2009</v>
      </c>
      <c r="C36" s="74">
        <f t="shared" si="12"/>
        <v>39965</v>
      </c>
      <c r="D36" s="149">
        <v>-3.1840548623140563</v>
      </c>
      <c r="E36" s="149">
        <f t="shared" si="1"/>
        <v>-3.1840548623140563</v>
      </c>
      <c r="F36" s="149">
        <f t="shared" si="1"/>
        <v>-3.1840548623140563</v>
      </c>
      <c r="G36" s="71"/>
      <c r="I36" s="149">
        <v>34311.4</v>
      </c>
      <c r="J36" s="149">
        <v>30228.5</v>
      </c>
      <c r="K36" s="149">
        <f t="shared" si="16"/>
        <v>-0.26160567900575415</v>
      </c>
      <c r="L36" s="149">
        <f t="shared" si="17"/>
        <v>1.1508555234462534</v>
      </c>
      <c r="M36" s="2"/>
      <c r="N36" s="149">
        <f t="shared" si="14"/>
        <v>-2.8239383785599301</v>
      </c>
      <c r="O36" s="149">
        <f t="shared" si="15"/>
        <v>-2.8109696911434554</v>
      </c>
      <c r="P36" s="71"/>
      <c r="R36" s="149">
        <v>34073.800000000003</v>
      </c>
      <c r="S36" s="149">
        <v>29968.82</v>
      </c>
      <c r="T36" s="149">
        <f t="shared" si="4"/>
        <v>29968.82</v>
      </c>
      <c r="U36" s="149">
        <f t="shared" si="5"/>
        <v>29968.82</v>
      </c>
      <c r="V36" s="149">
        <f t="shared" si="18"/>
        <v>1.215233955888138</v>
      </c>
      <c r="W36" s="149">
        <f t="shared" si="19"/>
        <v>1.215233955888138</v>
      </c>
      <c r="Y36" s="149">
        <f t="shared" si="6"/>
        <v>-0.58234682942071458</v>
      </c>
      <c r="Z36" s="149">
        <f t="shared" si="7"/>
        <v>-1.174575045482257</v>
      </c>
      <c r="AA36" s="71"/>
      <c r="AB36" s="71"/>
      <c r="AC36" s="71"/>
      <c r="AD36" s="149">
        <f t="shared" si="8"/>
        <v>-1.8858398290092282</v>
      </c>
      <c r="AE36" s="149">
        <f t="shared" si="9"/>
        <v>0.7112647835269712</v>
      </c>
      <c r="AF36" s="149">
        <f t="shared" si="20"/>
        <v>0.91882167328284226</v>
      </c>
      <c r="AG36" s="149">
        <f t="shared" si="21"/>
        <v>1.1865656017138555</v>
      </c>
      <c r="AH36" s="155">
        <f t="shared" si="13"/>
        <v>30972.873355665368</v>
      </c>
      <c r="AI36" s="149">
        <f t="shared" si="10"/>
        <v>-3.2417184680791422</v>
      </c>
      <c r="AJ36" s="2"/>
      <c r="AK36" s="75" t="str">
        <f t="shared" si="2"/>
        <v>2Q 2009</v>
      </c>
      <c r="AL36" s="71"/>
      <c r="AM36" s="71"/>
      <c r="AN36" s="158">
        <f t="shared" si="11"/>
        <v>-3.1840548623140563</v>
      </c>
      <c r="AO36" s="158">
        <f t="shared" si="3"/>
        <v>-3.1840548623140563</v>
      </c>
    </row>
    <row r="37" spans="2:41">
      <c r="B37" t="str">
        <f t="shared" si="0"/>
        <v>3Q 2009</v>
      </c>
      <c r="C37" s="74">
        <f t="shared" si="12"/>
        <v>40057</v>
      </c>
      <c r="D37" s="149">
        <v>-3.1862939321900541</v>
      </c>
      <c r="E37" s="149">
        <f t="shared" si="1"/>
        <v>-3.1862939321900541</v>
      </c>
      <c r="F37" s="149">
        <f t="shared" si="1"/>
        <v>-3.1862939321900541</v>
      </c>
      <c r="G37" s="71"/>
      <c r="I37" s="149">
        <v>33255.279999999999</v>
      </c>
      <c r="J37" s="149">
        <v>29079.03</v>
      </c>
      <c r="K37" s="149">
        <f t="shared" si="16"/>
        <v>-1.2588616815685612</v>
      </c>
      <c r="L37" s="149">
        <f t="shared" si="17"/>
        <v>-0.73325273646382527</v>
      </c>
      <c r="M37" s="2"/>
      <c r="N37" s="149">
        <f t="shared" si="14"/>
        <v>-0.71746736884844609</v>
      </c>
      <c r="O37" s="149">
        <f t="shared" si="15"/>
        <v>-1.5017087042808583</v>
      </c>
      <c r="P37" s="71"/>
      <c r="R37" s="149">
        <v>34481.449999999997</v>
      </c>
      <c r="S37" s="149">
        <v>30271.15</v>
      </c>
      <c r="T37" s="149">
        <f t="shared" si="4"/>
        <v>30271.15</v>
      </c>
      <c r="U37" s="149">
        <f t="shared" si="5"/>
        <v>30271.15</v>
      </c>
      <c r="V37" s="149">
        <f t="shared" si="18"/>
        <v>-0.72073623505725948</v>
      </c>
      <c r="W37" s="149">
        <f t="shared" si="19"/>
        <v>-0.72073623505725948</v>
      </c>
      <c r="Y37" s="149">
        <f t="shared" si="6"/>
        <v>1.196373753441037</v>
      </c>
      <c r="Z37" s="149">
        <f t="shared" si="7"/>
        <v>1.0088151618915902</v>
      </c>
      <c r="AA37" s="71"/>
      <c r="AB37" s="71"/>
      <c r="AC37" s="71"/>
      <c r="AD37" s="149">
        <f t="shared" si="8"/>
        <v>-2.2390698759977568E-3</v>
      </c>
      <c r="AE37" s="149">
        <f t="shared" si="9"/>
        <v>1.0110542317675879</v>
      </c>
      <c r="AF37" s="149">
        <f t="shared" si="20"/>
        <v>0.97232271939059345</v>
      </c>
      <c r="AG37" s="149">
        <f t="shared" si="21"/>
        <v>1.1677842363116302</v>
      </c>
      <c r="AH37" s="155">
        <f t="shared" si="13"/>
        <v>31286.025902427838</v>
      </c>
      <c r="AI37" s="149">
        <f t="shared" si="10"/>
        <v>-3.2438632685178561</v>
      </c>
      <c r="AJ37" s="2"/>
      <c r="AK37" s="75" t="str">
        <f t="shared" si="2"/>
        <v>3Q 2009</v>
      </c>
      <c r="AL37" s="71"/>
      <c r="AM37" s="71"/>
      <c r="AN37" s="158">
        <f t="shared" si="11"/>
        <v>-3.1862939321900541</v>
      </c>
      <c r="AO37" s="158">
        <f t="shared" si="3"/>
        <v>-3.1862939321900541</v>
      </c>
    </row>
    <row r="38" spans="2:41">
      <c r="B38" t="str">
        <f t="shared" si="0"/>
        <v>4Q 2009</v>
      </c>
      <c r="C38" s="74">
        <f t="shared" si="12"/>
        <v>40148</v>
      </c>
      <c r="D38" s="149">
        <v>-3.3632097764748181</v>
      </c>
      <c r="E38" s="149">
        <f t="shared" si="1"/>
        <v>-3.3632097764748181</v>
      </c>
      <c r="F38" s="149">
        <f t="shared" si="1"/>
        <v>-3.3632097764748181</v>
      </c>
      <c r="G38" s="71"/>
      <c r="I38" s="149">
        <v>36429.06</v>
      </c>
      <c r="J38" s="149">
        <v>31842.7</v>
      </c>
      <c r="K38" s="149">
        <f t="shared" si="16"/>
        <v>-1.1180432305359318</v>
      </c>
      <c r="L38" s="149">
        <f t="shared" si="17"/>
        <v>-1.2321249192130921</v>
      </c>
      <c r="M38" s="2"/>
      <c r="N38" s="149">
        <f t="shared" si="14"/>
        <v>1.2794118914494419</v>
      </c>
      <c r="O38" s="149">
        <f t="shared" si="15"/>
        <v>0.4946670386505474</v>
      </c>
      <c r="P38" s="71"/>
      <c r="R38" s="149">
        <v>34905.58</v>
      </c>
      <c r="S38" s="149">
        <v>30605.49</v>
      </c>
      <c r="T38" s="149">
        <f t="shared" si="4"/>
        <v>30605.49</v>
      </c>
      <c r="U38" s="149">
        <f t="shared" si="5"/>
        <v>30605.49</v>
      </c>
      <c r="V38" s="149">
        <f t="shared" si="18"/>
        <v>-1.1865559110100037</v>
      </c>
      <c r="W38" s="149">
        <f t="shared" si="19"/>
        <v>-1.1865559110100037</v>
      </c>
      <c r="Y38" s="149">
        <f t="shared" ref="Y38:Y69" si="22">R38/R37*100-100</f>
        <v>1.2300236793986414</v>
      </c>
      <c r="Z38" s="149">
        <f t="shared" ref="Z38:Z69" si="23">S38/S37*100-100</f>
        <v>1.1044839723631412</v>
      </c>
      <c r="AA38" s="71"/>
      <c r="AB38" s="71"/>
      <c r="AC38" s="71"/>
      <c r="AD38" s="149">
        <f t="shared" ref="AD38:AD69" si="24">E38-E37</f>
        <v>-0.17691584428476403</v>
      </c>
      <c r="AE38" s="149">
        <f t="shared" ref="AE38:AE69" si="25">Z38-AD38</f>
        <v>1.2813998166479053</v>
      </c>
      <c r="AF38" s="149">
        <f t="shared" si="20"/>
        <v>1.1000400703323905</v>
      </c>
      <c r="AG38" s="149">
        <f t="shared" si="21"/>
        <v>1.1565842034887563</v>
      </c>
      <c r="AH38" s="155">
        <f t="shared" si="13"/>
        <v>31686.924980977961</v>
      </c>
      <c r="AI38" s="149">
        <f t="shared" ref="AI38:AI69" si="26">S38/AH38*100-100</f>
        <v>-3.4128744951652976</v>
      </c>
      <c r="AJ38" s="2"/>
      <c r="AK38" s="75" t="str">
        <f t="shared" si="2"/>
        <v>4Q 2009</v>
      </c>
      <c r="AL38" s="71"/>
      <c r="AM38" s="71"/>
      <c r="AN38" s="158">
        <f t="shared" si="11"/>
        <v>-3.3632097764748181</v>
      </c>
      <c r="AO38" s="158">
        <f t="shared" si="3"/>
        <v>-3.3632097764748181</v>
      </c>
    </row>
    <row r="39" spans="2:41">
      <c r="B39" t="str">
        <f t="shared" si="0"/>
        <v>1Q 2010</v>
      </c>
      <c r="C39" s="74">
        <f t="shared" si="12"/>
        <v>40238</v>
      </c>
      <c r="D39" s="149">
        <v>-4.0196757048732934</v>
      </c>
      <c r="E39" s="149">
        <f t="shared" si="1"/>
        <v>-4.0196757048732934</v>
      </c>
      <c r="F39" s="149">
        <f t="shared" si="1"/>
        <v>-4.0196757048732934</v>
      </c>
      <c r="G39" s="71"/>
      <c r="I39" s="149">
        <v>34410.36</v>
      </c>
      <c r="J39" s="149">
        <v>30450.17</v>
      </c>
      <c r="K39" s="149">
        <f t="shared" si="16"/>
        <v>-9.0095416250420612E-2</v>
      </c>
      <c r="L39" s="149">
        <f t="shared" si="17"/>
        <v>-0.62381235222336784</v>
      </c>
      <c r="M39" s="2"/>
      <c r="N39" s="149">
        <f t="shared" si="14"/>
        <v>1.9326114293077836</v>
      </c>
      <c r="O39" s="149">
        <f t="shared" si="15"/>
        <v>1.3229138244278431</v>
      </c>
      <c r="P39" s="71"/>
      <c r="R39" s="149">
        <v>35018.5</v>
      </c>
      <c r="S39" s="149">
        <v>30809.96</v>
      </c>
      <c r="T39" s="149">
        <f t="shared" si="4"/>
        <v>30809.96</v>
      </c>
      <c r="U39" s="149">
        <f t="shared" si="5"/>
        <v>30809.96</v>
      </c>
      <c r="V39" s="149">
        <f t="shared" si="18"/>
        <v>-0.61161369974163904</v>
      </c>
      <c r="W39" s="149">
        <f t="shared" si="19"/>
        <v>-0.61161369974163904</v>
      </c>
      <c r="Y39" s="149">
        <f t="shared" si="22"/>
        <v>0.32350128546782742</v>
      </c>
      <c r="Z39" s="149">
        <f t="shared" si="23"/>
        <v>0.66808275247348092</v>
      </c>
      <c r="AA39" s="71"/>
      <c r="AB39" s="71"/>
      <c r="AC39" s="71"/>
      <c r="AD39" s="149">
        <f t="shared" si="24"/>
        <v>-0.65646592839847528</v>
      </c>
      <c r="AE39" s="149">
        <f t="shared" si="25"/>
        <v>1.3245486808719562</v>
      </c>
      <c r="AF39" s="149">
        <f t="shared" si="20"/>
        <v>1.0820668782036051</v>
      </c>
      <c r="AG39" s="149">
        <f t="shared" si="21"/>
        <v>1.153575462021827</v>
      </c>
      <c r="AH39" s="155">
        <f t="shared" si="13"/>
        <v>32106.633727822391</v>
      </c>
      <c r="AI39" s="149">
        <f t="shared" si="26"/>
        <v>-4.038647398586491</v>
      </c>
      <c r="AJ39" s="2"/>
      <c r="AK39" s="75" t="str">
        <f t="shared" si="2"/>
        <v>1Q 2010</v>
      </c>
      <c r="AL39" s="71"/>
      <c r="AM39" s="71"/>
      <c r="AN39" s="158">
        <f t="shared" si="11"/>
        <v>-4.0196757048732934</v>
      </c>
      <c r="AO39" s="158">
        <f t="shared" si="3"/>
        <v>-4.0196757048732934</v>
      </c>
    </row>
    <row r="40" spans="2:41">
      <c r="B40" t="str">
        <f t="shared" si="0"/>
        <v>2Q 2010</v>
      </c>
      <c r="C40" s="74">
        <f t="shared" si="12"/>
        <v>40330</v>
      </c>
      <c r="D40" s="149">
        <v>-2.0753392788421365</v>
      </c>
      <c r="E40" s="149">
        <f t="shared" si="1"/>
        <v>-2.0753392788421365</v>
      </c>
      <c r="F40" s="149">
        <f t="shared" si="1"/>
        <v>-2.0753392788421365</v>
      </c>
      <c r="G40" s="71"/>
      <c r="I40" s="149">
        <v>36511.629999999997</v>
      </c>
      <c r="J40" s="149">
        <v>32228.84</v>
      </c>
      <c r="K40" s="149">
        <f t="shared" si="16"/>
        <v>2.2340032437112427</v>
      </c>
      <c r="L40" s="149">
        <f t="shared" si="17"/>
        <v>1.737854889927462</v>
      </c>
      <c r="M40" s="2"/>
      <c r="N40" s="149">
        <f t="shared" si="14"/>
        <v>6.4125334436950823</v>
      </c>
      <c r="O40" s="149">
        <f t="shared" si="15"/>
        <v>6.6173974891245138</v>
      </c>
      <c r="P40" s="71"/>
      <c r="R40" s="149">
        <v>36206.83</v>
      </c>
      <c r="S40" s="149">
        <v>31907.93</v>
      </c>
      <c r="T40" s="149">
        <f t="shared" si="4"/>
        <v>31907.93</v>
      </c>
      <c r="U40" s="149">
        <f t="shared" si="5"/>
        <v>31907.93</v>
      </c>
      <c r="V40" s="149">
        <f t="shared" si="18"/>
        <v>1.6571088853396816</v>
      </c>
      <c r="W40" s="149">
        <f t="shared" si="19"/>
        <v>1.6571088853396816</v>
      </c>
      <c r="Y40" s="149">
        <f t="shared" si="22"/>
        <v>3.3934348986964125</v>
      </c>
      <c r="Z40" s="149">
        <f t="shared" si="23"/>
        <v>3.5636852498347906</v>
      </c>
      <c r="AA40" s="71"/>
      <c r="AB40" s="71"/>
      <c r="AC40" s="71"/>
      <c r="AD40" s="149">
        <f t="shared" si="24"/>
        <v>1.9443364260311569</v>
      </c>
      <c r="AE40" s="149">
        <f t="shared" si="25"/>
        <v>1.6193488238036338</v>
      </c>
      <c r="AF40" s="149">
        <f t="shared" si="20"/>
        <v>1.3090878882727708</v>
      </c>
      <c r="AG40" s="149">
        <f t="shared" si="21"/>
        <v>1.174374826483561</v>
      </c>
      <c r="AH40" s="155">
        <f t="shared" si="13"/>
        <v>32626.552123456822</v>
      </c>
      <c r="AI40" s="149">
        <f t="shared" si="26"/>
        <v>-2.2025683888925727</v>
      </c>
      <c r="AJ40" s="2"/>
      <c r="AK40" s="75" t="str">
        <f t="shared" si="2"/>
        <v>2Q 2010</v>
      </c>
      <c r="AL40" s="71"/>
      <c r="AM40" s="71"/>
      <c r="AN40" s="158">
        <f t="shared" si="11"/>
        <v>-2.0753392788421365</v>
      </c>
      <c r="AO40" s="158">
        <f t="shared" si="3"/>
        <v>-2.0753392788421365</v>
      </c>
    </row>
    <row r="41" spans="2:41">
      <c r="B41" t="str">
        <f t="shared" si="0"/>
        <v>3Q 2010</v>
      </c>
      <c r="C41" s="74">
        <f t="shared" si="12"/>
        <v>40422</v>
      </c>
      <c r="D41" s="149">
        <v>-0.86244058131121903</v>
      </c>
      <c r="E41" s="149">
        <f t="shared" si="1"/>
        <v>-0.86244058131121903</v>
      </c>
      <c r="F41" s="149">
        <f t="shared" si="1"/>
        <v>-0.86244058131121903</v>
      </c>
      <c r="G41" s="71"/>
      <c r="I41" s="149">
        <v>35749.410000000003</v>
      </c>
      <c r="J41" s="149">
        <v>31385.94</v>
      </c>
      <c r="K41" s="149">
        <f t="shared" si="16"/>
        <v>4.2295957201178567</v>
      </c>
      <c r="L41" s="149">
        <f t="shared" si="17"/>
        <v>4.0162883410773418</v>
      </c>
      <c r="M41" s="2"/>
      <c r="N41" s="149">
        <f t="shared" ref="N41:N72" si="27">I41/I37*100-100</f>
        <v>7.4999518873394067</v>
      </c>
      <c r="O41" s="149">
        <f t="shared" ref="O41:O72" si="28">J41/J37*100-100</f>
        <v>7.9332426150390916</v>
      </c>
      <c r="P41" s="71"/>
      <c r="R41" s="149">
        <v>37056.74</v>
      </c>
      <c r="S41" s="149">
        <v>32666.16</v>
      </c>
      <c r="T41" s="149">
        <f t="shared" si="4"/>
        <v>32666.16</v>
      </c>
      <c r="U41" s="149">
        <f t="shared" si="5"/>
        <v>32666.16</v>
      </c>
      <c r="V41" s="149">
        <f t="shared" si="18"/>
        <v>4.0669519934812399</v>
      </c>
      <c r="W41" s="149">
        <f t="shared" si="19"/>
        <v>4.0669519934812399</v>
      </c>
      <c r="Y41" s="149">
        <f t="shared" si="22"/>
        <v>2.3473747908888924</v>
      </c>
      <c r="Z41" s="149">
        <f t="shared" si="23"/>
        <v>2.3763058274228257</v>
      </c>
      <c r="AA41" s="71"/>
      <c r="AB41" s="71"/>
      <c r="AC41" s="71"/>
      <c r="AD41" s="149">
        <f t="shared" si="24"/>
        <v>1.2128986975309175</v>
      </c>
      <c r="AE41" s="149">
        <f t="shared" si="25"/>
        <v>1.1634071298919082</v>
      </c>
      <c r="AF41" s="149">
        <f t="shared" si="20"/>
        <v>1.3471761128038509</v>
      </c>
      <c r="AG41" s="149">
        <f t="shared" si="21"/>
        <v>1.1466478584514281</v>
      </c>
      <c r="AH41" s="155">
        <f t="shared" si="13"/>
        <v>33006.131757099021</v>
      </c>
      <c r="AI41" s="149">
        <f t="shared" si="26"/>
        <v>-1.0300260557673511</v>
      </c>
      <c r="AJ41" s="2"/>
      <c r="AK41" s="75" t="str">
        <f t="shared" si="2"/>
        <v>3Q 2010</v>
      </c>
      <c r="AL41" s="71"/>
      <c r="AM41" s="71"/>
      <c r="AN41" s="158">
        <f t="shared" si="11"/>
        <v>-0.86244058131121903</v>
      </c>
      <c r="AO41" s="158">
        <f t="shared" si="3"/>
        <v>-0.86244058131121903</v>
      </c>
    </row>
    <row r="42" spans="2:41">
      <c r="B42" t="str">
        <f t="shared" si="0"/>
        <v>4Q 2010</v>
      </c>
      <c r="C42" s="74">
        <f t="shared" si="12"/>
        <v>40513</v>
      </c>
      <c r="D42" s="149">
        <v>-0.33458805032964278</v>
      </c>
      <c r="E42" s="149">
        <f t="shared" si="1"/>
        <v>-0.33458805032964278</v>
      </c>
      <c r="F42" s="149">
        <f t="shared" si="1"/>
        <v>-0.33458805032964278</v>
      </c>
      <c r="G42" s="71"/>
      <c r="I42" s="149">
        <v>39143.160000000003</v>
      </c>
      <c r="J42" s="149">
        <v>34651.49</v>
      </c>
      <c r="K42" s="149">
        <f t="shared" si="16"/>
        <v>5.85165450014442</v>
      </c>
      <c r="L42" s="149">
        <f t="shared" si="17"/>
        <v>6.199203434441273</v>
      </c>
      <c r="M42" s="2"/>
      <c r="N42" s="149">
        <f t="shared" si="27"/>
        <v>7.4503706656169726</v>
      </c>
      <c r="O42" s="149">
        <f t="shared" si="28"/>
        <v>8.820828635762652</v>
      </c>
      <c r="P42" s="71"/>
      <c r="R42" s="149">
        <v>37497.660000000003</v>
      </c>
      <c r="S42" s="149">
        <v>33284.89</v>
      </c>
      <c r="T42" s="149">
        <f t="shared" si="4"/>
        <v>33284.89</v>
      </c>
      <c r="U42" s="149">
        <f t="shared" si="5"/>
        <v>33284.89</v>
      </c>
      <c r="V42" s="149">
        <f t="shared" si="18"/>
        <v>6.1883642111811383</v>
      </c>
      <c r="W42" s="149">
        <f t="shared" si="19"/>
        <v>6.1883642111811383</v>
      </c>
      <c r="Y42" s="149">
        <f t="shared" si="22"/>
        <v>1.1898510230527819</v>
      </c>
      <c r="Z42" s="149">
        <f t="shared" si="23"/>
        <v>1.8941008064614806</v>
      </c>
      <c r="AA42" s="71"/>
      <c r="AB42" s="71"/>
      <c r="AC42" s="71"/>
      <c r="AD42" s="149">
        <f t="shared" si="24"/>
        <v>0.52785253098157625</v>
      </c>
      <c r="AE42" s="149">
        <f t="shared" si="25"/>
        <v>1.3662482754799044</v>
      </c>
      <c r="AF42" s="149">
        <f t="shared" si="20"/>
        <v>1.3683882275118506</v>
      </c>
      <c r="AG42" s="149">
        <f t="shared" si="21"/>
        <v>1.1275070346550866</v>
      </c>
      <c r="AH42" s="155">
        <f t="shared" si="13"/>
        <v>33457.077463033012</v>
      </c>
      <c r="AI42" s="149">
        <f t="shared" si="26"/>
        <v>-0.5146518347971778</v>
      </c>
      <c r="AJ42" s="2"/>
      <c r="AK42" s="75" t="str">
        <f t="shared" si="2"/>
        <v>4Q 2010</v>
      </c>
      <c r="AL42" s="71"/>
      <c r="AM42" s="71"/>
      <c r="AN42" s="158">
        <f t="shared" si="11"/>
        <v>-0.33458805032964278</v>
      </c>
      <c r="AO42" s="158">
        <f t="shared" si="3"/>
        <v>-0.33458805032964278</v>
      </c>
    </row>
    <row r="43" spans="2:41">
      <c r="B43" t="str">
        <f t="shared" si="0"/>
        <v>1Q 2011</v>
      </c>
      <c r="C43" s="74">
        <f t="shared" si="12"/>
        <v>40603</v>
      </c>
      <c r="D43" s="149">
        <v>0.76561089109716818</v>
      </c>
      <c r="E43" s="149">
        <f t="shared" si="1"/>
        <v>0.76561089109716818</v>
      </c>
      <c r="F43" s="149">
        <f t="shared" si="1"/>
        <v>0.76561089109716818</v>
      </c>
      <c r="G43" s="71"/>
      <c r="I43" s="149">
        <v>37426.94</v>
      </c>
      <c r="J43" s="149">
        <v>33844.949999999997</v>
      </c>
      <c r="K43" s="149">
        <f t="shared" si="16"/>
        <v>7.5322113692966042</v>
      </c>
      <c r="L43" s="149">
        <f t="shared" si="17"/>
        <v>8.6437380140196751</v>
      </c>
      <c r="M43" s="2"/>
      <c r="N43" s="149">
        <f t="shared" si="27"/>
        <v>8.7664877670561907</v>
      </c>
      <c r="O43" s="149">
        <f t="shared" si="28"/>
        <v>11.148640549461632</v>
      </c>
      <c r="P43" s="71"/>
      <c r="R43" s="149">
        <v>37934.76</v>
      </c>
      <c r="S43" s="149">
        <v>34076.720000000001</v>
      </c>
      <c r="T43" s="149">
        <f t="shared" si="4"/>
        <v>34076.720000000001</v>
      </c>
      <c r="U43" s="149">
        <f t="shared" si="5"/>
        <v>34076.720000000001</v>
      </c>
      <c r="V43" s="149">
        <f t="shared" si="18"/>
        <v>8.4503263397553496</v>
      </c>
      <c r="W43" s="149">
        <f t="shared" si="19"/>
        <v>8.4503263397553496</v>
      </c>
      <c r="Y43" s="149">
        <f t="shared" si="22"/>
        <v>1.1656727379788521</v>
      </c>
      <c r="Z43" s="149">
        <f t="shared" si="23"/>
        <v>2.378947324146182</v>
      </c>
      <c r="AA43" s="71"/>
      <c r="AB43" s="71"/>
      <c r="AC43" s="71"/>
      <c r="AD43" s="149">
        <f t="shared" si="24"/>
        <v>1.100198941426811</v>
      </c>
      <c r="AE43" s="149">
        <f t="shared" si="25"/>
        <v>1.2787483827193711</v>
      </c>
      <c r="AF43" s="149">
        <f t="shared" si="20"/>
        <v>1.3569381529737043</v>
      </c>
      <c r="AG43" s="149">
        <f t="shared" si="21"/>
        <v>1.1606835040569219</v>
      </c>
      <c r="AH43" s="155">
        <f t="shared" si="13"/>
        <v>33884.909299996718</v>
      </c>
      <c r="AI43" s="149">
        <f t="shared" si="26"/>
        <v>0.56606526021690229</v>
      </c>
      <c r="AJ43" s="2"/>
      <c r="AK43" s="75" t="str">
        <f t="shared" si="2"/>
        <v>1Q 2011</v>
      </c>
      <c r="AL43" s="71"/>
      <c r="AM43" s="71"/>
      <c r="AN43" s="158">
        <f t="shared" si="11"/>
        <v>0.76561089109716818</v>
      </c>
      <c r="AO43" s="158">
        <f t="shared" si="3"/>
        <v>0.76561089109716818</v>
      </c>
    </row>
    <row r="44" spans="2:41">
      <c r="B44" t="str">
        <f t="shared" si="0"/>
        <v>2Q 2011</v>
      </c>
      <c r="C44" s="74">
        <f t="shared" si="12"/>
        <v>40695</v>
      </c>
      <c r="D44" s="149">
        <v>0.7825741110178086</v>
      </c>
      <c r="E44" s="149">
        <f t="shared" si="1"/>
        <v>0.7825741110178086</v>
      </c>
      <c r="F44" s="149">
        <f t="shared" si="1"/>
        <v>0.7825741110178086</v>
      </c>
      <c r="G44" s="71"/>
      <c r="I44" s="149">
        <v>38796.1</v>
      </c>
      <c r="J44" s="149">
        <v>34997.57</v>
      </c>
      <c r="K44" s="149">
        <f t="shared" ref="K44:K75" si="29">AVERAGE(I41:I44)/AVERAGE(I37:I40)*100-100</f>
        <v>7.4742580935012199</v>
      </c>
      <c r="L44" s="149">
        <f t="shared" ref="L44:L75" si="30">AVERAGE(J41:J44)/AVERAGE(J37:J40)*100-100</f>
        <v>9.1255197986678667</v>
      </c>
      <c r="M44" s="2"/>
      <c r="N44" s="149">
        <f t="shared" si="27"/>
        <v>6.2568283037486907</v>
      </c>
      <c r="O44" s="149">
        <f t="shared" si="28"/>
        <v>8.5908459628084586</v>
      </c>
      <c r="P44" s="71"/>
      <c r="R44" s="149">
        <v>38479.81</v>
      </c>
      <c r="S44" s="149">
        <v>34637.370000000003</v>
      </c>
      <c r="T44" s="149">
        <f t="shared" si="4"/>
        <v>34637.370000000003</v>
      </c>
      <c r="U44" s="149">
        <f t="shared" si="5"/>
        <v>34637.370000000003</v>
      </c>
      <c r="V44" s="149">
        <f t="shared" ref="V44:V75" si="31">AVERAGE(S41:S44)/AVERAGE(S37:S40)*100-100</f>
        <v>8.9572006139754023</v>
      </c>
      <c r="W44" s="149">
        <f t="shared" ref="W44:W75" si="32">AVERAGE(T41:T44)/AVERAGE(T37:T40)*100-100</f>
        <v>8.9572006139754023</v>
      </c>
      <c r="Y44" s="149">
        <f t="shared" si="22"/>
        <v>1.4368088792442393</v>
      </c>
      <c r="Z44" s="149">
        <f t="shared" si="23"/>
        <v>1.6452581116962079</v>
      </c>
      <c r="AA44" s="71"/>
      <c r="AB44" s="71"/>
      <c r="AC44" s="71"/>
      <c r="AD44" s="149">
        <f t="shared" si="24"/>
        <v>1.6963219920640427E-2</v>
      </c>
      <c r="AE44" s="149">
        <f t="shared" si="25"/>
        <v>1.6282948917755675</v>
      </c>
      <c r="AF44" s="149">
        <f t="shared" si="20"/>
        <v>1.3591746699666878</v>
      </c>
      <c r="AG44" s="149">
        <f t="shared" si="21"/>
        <v>1.195694743840767</v>
      </c>
      <c r="AH44" s="155">
        <f t="shared" si="13"/>
        <v>34436.655547211347</v>
      </c>
      <c r="AI44" s="149">
        <f t="shared" si="26"/>
        <v>0.58285117877805703</v>
      </c>
      <c r="AJ44" s="2"/>
      <c r="AK44" s="75" t="str">
        <f t="shared" si="2"/>
        <v>2Q 2011</v>
      </c>
      <c r="AL44" s="71"/>
      <c r="AM44" s="71"/>
      <c r="AN44" s="158">
        <f t="shared" si="11"/>
        <v>0.7825741110178086</v>
      </c>
      <c r="AO44" s="158">
        <f t="shared" si="3"/>
        <v>0.7825741110178086</v>
      </c>
    </row>
    <row r="45" spans="2:41">
      <c r="B45" t="str">
        <f t="shared" si="0"/>
        <v>3Q 2011</v>
      </c>
      <c r="C45" s="74">
        <f t="shared" si="12"/>
        <v>40787</v>
      </c>
      <c r="D45" s="149">
        <v>0.62878976865832215</v>
      </c>
      <c r="E45" s="149">
        <f t="shared" si="1"/>
        <v>0.62878976865832215</v>
      </c>
      <c r="F45" s="149">
        <f t="shared" si="1"/>
        <v>0.62878976865832215</v>
      </c>
      <c r="G45" s="71"/>
      <c r="I45" s="149">
        <v>37359.24</v>
      </c>
      <c r="J45" s="149">
        <v>33752.050000000003</v>
      </c>
      <c r="K45" s="149">
        <f t="shared" si="29"/>
        <v>6.7260300910283632</v>
      </c>
      <c r="L45" s="149">
        <f t="shared" si="30"/>
        <v>9.0053384365445623</v>
      </c>
      <c r="M45" s="2"/>
      <c r="N45" s="149">
        <f t="shared" si="27"/>
        <v>4.5030952958384347</v>
      </c>
      <c r="O45" s="149">
        <f t="shared" si="28"/>
        <v>7.5387578004673514</v>
      </c>
      <c r="P45" s="71"/>
      <c r="R45" s="149">
        <v>38726.61</v>
      </c>
      <c r="S45" s="149">
        <v>35133.69</v>
      </c>
      <c r="T45" s="149">
        <f t="shared" si="4"/>
        <v>35133.69</v>
      </c>
      <c r="U45" s="149">
        <f t="shared" si="5"/>
        <v>35133.69</v>
      </c>
      <c r="V45" s="149">
        <f t="shared" si="31"/>
        <v>8.8444882011633723</v>
      </c>
      <c r="W45" s="149">
        <f t="shared" si="32"/>
        <v>8.8444882011633723</v>
      </c>
      <c r="Y45" s="149">
        <f t="shared" si="22"/>
        <v>0.6413753082460687</v>
      </c>
      <c r="Z45" s="149">
        <f t="shared" si="23"/>
        <v>1.4329032487166273</v>
      </c>
      <c r="AA45" s="71"/>
      <c r="AB45" s="71"/>
      <c r="AC45" s="71"/>
      <c r="AD45" s="149">
        <f t="shared" si="24"/>
        <v>-0.15378434235948646</v>
      </c>
      <c r="AE45" s="149">
        <f t="shared" si="25"/>
        <v>1.5866875910761138</v>
      </c>
      <c r="AF45" s="149">
        <f t="shared" si="20"/>
        <v>1.4649947852627392</v>
      </c>
      <c r="AG45" s="149">
        <f t="shared" si="21"/>
        <v>1.2614978724857278</v>
      </c>
      <c r="AH45" s="155">
        <f t="shared" si="13"/>
        <v>34983.057687560577</v>
      </c>
      <c r="AI45" s="149">
        <f t="shared" si="26"/>
        <v>0.4305864678403708</v>
      </c>
      <c r="AJ45" s="2"/>
      <c r="AK45" s="75" t="str">
        <f t="shared" si="2"/>
        <v>3Q 2011</v>
      </c>
      <c r="AL45" s="71"/>
      <c r="AM45" s="71"/>
      <c r="AN45" s="158">
        <f t="shared" si="11"/>
        <v>0.62878976865832215</v>
      </c>
      <c r="AO45" s="158">
        <f t="shared" si="3"/>
        <v>0.62878976865832215</v>
      </c>
    </row>
    <row r="46" spans="2:41">
      <c r="B46" t="str">
        <f t="shared" si="0"/>
        <v>4Q 2011</v>
      </c>
      <c r="C46" s="74">
        <f t="shared" si="12"/>
        <v>40878</v>
      </c>
      <c r="D46" s="149">
        <v>0.66248791722536282</v>
      </c>
      <c r="E46" s="149">
        <f t="shared" si="1"/>
        <v>0.66248791722536282</v>
      </c>
      <c r="F46" s="149">
        <f t="shared" si="1"/>
        <v>0.66248791722536282</v>
      </c>
      <c r="G46" s="71"/>
      <c r="I46" s="149">
        <v>41307.620000000003</v>
      </c>
      <c r="J46" s="149">
        <v>37187.1</v>
      </c>
      <c r="K46" s="149">
        <f t="shared" si="29"/>
        <v>6.2238914961578473</v>
      </c>
      <c r="L46" s="149">
        <f t="shared" si="30"/>
        <v>8.5965941879685204</v>
      </c>
      <c r="M46" s="2"/>
      <c r="N46" s="149">
        <f t="shared" si="27"/>
        <v>5.5295995520034751</v>
      </c>
      <c r="O46" s="149">
        <f t="shared" si="28"/>
        <v>7.3174631163046797</v>
      </c>
      <c r="P46" s="71"/>
      <c r="R46" s="149">
        <v>39568.86</v>
      </c>
      <c r="S46" s="149">
        <v>35739.919999999998</v>
      </c>
      <c r="T46" s="149">
        <f t="shared" si="4"/>
        <v>35739.919999999998</v>
      </c>
      <c r="U46" s="149">
        <f t="shared" si="5"/>
        <v>35739.919999999998</v>
      </c>
      <c r="V46" s="149">
        <f t="shared" si="31"/>
        <v>8.4859329687491112</v>
      </c>
      <c r="W46" s="149">
        <f t="shared" si="32"/>
        <v>8.4859329687491112</v>
      </c>
      <c r="Y46" s="149">
        <f t="shared" si="22"/>
        <v>2.1748611613565032</v>
      </c>
      <c r="Z46" s="149">
        <f t="shared" si="23"/>
        <v>1.7254948170829749</v>
      </c>
      <c r="AA46" s="71"/>
      <c r="AB46" s="71"/>
      <c r="AC46" s="71"/>
      <c r="AD46" s="149">
        <f t="shared" si="24"/>
        <v>3.3698148567040676E-2</v>
      </c>
      <c r="AE46" s="149">
        <f t="shared" si="25"/>
        <v>1.6917966685159342</v>
      </c>
      <c r="AF46" s="149">
        <f t="shared" si="20"/>
        <v>1.5463818835217467</v>
      </c>
      <c r="AG46" s="149">
        <f t="shared" si="21"/>
        <v>1.3382700604553293</v>
      </c>
      <c r="AH46" s="155">
        <f t="shared" si="13"/>
        <v>35574.899892063731</v>
      </c>
      <c r="AI46" s="149">
        <f t="shared" si="26"/>
        <v>0.46386668251197705</v>
      </c>
      <c r="AJ46" s="2"/>
      <c r="AK46" s="75" t="str">
        <f t="shared" si="2"/>
        <v>4Q 2011</v>
      </c>
      <c r="AL46" s="71"/>
      <c r="AM46" s="71"/>
      <c r="AN46" s="158">
        <f t="shared" si="11"/>
        <v>0.66248791722536282</v>
      </c>
      <c r="AO46" s="158">
        <f t="shared" si="3"/>
        <v>0.66248791722536282</v>
      </c>
    </row>
    <row r="47" spans="2:41">
      <c r="B47" t="str">
        <f t="shared" si="0"/>
        <v>1Q 2012</v>
      </c>
      <c r="C47" s="74">
        <f t="shared" si="12"/>
        <v>40969</v>
      </c>
      <c r="D47" s="149">
        <v>1.3985518171086397</v>
      </c>
      <c r="E47" s="149">
        <f t="shared" si="1"/>
        <v>1.3985518171086397</v>
      </c>
      <c r="F47" s="149">
        <f t="shared" si="1"/>
        <v>1.3985518171086397</v>
      </c>
      <c r="G47" s="71"/>
      <c r="I47" s="149">
        <v>39680.43</v>
      </c>
      <c r="J47" s="149">
        <v>36062.85</v>
      </c>
      <c r="K47" s="149">
        <f t="shared" si="29"/>
        <v>5.5850207154228428</v>
      </c>
      <c r="L47" s="149">
        <f t="shared" si="30"/>
        <v>7.4848676743731772</v>
      </c>
      <c r="M47" s="2"/>
      <c r="N47" s="149">
        <f t="shared" si="27"/>
        <v>6.021037252845133</v>
      </c>
      <c r="O47" s="149">
        <f t="shared" si="28"/>
        <v>6.5531194461803182</v>
      </c>
      <c r="P47" s="71"/>
      <c r="R47" s="149">
        <v>40382.120000000003</v>
      </c>
      <c r="S47" s="149">
        <v>36561.56</v>
      </c>
      <c r="T47" s="149">
        <f t="shared" si="4"/>
        <v>36561.56</v>
      </c>
      <c r="U47" s="149">
        <f t="shared" si="5"/>
        <v>36561.56</v>
      </c>
      <c r="V47" s="149">
        <f t="shared" si="31"/>
        <v>7.6831668759857763</v>
      </c>
      <c r="W47" s="149">
        <f t="shared" si="32"/>
        <v>7.6831668759857763</v>
      </c>
      <c r="Y47" s="149">
        <f t="shared" si="22"/>
        <v>2.0553030842940672</v>
      </c>
      <c r="Z47" s="149">
        <f t="shared" si="23"/>
        <v>2.2989419114536389</v>
      </c>
      <c r="AA47" s="71"/>
      <c r="AB47" s="71"/>
      <c r="AC47" s="71"/>
      <c r="AD47" s="149">
        <f t="shared" si="24"/>
        <v>0.73606389988327692</v>
      </c>
      <c r="AE47" s="149">
        <f t="shared" si="25"/>
        <v>1.562878011570362</v>
      </c>
      <c r="AF47" s="149">
        <f t="shared" si="20"/>
        <v>1.6174142907344944</v>
      </c>
      <c r="AG47" s="149">
        <f t="shared" si="21"/>
        <v>1.3521397739706014</v>
      </c>
      <c r="AH47" s="155">
        <f t="shared" si="13"/>
        <v>36130.892180114963</v>
      </c>
      <c r="AI47" s="149">
        <f t="shared" si="26"/>
        <v>1.191965639093894</v>
      </c>
      <c r="AJ47" s="2"/>
      <c r="AK47" s="75" t="str">
        <f t="shared" si="2"/>
        <v>1Q 2012</v>
      </c>
      <c r="AL47" s="71"/>
      <c r="AM47" s="71"/>
      <c r="AN47" s="158">
        <f t="shared" si="11"/>
        <v>1.3985518171086397</v>
      </c>
      <c r="AO47" s="158">
        <f t="shared" si="3"/>
        <v>1.3985518171086397</v>
      </c>
    </row>
    <row r="48" spans="2:41">
      <c r="B48" t="str">
        <f t="shared" si="0"/>
        <v>2Q 2012</v>
      </c>
      <c r="C48" s="74">
        <f t="shared" si="12"/>
        <v>41061</v>
      </c>
      <c r="D48" s="149">
        <v>1.680315168296076</v>
      </c>
      <c r="E48" s="149">
        <f t="shared" si="1"/>
        <v>1.680315168296076</v>
      </c>
      <c r="F48" s="149">
        <f t="shared" si="1"/>
        <v>1.680315168296076</v>
      </c>
      <c r="G48" s="71"/>
      <c r="I48" s="149">
        <v>41316.589999999997</v>
      </c>
      <c r="J48" s="149">
        <v>37534.620000000003</v>
      </c>
      <c r="K48" s="149">
        <f t="shared" si="29"/>
        <v>5.6567749685158191</v>
      </c>
      <c r="L48" s="149">
        <f t="shared" si="30"/>
        <v>7.1594555009844072</v>
      </c>
      <c r="M48" s="2"/>
      <c r="N48" s="149">
        <f t="shared" si="27"/>
        <v>6.4967612723959292</v>
      </c>
      <c r="O48" s="149">
        <f t="shared" si="28"/>
        <v>7.2492175885354442</v>
      </c>
      <c r="P48" s="71"/>
      <c r="R48" s="149">
        <v>41130.620000000003</v>
      </c>
      <c r="S48" s="149">
        <v>37314.93</v>
      </c>
      <c r="T48" s="149">
        <f t="shared" si="4"/>
        <v>37314.93</v>
      </c>
      <c r="U48" s="149">
        <f t="shared" si="5"/>
        <v>37314.93</v>
      </c>
      <c r="V48" s="149">
        <f t="shared" si="31"/>
        <v>7.4889165822721253</v>
      </c>
      <c r="W48" s="149">
        <f t="shared" si="32"/>
        <v>7.4889165822721253</v>
      </c>
      <c r="Y48" s="149">
        <f t="shared" si="22"/>
        <v>1.8535431027395362</v>
      </c>
      <c r="Z48" s="149">
        <f t="shared" si="23"/>
        <v>2.0605521208613879</v>
      </c>
      <c r="AA48" s="71"/>
      <c r="AB48" s="71"/>
      <c r="AC48" s="71"/>
      <c r="AD48" s="149">
        <f t="shared" si="24"/>
        <v>0.28176335118743623</v>
      </c>
      <c r="AE48" s="149">
        <f t="shared" si="25"/>
        <v>1.7787887696739517</v>
      </c>
      <c r="AF48" s="149">
        <f t="shared" si="20"/>
        <v>1.6550377602090904</v>
      </c>
      <c r="AG48" s="149">
        <f t="shared" si="21"/>
        <v>1.4411001061495163</v>
      </c>
      <c r="AH48" s="155">
        <f t="shared" si="13"/>
        <v>36773.584432597847</v>
      </c>
      <c r="AI48" s="149">
        <f t="shared" si="26"/>
        <v>1.4721044351669832</v>
      </c>
      <c r="AJ48" s="2"/>
      <c r="AK48" s="75" t="str">
        <f t="shared" si="2"/>
        <v>2Q 2012</v>
      </c>
      <c r="AL48" s="71"/>
      <c r="AM48" s="71"/>
      <c r="AN48" s="158">
        <f t="shared" si="11"/>
        <v>1.680315168296076</v>
      </c>
      <c r="AO48" s="158">
        <f t="shared" si="3"/>
        <v>1.680315168296076</v>
      </c>
    </row>
    <row r="49" spans="2:41">
      <c r="B49" t="str">
        <f t="shared" si="0"/>
        <v>3Q 2012</v>
      </c>
      <c r="C49" s="74">
        <f t="shared" si="12"/>
        <v>41153</v>
      </c>
      <c r="D49" s="149">
        <v>1.3838898807907896</v>
      </c>
      <c r="E49" s="149">
        <f t="shared" si="1"/>
        <v>1.3838898807907896</v>
      </c>
      <c r="F49" s="149">
        <f t="shared" si="1"/>
        <v>1.3838898807907896</v>
      </c>
      <c r="G49" s="71"/>
      <c r="I49" s="149">
        <v>39835.660000000003</v>
      </c>
      <c r="J49" s="149">
        <v>36006.379999999997</v>
      </c>
      <c r="K49" s="149">
        <f t="shared" si="29"/>
        <v>6.1645656414543595</v>
      </c>
      <c r="L49" s="149">
        <f t="shared" si="30"/>
        <v>6.9545821570396953</v>
      </c>
      <c r="M49" s="2"/>
      <c r="N49" s="149">
        <f t="shared" si="27"/>
        <v>6.6286680350028604</v>
      </c>
      <c r="O49" s="149">
        <f t="shared" si="28"/>
        <v>6.6790906033855606</v>
      </c>
      <c r="P49" s="71"/>
      <c r="R49" s="149">
        <v>41450.26</v>
      </c>
      <c r="S49" s="149">
        <v>37683.949999999997</v>
      </c>
      <c r="T49" s="149">
        <f t="shared" si="4"/>
        <v>37683.949999999997</v>
      </c>
      <c r="U49" s="149">
        <f t="shared" si="5"/>
        <v>37683.949999999997</v>
      </c>
      <c r="V49" s="149">
        <f t="shared" si="31"/>
        <v>7.4144913826879986</v>
      </c>
      <c r="W49" s="149">
        <f t="shared" si="32"/>
        <v>7.4144913826879986</v>
      </c>
      <c r="Y49" s="149">
        <f t="shared" si="22"/>
        <v>0.77713392115168745</v>
      </c>
      <c r="Z49" s="149">
        <f t="shared" si="23"/>
        <v>0.98893392001538416</v>
      </c>
      <c r="AA49" s="71"/>
      <c r="AB49" s="71"/>
      <c r="AC49" s="71"/>
      <c r="AD49" s="149">
        <f t="shared" si="24"/>
        <v>-0.29642528750528641</v>
      </c>
      <c r="AE49" s="149">
        <f t="shared" si="25"/>
        <v>1.2853592075206706</v>
      </c>
      <c r="AF49" s="149">
        <f t="shared" si="20"/>
        <v>1.5797056643202296</v>
      </c>
      <c r="AG49" s="149">
        <f t="shared" si="21"/>
        <v>1.4639588541289399</v>
      </c>
      <c r="AH49" s="155">
        <f t="shared" si="13"/>
        <v>37246.257086037629</v>
      </c>
      <c r="AI49" s="149">
        <f t="shared" si="26"/>
        <v>1.175132612523484</v>
      </c>
      <c r="AJ49" s="2"/>
      <c r="AK49" s="75" t="str">
        <f t="shared" si="2"/>
        <v>3Q 2012</v>
      </c>
      <c r="AL49" s="71"/>
      <c r="AM49" s="71"/>
      <c r="AN49" s="158">
        <f t="shared" si="11"/>
        <v>1.3838898807907896</v>
      </c>
      <c r="AO49" s="158">
        <f t="shared" si="3"/>
        <v>1.3838898807907896</v>
      </c>
    </row>
    <row r="50" spans="2:41">
      <c r="B50" t="str">
        <f t="shared" si="0"/>
        <v>4Q 2012</v>
      </c>
      <c r="C50" s="74">
        <f t="shared" si="12"/>
        <v>41244</v>
      </c>
      <c r="D50" s="149">
        <v>1.0074638175566974</v>
      </c>
      <c r="E50" s="149">
        <f t="shared" si="1"/>
        <v>1.0074638175566974</v>
      </c>
      <c r="F50" s="149">
        <f t="shared" si="1"/>
        <v>1.0074638175566974</v>
      </c>
      <c r="G50" s="71"/>
      <c r="I50" s="149">
        <v>43591.23</v>
      </c>
      <c r="J50" s="149">
        <v>39374.5</v>
      </c>
      <c r="K50" s="149">
        <f t="shared" si="29"/>
        <v>6.1553464751413713</v>
      </c>
      <c r="L50" s="149">
        <f t="shared" si="30"/>
        <v>6.5793175886366413</v>
      </c>
      <c r="M50" s="2"/>
      <c r="N50" s="149">
        <f t="shared" si="27"/>
        <v>5.5283020420929603</v>
      </c>
      <c r="O50" s="149">
        <f t="shared" si="28"/>
        <v>5.8821473037693295</v>
      </c>
      <c r="P50" s="71"/>
      <c r="R50" s="149">
        <v>41696.32</v>
      </c>
      <c r="S50" s="149">
        <v>37789.9</v>
      </c>
      <c r="T50" s="149">
        <f t="shared" si="4"/>
        <v>37789.9</v>
      </c>
      <c r="U50" s="149">
        <f t="shared" si="5"/>
        <v>37789.9</v>
      </c>
      <c r="V50" s="149">
        <f t="shared" si="31"/>
        <v>6.9939113546537328</v>
      </c>
      <c r="W50" s="149">
        <f t="shared" si="32"/>
        <v>6.9939113546537328</v>
      </c>
      <c r="Y50" s="149">
        <f t="shared" si="22"/>
        <v>0.59362715698286195</v>
      </c>
      <c r="Z50" s="149">
        <f t="shared" si="23"/>
        <v>0.28115417837038592</v>
      </c>
      <c r="AA50" s="71"/>
      <c r="AB50" s="71"/>
      <c r="AC50" s="71"/>
      <c r="AD50" s="149">
        <f t="shared" si="24"/>
        <v>-0.37642606323409211</v>
      </c>
      <c r="AE50" s="149">
        <f t="shared" si="25"/>
        <v>0.65758024160447803</v>
      </c>
      <c r="AF50" s="149">
        <f t="shared" si="20"/>
        <v>1.3211515575923656</v>
      </c>
      <c r="AG50" s="149">
        <f t="shared" si="21"/>
        <v>1.4119738895419875</v>
      </c>
      <c r="AH50" s="155">
        <f t="shared" si="13"/>
        <v>37491.181113372615</v>
      </c>
      <c r="AI50" s="149">
        <f t="shared" si="26"/>
        <v>0.79677107457368379</v>
      </c>
      <c r="AJ50" s="2"/>
      <c r="AK50" s="75" t="str">
        <f t="shared" si="2"/>
        <v>4Q 2012</v>
      </c>
      <c r="AL50" s="71"/>
      <c r="AM50" s="71"/>
      <c r="AN50" s="158">
        <f t="shared" si="11"/>
        <v>1.0074638175566974</v>
      </c>
      <c r="AO50" s="158">
        <f t="shared" si="3"/>
        <v>1.0074638175566974</v>
      </c>
    </row>
    <row r="51" spans="2:41">
      <c r="B51" t="str">
        <f t="shared" si="0"/>
        <v>1Q 2013</v>
      </c>
      <c r="C51" s="74">
        <f t="shared" si="12"/>
        <v>41334</v>
      </c>
      <c r="D51" s="149">
        <v>1.0585920028145068</v>
      </c>
      <c r="E51" s="149">
        <f t="shared" si="1"/>
        <v>1.0585920028145068</v>
      </c>
      <c r="F51" s="149">
        <f t="shared" si="1"/>
        <v>1.0585920028145068</v>
      </c>
      <c r="G51" s="71"/>
      <c r="I51" s="149">
        <v>41321.58</v>
      </c>
      <c r="J51" s="149">
        <v>37516.99</v>
      </c>
      <c r="K51" s="149">
        <f t="shared" si="29"/>
        <v>5.6774071120649978</v>
      </c>
      <c r="L51" s="149">
        <f t="shared" si="30"/>
        <v>5.9386940397072863</v>
      </c>
      <c r="M51" s="2"/>
      <c r="N51" s="149">
        <f t="shared" si="27"/>
        <v>4.1359178819382834</v>
      </c>
      <c r="O51" s="149">
        <f t="shared" si="28"/>
        <v>4.0322381619866405</v>
      </c>
      <c r="P51" s="71"/>
      <c r="R51" s="149">
        <v>42055.73</v>
      </c>
      <c r="S51" s="149">
        <v>38043.620000000003</v>
      </c>
      <c r="T51" s="149">
        <f t="shared" si="4"/>
        <v>38043.620000000003</v>
      </c>
      <c r="U51" s="149">
        <f t="shared" si="5"/>
        <v>38043.620000000003</v>
      </c>
      <c r="V51" s="149">
        <f t="shared" si="31"/>
        <v>6.16576574192311</v>
      </c>
      <c r="W51" s="149">
        <f t="shared" si="32"/>
        <v>6.16576574192311</v>
      </c>
      <c r="Y51" s="149">
        <f t="shared" si="22"/>
        <v>0.86197055279700407</v>
      </c>
      <c r="Z51" s="149">
        <f t="shared" si="23"/>
        <v>0.67139632547321071</v>
      </c>
      <c r="AA51" s="71"/>
      <c r="AB51" s="71"/>
      <c r="AC51" s="71"/>
      <c r="AD51" s="149">
        <f t="shared" si="24"/>
        <v>5.1128185257809378E-2</v>
      </c>
      <c r="AE51" s="149">
        <f t="shared" si="25"/>
        <v>0.62026814021540133</v>
      </c>
      <c r="AF51" s="149">
        <f t="shared" si="20"/>
        <v>1.0854990897536254</v>
      </c>
      <c r="AG51" s="149">
        <f t="shared" si="21"/>
        <v>1.3532838444872748</v>
      </c>
      <c r="AH51" s="155">
        <f t="shared" si="13"/>
        <v>37723.726965209324</v>
      </c>
      <c r="AI51" s="149">
        <f t="shared" si="26"/>
        <v>0.84798894628225696</v>
      </c>
      <c r="AJ51" s="2"/>
      <c r="AK51" s="75" t="str">
        <f t="shared" si="2"/>
        <v>1Q 2013</v>
      </c>
      <c r="AL51" s="71"/>
      <c r="AM51" s="71"/>
      <c r="AN51" s="158">
        <f t="shared" si="11"/>
        <v>1.0585920028145068</v>
      </c>
      <c r="AO51" s="158">
        <f t="shared" si="3"/>
        <v>1.0585920028145068</v>
      </c>
    </row>
    <row r="52" spans="2:41">
      <c r="B52" t="str">
        <f t="shared" si="0"/>
        <v>2Q 2013</v>
      </c>
      <c r="C52" s="74">
        <f t="shared" si="12"/>
        <v>41426</v>
      </c>
      <c r="D52" s="149">
        <v>1.8625876996971158</v>
      </c>
      <c r="E52" s="149">
        <f t="shared" si="1"/>
        <v>1.8625876996971158</v>
      </c>
      <c r="F52" s="149">
        <f t="shared" si="1"/>
        <v>1.8625876996971158</v>
      </c>
      <c r="G52" s="71"/>
      <c r="I52" s="149">
        <v>42735.66</v>
      </c>
      <c r="J52" s="149">
        <v>38740.129999999997</v>
      </c>
      <c r="K52" s="149">
        <f t="shared" si="29"/>
        <v>4.8979456092386187</v>
      </c>
      <c r="L52" s="149">
        <f t="shared" si="30"/>
        <v>4.9132046951146435</v>
      </c>
      <c r="M52" s="2"/>
      <c r="N52" s="149">
        <f t="shared" si="27"/>
        <v>3.4346251711479709</v>
      </c>
      <c r="O52" s="149">
        <f t="shared" si="28"/>
        <v>3.2117282657983424</v>
      </c>
      <c r="P52" s="71"/>
      <c r="R52" s="149">
        <v>42405.49</v>
      </c>
      <c r="S52" s="149">
        <v>38364.720000000001</v>
      </c>
      <c r="T52" s="149">
        <f t="shared" si="4"/>
        <v>38364.720000000001</v>
      </c>
      <c r="U52" s="149">
        <f t="shared" si="5"/>
        <v>38364.720000000001</v>
      </c>
      <c r="V52" s="149">
        <f t="shared" si="31"/>
        <v>4.9271744889986167</v>
      </c>
      <c r="W52" s="149">
        <f t="shared" si="32"/>
        <v>4.9271744889986167</v>
      </c>
      <c r="Y52" s="149">
        <f t="shared" si="22"/>
        <v>0.83165837330608383</v>
      </c>
      <c r="Z52" s="149">
        <f t="shared" si="23"/>
        <v>0.84403114109538535</v>
      </c>
      <c r="AA52" s="71"/>
      <c r="AB52" s="71"/>
      <c r="AC52" s="71"/>
      <c r="AD52" s="149">
        <f t="shared" si="24"/>
        <v>0.80399569688260897</v>
      </c>
      <c r="AE52" s="149">
        <f t="shared" si="25"/>
        <v>4.0035444212776383E-2</v>
      </c>
      <c r="AF52" s="149">
        <f t="shared" si="20"/>
        <v>0.65081075838833158</v>
      </c>
      <c r="AG52" s="149">
        <f t="shared" si="21"/>
        <v>1.2216743961880365</v>
      </c>
      <c r="AH52" s="155">
        <f t="shared" si="13"/>
        <v>37738.829826873465</v>
      </c>
      <c r="AI52" s="149">
        <f t="shared" si="26"/>
        <v>1.6584779549281308</v>
      </c>
      <c r="AJ52" s="2"/>
      <c r="AK52" s="75" t="str">
        <f t="shared" si="2"/>
        <v>2Q 2013</v>
      </c>
      <c r="AL52" s="71"/>
      <c r="AM52" s="71"/>
      <c r="AN52" s="158">
        <f t="shared" si="11"/>
        <v>1.8625876996971158</v>
      </c>
      <c r="AO52" s="158">
        <f t="shared" si="3"/>
        <v>1.8625876996971158</v>
      </c>
    </row>
    <row r="53" spans="2:41">
      <c r="B53" t="str">
        <f t="shared" si="0"/>
        <v>3Q 2013</v>
      </c>
      <c r="C53" s="74">
        <f t="shared" si="12"/>
        <v>41518</v>
      </c>
      <c r="D53" s="149">
        <v>1.1848056246453353</v>
      </c>
      <c r="E53" s="149">
        <f t="shared" si="1"/>
        <v>1.1848056246453353</v>
      </c>
      <c r="F53" s="149">
        <f t="shared" si="1"/>
        <v>1.1848056246453353</v>
      </c>
      <c r="G53" s="71"/>
      <c r="I53" s="149">
        <v>41002.550000000003</v>
      </c>
      <c r="J53" s="149">
        <v>36886.33</v>
      </c>
      <c r="K53" s="149">
        <f t="shared" si="29"/>
        <v>4.0154853543505453</v>
      </c>
      <c r="L53" s="149">
        <f t="shared" si="30"/>
        <v>3.9014666776119356</v>
      </c>
      <c r="M53" s="2"/>
      <c r="N53" s="149">
        <f t="shared" si="27"/>
        <v>2.9292598641518737</v>
      </c>
      <c r="O53" s="149">
        <f t="shared" si="28"/>
        <v>2.4438724470496709</v>
      </c>
      <c r="P53" s="71"/>
      <c r="R53" s="149">
        <v>42670.66</v>
      </c>
      <c r="S53" s="149">
        <v>38551.379999999997</v>
      </c>
      <c r="T53" s="149">
        <f t="shared" si="4"/>
        <v>38551.379999999997</v>
      </c>
      <c r="U53" s="149">
        <f t="shared" si="5"/>
        <v>38551.379999999997</v>
      </c>
      <c r="V53" s="149">
        <f t="shared" si="31"/>
        <v>3.6994206938801852</v>
      </c>
      <c r="W53" s="149">
        <f t="shared" si="32"/>
        <v>3.6994206938801852</v>
      </c>
      <c r="Y53" s="149">
        <f t="shared" si="22"/>
        <v>0.62531997625781344</v>
      </c>
      <c r="Z53" s="149">
        <f t="shared" si="23"/>
        <v>0.48654075932262231</v>
      </c>
      <c r="AA53" s="71"/>
      <c r="AB53" s="71"/>
      <c r="AC53" s="71"/>
      <c r="AD53" s="149">
        <f t="shared" si="24"/>
        <v>-0.67778207505178045</v>
      </c>
      <c r="AE53" s="149">
        <f t="shared" si="25"/>
        <v>1.1643228343744028</v>
      </c>
      <c r="AF53" s="149">
        <f t="shared" si="20"/>
        <v>0.62055166510176463</v>
      </c>
      <c r="AG53" s="149">
        <f t="shared" si="21"/>
        <v>1.2217507048949112</v>
      </c>
      <c r="AH53" s="155">
        <f t="shared" si="13"/>
        <v>38178.231639973448</v>
      </c>
      <c r="AI53" s="149">
        <f t="shared" si="26"/>
        <v>0.97738513283012196</v>
      </c>
      <c r="AJ53" s="2"/>
      <c r="AK53" s="75" t="str">
        <f t="shared" si="2"/>
        <v>3Q 2013</v>
      </c>
      <c r="AL53" s="71"/>
      <c r="AM53" s="71"/>
      <c r="AN53" s="158">
        <f t="shared" si="11"/>
        <v>1.1848056246453353</v>
      </c>
      <c r="AO53" s="158">
        <f t="shared" si="3"/>
        <v>1.1848056246453353</v>
      </c>
    </row>
    <row r="54" spans="2:41">
      <c r="B54" t="str">
        <f t="shared" si="0"/>
        <v>4Q 2013</v>
      </c>
      <c r="C54" s="74">
        <f t="shared" si="12"/>
        <v>41609</v>
      </c>
      <c r="D54" s="149">
        <v>1.0347864539227203</v>
      </c>
      <c r="E54" s="149">
        <f t="shared" si="1"/>
        <v>1.0347864539227203</v>
      </c>
      <c r="F54" s="149">
        <f t="shared" si="1"/>
        <v>1.0347864539227203</v>
      </c>
      <c r="G54" s="71"/>
      <c r="I54" s="149">
        <v>44804.09</v>
      </c>
      <c r="J54" s="149">
        <v>40367.410000000003</v>
      </c>
      <c r="K54" s="149">
        <f t="shared" si="29"/>
        <v>3.3085030029999842</v>
      </c>
      <c r="L54" s="149">
        <f t="shared" si="30"/>
        <v>3.04239508626587</v>
      </c>
      <c r="M54" s="2"/>
      <c r="N54" s="149">
        <f t="shared" si="27"/>
        <v>2.7823486513227351</v>
      </c>
      <c r="O54" s="149">
        <f t="shared" si="28"/>
        <v>2.5217082121677663</v>
      </c>
      <c r="P54" s="71"/>
      <c r="R54" s="149">
        <v>42801.65</v>
      </c>
      <c r="S54" s="149">
        <v>38652.269999999997</v>
      </c>
      <c r="T54" s="149">
        <f t="shared" si="4"/>
        <v>38652.269999999997</v>
      </c>
      <c r="U54" s="149">
        <f t="shared" si="5"/>
        <v>38652.269999999997</v>
      </c>
      <c r="V54" s="149">
        <f t="shared" si="31"/>
        <v>2.8534585190766819</v>
      </c>
      <c r="W54" s="149">
        <f t="shared" si="32"/>
        <v>2.8534585190766819</v>
      </c>
      <c r="Y54" s="149">
        <f t="shared" si="22"/>
        <v>0.30697908117660688</v>
      </c>
      <c r="Z54" s="149">
        <f t="shared" si="23"/>
        <v>0.26170269391134582</v>
      </c>
      <c r="AA54" s="71"/>
      <c r="AB54" s="71"/>
      <c r="AC54" s="71"/>
      <c r="AD54" s="149">
        <f t="shared" si="24"/>
        <v>-0.15001917072261506</v>
      </c>
      <c r="AE54" s="149">
        <f t="shared" si="25"/>
        <v>0.41172186463396088</v>
      </c>
      <c r="AF54" s="149">
        <f t="shared" si="20"/>
        <v>0.55908707085913534</v>
      </c>
      <c r="AG54" s="149">
        <f t="shared" si="21"/>
        <v>1.1422068373244159</v>
      </c>
      <c r="AH54" s="155">
        <f t="shared" si="13"/>
        <v>38335.419767165818</v>
      </c>
      <c r="AI54" s="149">
        <f t="shared" si="26"/>
        <v>0.82652083832289236</v>
      </c>
      <c r="AJ54" s="2"/>
      <c r="AK54" s="75" t="str">
        <f t="shared" si="2"/>
        <v>4Q 2013</v>
      </c>
      <c r="AL54" s="71"/>
      <c r="AM54" s="71"/>
      <c r="AN54" s="158">
        <f t="shared" si="11"/>
        <v>1.0347864539227203</v>
      </c>
      <c r="AO54" s="158">
        <f t="shared" si="3"/>
        <v>1.0347864539227203</v>
      </c>
    </row>
    <row r="55" spans="2:41">
      <c r="B55" t="str">
        <f t="shared" si="0"/>
        <v>1Q 2014</v>
      </c>
      <c r="C55" s="74">
        <f t="shared" si="12"/>
        <v>41699</v>
      </c>
      <c r="D55" s="149">
        <v>0.19215716050133835</v>
      </c>
      <c r="E55" s="149">
        <f t="shared" si="1"/>
        <v>0.19215716050133835</v>
      </c>
      <c r="F55" s="149">
        <f t="shared" si="1"/>
        <v>0.19215716050133835</v>
      </c>
      <c r="G55" s="71"/>
      <c r="I55" s="149">
        <v>42332.21</v>
      </c>
      <c r="J55" s="149">
        <v>38400.449999999997</v>
      </c>
      <c r="K55" s="149">
        <f t="shared" si="29"/>
        <v>2.8961239649086963</v>
      </c>
      <c r="L55" s="149">
        <f t="shared" si="30"/>
        <v>2.6336265523491704</v>
      </c>
      <c r="M55" s="2"/>
      <c r="N55" s="149">
        <f t="shared" si="27"/>
        <v>2.4457680466235701</v>
      </c>
      <c r="O55" s="149">
        <f t="shared" si="28"/>
        <v>2.35482643996761</v>
      </c>
      <c r="P55" s="71"/>
      <c r="R55" s="149">
        <v>42934.33</v>
      </c>
      <c r="S55" s="149">
        <v>38787.32</v>
      </c>
      <c r="T55" s="149">
        <f t="shared" si="4"/>
        <v>38787.32</v>
      </c>
      <c r="U55" s="149">
        <f t="shared" si="5"/>
        <v>38787.32</v>
      </c>
      <c r="V55" s="149">
        <f t="shared" si="31"/>
        <v>2.3358973270994881</v>
      </c>
      <c r="W55" s="149">
        <f t="shared" si="32"/>
        <v>2.3358973270994881</v>
      </c>
      <c r="Y55" s="149">
        <f t="shared" si="22"/>
        <v>0.30998804952614023</v>
      </c>
      <c r="Z55" s="149">
        <f t="shared" si="23"/>
        <v>0.34939733164442544</v>
      </c>
      <c r="AA55" s="71"/>
      <c r="AB55" s="71"/>
      <c r="AC55" s="71"/>
      <c r="AD55" s="149">
        <f t="shared" si="24"/>
        <v>-0.84262929342138193</v>
      </c>
      <c r="AE55" s="149">
        <f t="shared" si="25"/>
        <v>1.1920266250658074</v>
      </c>
      <c r="AF55" s="149">
        <f t="shared" si="20"/>
        <v>0.70202669207173685</v>
      </c>
      <c r="AG55" s="149">
        <f t="shared" si="21"/>
        <v>1.1349800241866188</v>
      </c>
      <c r="AH55" s="155">
        <f t="shared" si="13"/>
        <v>38792.388177621178</v>
      </c>
      <c r="AI55" s="149">
        <f t="shared" si="26"/>
        <v>-1.3064876537043801E-2</v>
      </c>
      <c r="AJ55" s="2"/>
      <c r="AK55" s="75" t="str">
        <f t="shared" si="2"/>
        <v>1Q 2014</v>
      </c>
      <c r="AL55" s="71"/>
      <c r="AM55" s="71"/>
      <c r="AN55" s="158">
        <f t="shared" si="11"/>
        <v>0.19215716050133835</v>
      </c>
      <c r="AO55" s="158">
        <f t="shared" si="3"/>
        <v>0.19215716050133835</v>
      </c>
    </row>
    <row r="56" spans="2:41">
      <c r="B56" t="str">
        <f t="shared" si="0"/>
        <v>2Q 2014</v>
      </c>
      <c r="C56" s="74">
        <f t="shared" si="12"/>
        <v>41791</v>
      </c>
      <c r="D56" s="149">
        <v>2.3835752239165231E-2</v>
      </c>
      <c r="E56" s="149">
        <f t="shared" si="1"/>
        <v>2.3835752239165231E-2</v>
      </c>
      <c r="F56" s="149">
        <f t="shared" si="1"/>
        <v>2.3835752239165231E-2</v>
      </c>
      <c r="G56" s="71"/>
      <c r="I56" s="149">
        <v>43459.59</v>
      </c>
      <c r="J56" s="149">
        <v>39257.050000000003</v>
      </c>
      <c r="K56" s="149">
        <f t="shared" si="29"/>
        <v>2.4565372253478586</v>
      </c>
      <c r="L56" s="149">
        <f t="shared" si="30"/>
        <v>2.1585882166739196</v>
      </c>
      <c r="M56" s="2"/>
      <c r="N56" s="149">
        <f t="shared" si="27"/>
        <v>1.6939717322722743</v>
      </c>
      <c r="O56" s="149">
        <f t="shared" si="28"/>
        <v>1.3343269627644787</v>
      </c>
      <c r="P56" s="71"/>
      <c r="R56" s="149">
        <v>43263</v>
      </c>
      <c r="S56" s="149">
        <v>38992.019999999997</v>
      </c>
      <c r="T56" s="149">
        <f t="shared" si="4"/>
        <v>38992.019999999997</v>
      </c>
      <c r="U56" s="149">
        <f t="shared" si="5"/>
        <v>38992.019999999997</v>
      </c>
      <c r="V56" s="149">
        <f t="shared" si="31"/>
        <v>2.0415823606441137</v>
      </c>
      <c r="W56" s="149">
        <f t="shared" si="32"/>
        <v>2.0415823606441137</v>
      </c>
      <c r="Y56" s="149">
        <f t="shared" si="22"/>
        <v>0.76551794333346379</v>
      </c>
      <c r="Z56" s="149">
        <f t="shared" si="23"/>
        <v>0.52774979039540426</v>
      </c>
      <c r="AA56" s="71"/>
      <c r="AB56" s="71"/>
      <c r="AC56" s="71"/>
      <c r="AD56" s="149">
        <f t="shared" si="24"/>
        <v>-0.16832140826217312</v>
      </c>
      <c r="AE56" s="149">
        <f t="shared" si="25"/>
        <v>0.69607119865757738</v>
      </c>
      <c r="AF56" s="149">
        <f t="shared" si="20"/>
        <v>0.8660356306829371</v>
      </c>
      <c r="AG56" s="149">
        <f t="shared" si="21"/>
        <v>1.0572947164267863</v>
      </c>
      <c r="AH56" s="155">
        <f t="shared" si="13"/>
        <v>39062.410818997043</v>
      </c>
      <c r="AI56" s="149">
        <f t="shared" si="26"/>
        <v>-0.18020090803717892</v>
      </c>
      <c r="AJ56" s="2"/>
      <c r="AK56" s="75" t="str">
        <f t="shared" si="2"/>
        <v>2Q 2014</v>
      </c>
      <c r="AL56" s="71"/>
      <c r="AM56" s="71"/>
      <c r="AN56" s="158">
        <f t="shared" si="11"/>
        <v>2.3835752239165231E-2</v>
      </c>
      <c r="AO56" s="158">
        <f t="shared" si="3"/>
        <v>2.3835752239165231E-2</v>
      </c>
    </row>
    <row r="57" spans="2:41">
      <c r="B57" t="str">
        <f t="shared" si="0"/>
        <v>3Q 2014</v>
      </c>
      <c r="C57" s="74">
        <f t="shared" si="12"/>
        <v>41883</v>
      </c>
      <c r="D57" s="149">
        <v>-0.42271114015548505</v>
      </c>
      <c r="E57" s="149">
        <f t="shared" si="1"/>
        <v>-0.42271114015548505</v>
      </c>
      <c r="F57" s="149">
        <f t="shared" si="1"/>
        <v>-0.42271114015548505</v>
      </c>
      <c r="G57" s="71"/>
      <c r="I57" s="149">
        <v>41541.379999999997</v>
      </c>
      <c r="J57" s="149">
        <v>37433.050000000003</v>
      </c>
      <c r="K57" s="149">
        <f t="shared" si="29"/>
        <v>2.0671384021276396</v>
      </c>
      <c r="L57" s="149">
        <f t="shared" si="30"/>
        <v>1.9276485161254868</v>
      </c>
      <c r="M57" s="2"/>
      <c r="N57" s="149">
        <f t="shared" si="27"/>
        <v>1.314137779235665</v>
      </c>
      <c r="O57" s="149">
        <f t="shared" si="28"/>
        <v>1.4821751038934963</v>
      </c>
      <c r="P57" s="71"/>
      <c r="R57" s="149">
        <v>43090.91</v>
      </c>
      <c r="S57" s="149">
        <v>38985.379999999997</v>
      </c>
      <c r="T57" s="149">
        <f t="shared" si="4"/>
        <v>38985.379999999997</v>
      </c>
      <c r="U57" s="149">
        <f t="shared" si="5"/>
        <v>38985.379999999997</v>
      </c>
      <c r="V57" s="149">
        <f t="shared" si="31"/>
        <v>1.7462367500488511</v>
      </c>
      <c r="W57" s="149">
        <f t="shared" si="32"/>
        <v>1.7462367500488511</v>
      </c>
      <c r="Y57" s="149">
        <f t="shared" si="22"/>
        <v>-0.39777639091140315</v>
      </c>
      <c r="Z57" s="149">
        <f t="shared" si="23"/>
        <v>-1.7029125446683224E-2</v>
      </c>
      <c r="AA57" s="71"/>
      <c r="AB57" s="71"/>
      <c r="AC57" s="71"/>
      <c r="AD57" s="149">
        <f t="shared" si="24"/>
        <v>-0.44654689239465029</v>
      </c>
      <c r="AE57" s="149">
        <f t="shared" si="25"/>
        <v>0.42951776694796706</v>
      </c>
      <c r="AF57" s="149">
        <f t="shared" si="20"/>
        <v>0.68233436382632817</v>
      </c>
      <c r="AG57" s="149">
        <f t="shared" si="21"/>
        <v>0.96086389774944081</v>
      </c>
      <c r="AH57" s="155">
        <f t="shared" si="13"/>
        <v>39230.190813662841</v>
      </c>
      <c r="AI57" s="149">
        <f t="shared" si="26"/>
        <v>-0.62403676501511995</v>
      </c>
      <c r="AJ57" s="2"/>
      <c r="AK57" s="75" t="str">
        <f t="shared" si="2"/>
        <v>3Q 2014</v>
      </c>
      <c r="AL57" s="71"/>
      <c r="AM57" s="71"/>
      <c r="AN57" s="158">
        <f t="shared" si="11"/>
        <v>-0.42271114015548505</v>
      </c>
      <c r="AO57" s="158">
        <f t="shared" si="3"/>
        <v>-0.42271114015548505</v>
      </c>
    </row>
    <row r="58" spans="2:41">
      <c r="B58" t="str">
        <f t="shared" si="0"/>
        <v>4Q 2014</v>
      </c>
      <c r="C58" s="74">
        <f t="shared" si="12"/>
        <v>41974</v>
      </c>
      <c r="D58" s="149">
        <v>0.26626041232091779</v>
      </c>
      <c r="E58" s="149">
        <f t="shared" si="1"/>
        <v>0.26626041232091779</v>
      </c>
      <c r="F58" s="149">
        <f t="shared" si="1"/>
        <v>0.26626041232091779</v>
      </c>
      <c r="G58" s="71"/>
      <c r="I58" s="149">
        <v>45575.77</v>
      </c>
      <c r="J58" s="149">
        <v>41093.910000000003</v>
      </c>
      <c r="K58" s="149">
        <f t="shared" si="29"/>
        <v>1.7926530348888718</v>
      </c>
      <c r="L58" s="149">
        <f t="shared" si="30"/>
        <v>1.7416357383445416</v>
      </c>
      <c r="M58" s="2"/>
      <c r="N58" s="149">
        <f t="shared" si="27"/>
        <v>1.7223427593329177</v>
      </c>
      <c r="O58" s="149">
        <f t="shared" si="28"/>
        <v>1.7997191298624386</v>
      </c>
      <c r="P58" s="71"/>
      <c r="R58" s="149">
        <v>43561.83</v>
      </c>
      <c r="S58" s="149">
        <v>39377.06</v>
      </c>
      <c r="T58" s="149">
        <f t="shared" si="4"/>
        <v>39377.06</v>
      </c>
      <c r="U58" s="149">
        <f t="shared" si="5"/>
        <v>39377.06</v>
      </c>
      <c r="V58" s="149">
        <f t="shared" si="31"/>
        <v>1.6468701434048398</v>
      </c>
      <c r="W58" s="149">
        <f t="shared" si="32"/>
        <v>1.6468701434048398</v>
      </c>
      <c r="Y58" s="149">
        <f t="shared" si="22"/>
        <v>1.0928522976191459</v>
      </c>
      <c r="Z58" s="149">
        <f t="shared" si="23"/>
        <v>1.0046843201220668</v>
      </c>
      <c r="AA58" s="71"/>
      <c r="AB58" s="71"/>
      <c r="AC58" s="71"/>
      <c r="AD58" s="149">
        <f t="shared" si="24"/>
        <v>0.68897155247640285</v>
      </c>
      <c r="AE58" s="149">
        <f t="shared" si="25"/>
        <v>0.31571276764566392</v>
      </c>
      <c r="AF58" s="149">
        <f t="shared" si="20"/>
        <v>0.65833208957925393</v>
      </c>
      <c r="AG58" s="149">
        <f t="shared" si="21"/>
        <v>0.84619023934358495</v>
      </c>
      <c r="AH58" s="155">
        <f t="shared" si="13"/>
        <v>39354.045534833327</v>
      </c>
      <c r="AI58" s="149">
        <f t="shared" si="26"/>
        <v>5.8480557345234274E-2</v>
      </c>
      <c r="AJ58" s="2"/>
      <c r="AK58" s="75" t="str">
        <f t="shared" si="2"/>
        <v>4Q 2014</v>
      </c>
      <c r="AL58" s="71"/>
      <c r="AM58" s="71"/>
      <c r="AN58" s="158">
        <f t="shared" si="11"/>
        <v>0.26626041232091779</v>
      </c>
      <c r="AO58" s="158">
        <f t="shared" si="3"/>
        <v>0.26626041232091779</v>
      </c>
    </row>
    <row r="59" spans="2:41">
      <c r="B59" t="str">
        <f t="shared" si="0"/>
        <v>1Q 2015</v>
      </c>
      <c r="C59" s="74">
        <f t="shared" si="12"/>
        <v>42064</v>
      </c>
      <c r="D59" s="149">
        <v>-0.42051418622719439</v>
      </c>
      <c r="E59" s="149">
        <f t="shared" si="1"/>
        <v>-0.42051418622719439</v>
      </c>
      <c r="F59" s="149">
        <f t="shared" si="1"/>
        <v>-0.42051418622719439</v>
      </c>
      <c r="G59" s="71"/>
      <c r="I59" s="149">
        <v>43392.77</v>
      </c>
      <c r="J59" s="149">
        <v>39268.400000000001</v>
      </c>
      <c r="K59" s="149">
        <f t="shared" si="29"/>
        <v>1.8112707389768019</v>
      </c>
      <c r="L59" s="149">
        <f t="shared" si="30"/>
        <v>1.7216242151913264</v>
      </c>
      <c r="M59" s="2"/>
      <c r="N59" s="149">
        <f t="shared" si="27"/>
        <v>2.5053263224386342</v>
      </c>
      <c r="O59" s="149">
        <f t="shared" si="28"/>
        <v>2.2602599709118181</v>
      </c>
      <c r="P59" s="71"/>
      <c r="R59" s="149">
        <v>43843.8</v>
      </c>
      <c r="S59" s="149">
        <v>39508.31</v>
      </c>
      <c r="T59" s="149">
        <f t="shared" si="4"/>
        <v>39508.31</v>
      </c>
      <c r="U59" s="149">
        <f t="shared" si="5"/>
        <v>39508.31</v>
      </c>
      <c r="V59" s="149">
        <f t="shared" si="31"/>
        <v>1.6242225991150576</v>
      </c>
      <c r="W59" s="149">
        <f t="shared" si="32"/>
        <v>1.6242225991150576</v>
      </c>
      <c r="Y59" s="149">
        <f t="shared" si="22"/>
        <v>0.64728685640618266</v>
      </c>
      <c r="Z59" s="149">
        <f t="shared" si="23"/>
        <v>0.33331589509222681</v>
      </c>
      <c r="AA59" s="71"/>
      <c r="AB59" s="71"/>
      <c r="AC59" s="71"/>
      <c r="AD59" s="149">
        <f t="shared" si="24"/>
        <v>-0.68677459854811218</v>
      </c>
      <c r="AE59" s="149">
        <f t="shared" si="25"/>
        <v>1.020090493640339</v>
      </c>
      <c r="AF59" s="149">
        <f t="shared" si="20"/>
        <v>0.61534805672288684</v>
      </c>
      <c r="AG59" s="149">
        <f t="shared" si="21"/>
        <v>0.80095794618274974</v>
      </c>
      <c r="AH59" s="155">
        <f t="shared" si="13"/>
        <v>39755.492412197054</v>
      </c>
      <c r="AI59" s="149">
        <f t="shared" si="26"/>
        <v>-0.62175663587359509</v>
      </c>
      <c r="AJ59" s="2"/>
      <c r="AK59" s="75" t="str">
        <f t="shared" si="2"/>
        <v>1Q 2015</v>
      </c>
      <c r="AL59" s="71"/>
      <c r="AM59" s="71"/>
      <c r="AN59" s="158">
        <f t="shared" si="11"/>
        <v>-0.42051418622719439</v>
      </c>
      <c r="AO59" s="158">
        <f t="shared" si="3"/>
        <v>-0.42051418622719439</v>
      </c>
    </row>
    <row r="60" spans="2:41">
      <c r="B60" t="str">
        <f t="shared" si="0"/>
        <v>2Q 2015</v>
      </c>
      <c r="C60" s="74">
        <f t="shared" si="12"/>
        <v>42156</v>
      </c>
      <c r="D60" s="149">
        <v>0.17608001200670742</v>
      </c>
      <c r="E60" s="149">
        <f t="shared" si="1"/>
        <v>0.17608001200670742</v>
      </c>
      <c r="F60" s="149">
        <f t="shared" si="1"/>
        <v>0.17608001200670742</v>
      </c>
      <c r="G60" s="71"/>
      <c r="I60" s="149">
        <v>44343.77</v>
      </c>
      <c r="J60" s="149">
        <v>40113.75</v>
      </c>
      <c r="K60" s="149">
        <f t="shared" si="29"/>
        <v>1.8970160800995615</v>
      </c>
      <c r="L60" s="149">
        <f t="shared" si="30"/>
        <v>1.9352178705689767</v>
      </c>
      <c r="M60" s="2"/>
      <c r="N60" s="149">
        <f t="shared" si="27"/>
        <v>2.03448767004015</v>
      </c>
      <c r="O60" s="149">
        <f t="shared" si="28"/>
        <v>2.1822831822564126</v>
      </c>
      <c r="P60" s="71"/>
      <c r="R60" s="149">
        <v>44232.21</v>
      </c>
      <c r="S60" s="149">
        <v>39922.54</v>
      </c>
      <c r="T60" s="149">
        <f t="shared" si="4"/>
        <v>39922.54</v>
      </c>
      <c r="U60" s="149">
        <f t="shared" si="5"/>
        <v>39922.54</v>
      </c>
      <c r="V60" s="149">
        <f t="shared" si="31"/>
        <v>1.8132957687808187</v>
      </c>
      <c r="W60" s="149">
        <f t="shared" si="32"/>
        <v>1.8132957687808187</v>
      </c>
      <c r="Y60" s="149">
        <f t="shared" si="22"/>
        <v>0.88589492699080097</v>
      </c>
      <c r="Z60" s="149">
        <f t="shared" si="23"/>
        <v>1.0484629689298401</v>
      </c>
      <c r="AA60" s="71"/>
      <c r="AB60" s="71"/>
      <c r="AC60" s="71"/>
      <c r="AD60" s="149">
        <f t="shared" si="24"/>
        <v>0.59659419823390181</v>
      </c>
      <c r="AE60" s="149">
        <f t="shared" si="25"/>
        <v>0.45186877069593834</v>
      </c>
      <c r="AF60" s="149">
        <f t="shared" si="20"/>
        <v>0.55429744973247708</v>
      </c>
      <c r="AG60" s="149">
        <f t="shared" si="21"/>
        <v>0.69038127960124862</v>
      </c>
      <c r="AH60" s="155">
        <f t="shared" si="13"/>
        <v>39935.135067044168</v>
      </c>
      <c r="AI60" s="149">
        <f t="shared" si="26"/>
        <v>-3.1538811683049062E-2</v>
      </c>
      <c r="AJ60" s="2"/>
      <c r="AK60" s="75" t="str">
        <f t="shared" si="2"/>
        <v>2Q 2015</v>
      </c>
      <c r="AL60" s="71"/>
      <c r="AM60" s="71"/>
      <c r="AN60" s="158">
        <f t="shared" si="11"/>
        <v>0.17608001200670742</v>
      </c>
      <c r="AO60" s="158">
        <f t="shared" si="3"/>
        <v>0.17608001200670742</v>
      </c>
    </row>
    <row r="61" spans="2:41">
      <c r="B61" t="str">
        <f t="shared" si="0"/>
        <v>3Q 2015</v>
      </c>
      <c r="C61" s="74">
        <f t="shared" si="12"/>
        <v>42248</v>
      </c>
      <c r="D61" s="149">
        <v>0.22687319868097688</v>
      </c>
      <c r="E61" s="149">
        <f t="shared" si="1"/>
        <v>0.22687319868097688</v>
      </c>
      <c r="F61" s="149">
        <f t="shared" si="1"/>
        <v>0.22687319868097688</v>
      </c>
      <c r="G61" s="71"/>
      <c r="I61" s="149">
        <v>42486.52</v>
      </c>
      <c r="J61" s="149">
        <v>38613.94</v>
      </c>
      <c r="K61" s="149">
        <f t="shared" si="29"/>
        <v>2.1271163415104581</v>
      </c>
      <c r="L61" s="149">
        <f t="shared" si="30"/>
        <v>2.3363486823061237</v>
      </c>
      <c r="M61" s="2"/>
      <c r="N61" s="149">
        <f t="shared" si="27"/>
        <v>2.2751771847733409</v>
      </c>
      <c r="O61" s="149">
        <f t="shared" si="28"/>
        <v>3.1546721413296552</v>
      </c>
      <c r="P61" s="71"/>
      <c r="R61" s="149">
        <v>44108.26</v>
      </c>
      <c r="S61" s="149">
        <v>40244.11</v>
      </c>
      <c r="T61" s="149">
        <f t="shared" si="4"/>
        <v>40244.11</v>
      </c>
      <c r="U61" s="149">
        <f t="shared" si="5"/>
        <v>40244.11</v>
      </c>
      <c r="V61" s="149">
        <f t="shared" si="31"/>
        <v>2.3388884316959349</v>
      </c>
      <c r="W61" s="149">
        <f t="shared" si="32"/>
        <v>2.3388884316959349</v>
      </c>
      <c r="Y61" s="149">
        <f t="shared" si="22"/>
        <v>-0.28022565456258519</v>
      </c>
      <c r="Z61" s="149">
        <f t="shared" si="23"/>
        <v>0.80548482135655775</v>
      </c>
      <c r="AA61" s="71"/>
      <c r="AB61" s="71"/>
      <c r="AC61" s="71"/>
      <c r="AD61" s="149">
        <f t="shared" si="24"/>
        <v>5.0793186674269464E-2</v>
      </c>
      <c r="AE61" s="149">
        <f t="shared" si="25"/>
        <v>0.75469163468228828</v>
      </c>
      <c r="AF61" s="149">
        <f t="shared" si="20"/>
        <v>0.63559091666605738</v>
      </c>
      <c r="AG61" s="149">
        <f t="shared" si="21"/>
        <v>0.64615898186471676</v>
      </c>
      <c r="AH61" s="155">
        <f t="shared" si="13"/>
        <v>40236.522190694224</v>
      </c>
      <c r="AI61" s="149">
        <f t="shared" si="26"/>
        <v>1.885801479018312E-2</v>
      </c>
      <c r="AJ61" s="2"/>
      <c r="AK61" s="75" t="str">
        <f t="shared" si="2"/>
        <v>3Q 2015</v>
      </c>
      <c r="AL61" s="71"/>
      <c r="AM61" s="71"/>
      <c r="AN61" s="158">
        <f t="shared" si="11"/>
        <v>0.22687319868097688</v>
      </c>
      <c r="AO61" s="158">
        <f t="shared" si="3"/>
        <v>0.22687319868097688</v>
      </c>
    </row>
    <row r="62" spans="2:41">
      <c r="B62" t="str">
        <f t="shared" si="0"/>
        <v>4Q 2015</v>
      </c>
      <c r="C62" s="74">
        <f t="shared" si="12"/>
        <v>42339</v>
      </c>
      <c r="D62" s="149">
        <v>0.31791202665161222</v>
      </c>
      <c r="E62" s="149">
        <f t="shared" si="1"/>
        <v>0.31791202665161222</v>
      </c>
      <c r="F62" s="149">
        <f t="shared" si="1"/>
        <v>0.31791202665161222</v>
      </c>
      <c r="G62" s="71"/>
      <c r="I62" s="149">
        <v>46406.79</v>
      </c>
      <c r="J62" s="149">
        <v>42159.57</v>
      </c>
      <c r="K62" s="149">
        <f t="shared" si="29"/>
        <v>2.151941816776997</v>
      </c>
      <c r="L62" s="149">
        <f t="shared" si="30"/>
        <v>2.5426345233065888</v>
      </c>
      <c r="M62" s="2"/>
      <c r="N62" s="149">
        <f t="shared" si="27"/>
        <v>1.8233811518708336</v>
      </c>
      <c r="O62" s="149">
        <f t="shared" si="28"/>
        <v>2.5932309678003378</v>
      </c>
      <c r="P62" s="71"/>
      <c r="R62" s="149">
        <v>44384.52</v>
      </c>
      <c r="S62" s="149">
        <v>40419.68</v>
      </c>
      <c r="T62" s="149">
        <f t="shared" si="4"/>
        <v>40419.68</v>
      </c>
      <c r="U62" s="149">
        <f t="shared" si="5"/>
        <v>40419.68</v>
      </c>
      <c r="V62" s="149">
        <f t="shared" si="31"/>
        <v>2.5315837951892348</v>
      </c>
      <c r="W62" s="149">
        <f t="shared" si="32"/>
        <v>2.5315837951892348</v>
      </c>
      <c r="Y62" s="149">
        <f t="shared" si="22"/>
        <v>0.62632259808026447</v>
      </c>
      <c r="Z62" s="149">
        <f t="shared" si="23"/>
        <v>0.43626259842743309</v>
      </c>
      <c r="AA62" s="71"/>
      <c r="AB62" s="71"/>
      <c r="AC62" s="71"/>
      <c r="AD62" s="149">
        <f t="shared" si="24"/>
        <v>9.1038827970635339E-2</v>
      </c>
      <c r="AE62" s="149">
        <f t="shared" si="25"/>
        <v>0.34522377045679775</v>
      </c>
      <c r="AF62" s="149">
        <f t="shared" si="20"/>
        <v>0.64296866736884084</v>
      </c>
      <c r="AG62" s="149">
        <f t="shared" si="21"/>
        <v>0.62012927593574341</v>
      </c>
      <c r="AH62" s="155">
        <f t="shared" si="13"/>
        <v>40375.428229701625</v>
      </c>
      <c r="AI62" s="149">
        <f t="shared" si="26"/>
        <v>0.10960074540045639</v>
      </c>
      <c r="AJ62" s="2"/>
      <c r="AK62" s="75" t="str">
        <f t="shared" si="2"/>
        <v>4Q 2015</v>
      </c>
      <c r="AL62" s="71"/>
      <c r="AM62" s="71"/>
      <c r="AN62" s="158">
        <f t="shared" si="11"/>
        <v>0.31791202665161222</v>
      </c>
      <c r="AO62" s="158">
        <f t="shared" si="3"/>
        <v>0.31791202665161222</v>
      </c>
    </row>
    <row r="63" spans="2:41">
      <c r="B63" t="str">
        <f t="shared" si="0"/>
        <v>1Q 2016</v>
      </c>
      <c r="C63" s="74">
        <f t="shared" si="12"/>
        <v>42430</v>
      </c>
      <c r="D63" s="149">
        <v>0.24808466354286907</v>
      </c>
      <c r="E63" s="149">
        <f t="shared" si="1"/>
        <v>0.24808466354286907</v>
      </c>
      <c r="F63" s="149">
        <f t="shared" si="1"/>
        <v>0.24808466354286907</v>
      </c>
      <c r="G63" s="71"/>
      <c r="I63" s="149">
        <v>44671.97</v>
      </c>
      <c r="J63" s="149">
        <v>40657.74</v>
      </c>
      <c r="K63" s="149">
        <f t="shared" si="29"/>
        <v>2.2645002563955074</v>
      </c>
      <c r="L63" s="149">
        <f t="shared" si="30"/>
        <v>2.8605673736557264</v>
      </c>
      <c r="M63" s="2"/>
      <c r="N63" s="149">
        <f t="shared" si="27"/>
        <v>2.947956537460044</v>
      </c>
      <c r="O63" s="149">
        <f t="shared" si="28"/>
        <v>3.5380611382179978</v>
      </c>
      <c r="P63" s="71"/>
      <c r="R63" s="149">
        <v>44906.85</v>
      </c>
      <c r="S63" s="149">
        <v>40759.480000000003</v>
      </c>
      <c r="T63" s="149">
        <f t="shared" si="4"/>
        <v>40759.480000000003</v>
      </c>
      <c r="U63" s="149">
        <f t="shared" si="5"/>
        <v>40759.480000000003</v>
      </c>
      <c r="V63" s="149">
        <f t="shared" si="31"/>
        <v>2.8579375463024093</v>
      </c>
      <c r="W63" s="149">
        <f t="shared" si="32"/>
        <v>2.8579375463024093</v>
      </c>
      <c r="Y63" s="149">
        <f t="shared" si="22"/>
        <v>1.1768292188357492</v>
      </c>
      <c r="Z63" s="149">
        <f t="shared" si="23"/>
        <v>0.84067958974441126</v>
      </c>
      <c r="AA63" s="71"/>
      <c r="AB63" s="71"/>
      <c r="AC63" s="71"/>
      <c r="AD63" s="149">
        <f t="shared" si="24"/>
        <v>-6.9827363108743157E-2</v>
      </c>
      <c r="AE63" s="149">
        <f t="shared" si="25"/>
        <v>0.91050695285315442</v>
      </c>
      <c r="AF63" s="149">
        <f t="shared" si="20"/>
        <v>0.6155727821720447</v>
      </c>
      <c r="AG63" s="149">
        <f t="shared" si="21"/>
        <v>0.64431584365555616</v>
      </c>
      <c r="AH63" s="155">
        <f t="shared" si="13"/>
        <v>40743.049310977294</v>
      </c>
      <c r="AI63" s="149">
        <f t="shared" si="26"/>
        <v>4.0327587896754835E-2</v>
      </c>
      <c r="AJ63" s="2"/>
      <c r="AK63" s="75" t="str">
        <f t="shared" si="2"/>
        <v>1Q 2016</v>
      </c>
      <c r="AL63" s="71"/>
      <c r="AM63" s="71"/>
      <c r="AN63" s="158">
        <f t="shared" si="11"/>
        <v>0.24808466354286907</v>
      </c>
      <c r="AO63" s="158">
        <f t="shared" si="3"/>
        <v>0.24808466354286907</v>
      </c>
    </row>
    <row r="64" spans="2:41">
      <c r="B64" t="str">
        <f t="shared" si="0"/>
        <v>2Q 2016</v>
      </c>
      <c r="C64" s="74">
        <f t="shared" si="12"/>
        <v>42522</v>
      </c>
      <c r="D64" s="149">
        <v>-0.49254189497425216</v>
      </c>
      <c r="E64" s="149">
        <f t="shared" si="1"/>
        <v>-0.49254189497425216</v>
      </c>
      <c r="F64" s="149">
        <f t="shared" si="1"/>
        <v>-0.49254189497425216</v>
      </c>
      <c r="G64" s="71"/>
      <c r="I64" s="149">
        <v>44900.55</v>
      </c>
      <c r="J64" s="149">
        <v>40940.33</v>
      </c>
      <c r="K64" s="149">
        <f t="shared" si="29"/>
        <v>2.0658071328091694</v>
      </c>
      <c r="L64" s="149">
        <f t="shared" si="30"/>
        <v>2.8259737516093963</v>
      </c>
      <c r="M64" s="2"/>
      <c r="N64" s="149">
        <f t="shared" si="27"/>
        <v>1.2555991518087097</v>
      </c>
      <c r="O64" s="149">
        <f t="shared" si="28"/>
        <v>2.0605901966283398</v>
      </c>
      <c r="P64" s="71"/>
      <c r="R64" s="149">
        <v>44692.02</v>
      </c>
      <c r="S64" s="149">
        <v>40664.120000000003</v>
      </c>
      <c r="T64" s="149">
        <f t="shared" si="4"/>
        <v>40664.120000000003</v>
      </c>
      <c r="U64" s="149">
        <f t="shared" si="5"/>
        <v>40664.120000000003</v>
      </c>
      <c r="V64" s="149">
        <f t="shared" si="31"/>
        <v>2.7213451218363076</v>
      </c>
      <c r="W64" s="149">
        <f t="shared" si="32"/>
        <v>2.7213451218363076</v>
      </c>
      <c r="Y64" s="149">
        <f t="shared" si="22"/>
        <v>-0.47839026785446492</v>
      </c>
      <c r="Z64" s="149">
        <f t="shared" si="23"/>
        <v>-0.23395784244549134</v>
      </c>
      <c r="AA64" s="71"/>
      <c r="AB64" s="71"/>
      <c r="AC64" s="71"/>
      <c r="AD64" s="149">
        <f t="shared" si="24"/>
        <v>-0.74062655851712123</v>
      </c>
      <c r="AE64" s="149">
        <f t="shared" si="25"/>
        <v>0.50666871607162989</v>
      </c>
      <c r="AF64" s="149">
        <f t="shared" si="20"/>
        <v>0.62927276851596758</v>
      </c>
      <c r="AG64" s="149">
        <f t="shared" si="21"/>
        <v>0.68320194964379388</v>
      </c>
      <c r="AH64" s="155">
        <f t="shared" si="13"/>
        <v>40949.481595809659</v>
      </c>
      <c r="AI64" s="149">
        <f t="shared" si="26"/>
        <v>-0.69686253571244094</v>
      </c>
      <c r="AJ64" s="2"/>
      <c r="AK64" s="75" t="str">
        <f t="shared" si="2"/>
        <v>2Q 2016</v>
      </c>
      <c r="AL64" s="71"/>
      <c r="AM64" s="71"/>
      <c r="AN64" s="158">
        <f t="shared" si="11"/>
        <v>-0.49254189497425216</v>
      </c>
      <c r="AO64" s="158">
        <f t="shared" si="3"/>
        <v>-0.49254189497425216</v>
      </c>
    </row>
    <row r="65" spans="2:41">
      <c r="B65" t="str">
        <f t="shared" si="0"/>
        <v>3Q 2016</v>
      </c>
      <c r="C65" s="74">
        <f t="shared" si="12"/>
        <v>42614</v>
      </c>
      <c r="D65" s="149">
        <v>-0.36440726102391352</v>
      </c>
      <c r="E65" s="149">
        <f t="shared" si="1"/>
        <v>-0.36440726102391352</v>
      </c>
      <c r="F65" s="149">
        <f t="shared" si="1"/>
        <v>-0.36440726102391352</v>
      </c>
      <c r="G65" s="71"/>
      <c r="I65" s="149">
        <v>43332.37</v>
      </c>
      <c r="J65" s="149">
        <v>39393.29</v>
      </c>
      <c r="K65" s="149">
        <f t="shared" si="29"/>
        <v>1.9982214898699908</v>
      </c>
      <c r="L65" s="149">
        <f t="shared" si="30"/>
        <v>2.5525991577094658</v>
      </c>
      <c r="M65" s="2"/>
      <c r="N65" s="149">
        <f t="shared" si="27"/>
        <v>1.9908667502069051</v>
      </c>
      <c r="O65" s="149">
        <f t="shared" si="28"/>
        <v>2.0183125575893115</v>
      </c>
      <c r="P65" s="71"/>
      <c r="R65" s="149">
        <v>44993.37</v>
      </c>
      <c r="S65" s="149">
        <v>41036.31</v>
      </c>
      <c r="T65" s="149">
        <f t="shared" si="4"/>
        <v>41036.31</v>
      </c>
      <c r="U65" s="149">
        <f t="shared" si="5"/>
        <v>41036.31</v>
      </c>
      <c r="V65" s="149">
        <f t="shared" si="31"/>
        <v>2.4064893988771558</v>
      </c>
      <c r="W65" s="149">
        <f t="shared" si="32"/>
        <v>2.4064893988771558</v>
      </c>
      <c r="Y65" s="149">
        <f t="shared" si="22"/>
        <v>0.67428144890297403</v>
      </c>
      <c r="Z65" s="149">
        <f t="shared" si="23"/>
        <v>0.91527862892395717</v>
      </c>
      <c r="AA65" s="71"/>
      <c r="AB65" s="71"/>
      <c r="AC65" s="71"/>
      <c r="AD65" s="149">
        <f t="shared" si="24"/>
        <v>0.12813463395033864</v>
      </c>
      <c r="AE65" s="149">
        <f t="shared" si="25"/>
        <v>0.78714399497361853</v>
      </c>
      <c r="AF65" s="149">
        <f t="shared" si="20"/>
        <v>0.63738585858880015</v>
      </c>
      <c r="AG65" s="149">
        <f t="shared" si="21"/>
        <v>0.65177037969372853</v>
      </c>
      <c r="AH65" s="155">
        <f t="shared" si="13"/>
        <v>41271.812981163901</v>
      </c>
      <c r="AI65" s="149">
        <f t="shared" si="26"/>
        <v>-0.57061457724520892</v>
      </c>
      <c r="AJ65" s="2"/>
      <c r="AK65" s="75" t="str">
        <f t="shared" si="2"/>
        <v>3Q 2016</v>
      </c>
      <c r="AL65" s="71"/>
      <c r="AM65" s="71"/>
      <c r="AN65" s="158">
        <f t="shared" si="11"/>
        <v>-0.36440726102391352</v>
      </c>
      <c r="AO65" s="158">
        <f t="shared" si="3"/>
        <v>-0.36440726102391352</v>
      </c>
    </row>
    <row r="66" spans="2:41">
      <c r="B66" t="str">
        <f t="shared" si="0"/>
        <v>4Q 2016</v>
      </c>
      <c r="C66" s="74">
        <f t="shared" si="12"/>
        <v>42705</v>
      </c>
      <c r="D66" s="149">
        <v>-0.64686942455516316</v>
      </c>
      <c r="E66" s="149">
        <f t="shared" si="1"/>
        <v>-0.64686942455516316</v>
      </c>
      <c r="F66" s="149">
        <f t="shared" si="1"/>
        <v>-0.64686942455516316</v>
      </c>
      <c r="G66" s="71"/>
      <c r="I66" s="149">
        <v>46821.36</v>
      </c>
      <c r="J66" s="149">
        <v>42647.44</v>
      </c>
      <c r="K66" s="149">
        <f t="shared" si="29"/>
        <v>1.7530445731567852</v>
      </c>
      <c r="L66" s="149">
        <f t="shared" si="30"/>
        <v>2.1748466460692129</v>
      </c>
      <c r="M66" s="2"/>
      <c r="N66" s="149">
        <f t="shared" si="27"/>
        <v>0.89333909973088055</v>
      </c>
      <c r="O66" s="149">
        <f t="shared" si="28"/>
        <v>1.1571987095693856</v>
      </c>
      <c r="P66" s="71"/>
      <c r="R66" s="149">
        <v>44894.17</v>
      </c>
      <c r="S66" s="149">
        <v>40980.51</v>
      </c>
      <c r="T66" s="149">
        <f t="shared" si="4"/>
        <v>40980.51</v>
      </c>
      <c r="U66" s="149">
        <f t="shared" si="5"/>
        <v>40980.51</v>
      </c>
      <c r="V66" s="149">
        <f t="shared" si="31"/>
        <v>2.0898763381459844</v>
      </c>
      <c r="W66" s="149">
        <f t="shared" si="32"/>
        <v>2.0898763381459844</v>
      </c>
      <c r="Y66" s="149">
        <f t="shared" si="22"/>
        <v>-0.22047692804518704</v>
      </c>
      <c r="Z66" s="149">
        <f t="shared" si="23"/>
        <v>-0.13597713829531699</v>
      </c>
      <c r="AA66" s="71"/>
      <c r="AB66" s="71"/>
      <c r="AC66" s="71"/>
      <c r="AD66" s="149">
        <f t="shared" si="24"/>
        <v>-0.28246216353124964</v>
      </c>
      <c r="AE66" s="149">
        <f t="shared" si="25"/>
        <v>0.14648502523593265</v>
      </c>
      <c r="AF66" s="149">
        <f t="shared" si="20"/>
        <v>0.58770117228358387</v>
      </c>
      <c r="AG66" s="149">
        <f t="shared" si="21"/>
        <v>0.62966730974389284</v>
      </c>
      <c r="AH66" s="155">
        <f t="shared" si="13"/>
        <v>41332.270006824685</v>
      </c>
      <c r="AI66" s="149">
        <f t="shared" si="26"/>
        <v>-0.85105416849013693</v>
      </c>
      <c r="AJ66" s="2"/>
      <c r="AK66" s="75" t="str">
        <f t="shared" si="2"/>
        <v>4Q 2016</v>
      </c>
      <c r="AL66" s="71"/>
      <c r="AM66" s="71"/>
      <c r="AN66" s="158">
        <f t="shared" si="11"/>
        <v>-0.64686942455516316</v>
      </c>
      <c r="AO66" s="158">
        <f t="shared" si="3"/>
        <v>-0.64686942455516316</v>
      </c>
    </row>
    <row r="67" spans="2:41">
      <c r="B67" t="str">
        <f t="shared" si="0"/>
        <v>1Q 2017</v>
      </c>
      <c r="C67" s="74">
        <f t="shared" si="12"/>
        <v>42795</v>
      </c>
      <c r="D67" s="149">
        <v>-1.3806002331641309</v>
      </c>
      <c r="E67" s="149">
        <f t="shared" si="1"/>
        <v>-1.3806002331641309</v>
      </c>
      <c r="F67" s="149">
        <f t="shared" si="1"/>
        <v>-1.3806002331641309</v>
      </c>
      <c r="G67" s="71"/>
      <c r="I67" s="149">
        <v>44511.51</v>
      </c>
      <c r="J67" s="149">
        <v>41012.15</v>
      </c>
      <c r="K67" s="149">
        <f t="shared" si="29"/>
        <v>0.93122862496318248</v>
      </c>
      <c r="L67" s="149">
        <f t="shared" si="30"/>
        <v>1.515497229874029</v>
      </c>
      <c r="M67" s="2"/>
      <c r="N67" s="149">
        <f t="shared" si="27"/>
        <v>-0.35919615812780137</v>
      </c>
      <c r="O67" s="149">
        <f t="shared" si="28"/>
        <v>0.87169134339488608</v>
      </c>
      <c r="P67" s="71"/>
      <c r="R67" s="149">
        <v>44650.48</v>
      </c>
      <c r="S67" s="149">
        <v>41010.25</v>
      </c>
      <c r="T67" s="149">
        <f t="shared" si="4"/>
        <v>41010.25</v>
      </c>
      <c r="U67" s="149">
        <f t="shared" si="5"/>
        <v>41010.25</v>
      </c>
      <c r="V67" s="149">
        <f t="shared" si="31"/>
        <v>1.4536355174020343</v>
      </c>
      <c r="W67" s="149">
        <f t="shared" si="32"/>
        <v>1.4536355174020343</v>
      </c>
      <c r="Y67" s="149">
        <f t="shared" si="22"/>
        <v>-0.54280990159745102</v>
      </c>
      <c r="Z67" s="149">
        <f t="shared" si="23"/>
        <v>7.2571083180747564E-2</v>
      </c>
      <c r="AA67" s="71"/>
      <c r="AB67" s="71"/>
      <c r="AC67" s="71"/>
      <c r="AD67" s="149">
        <f t="shared" si="24"/>
        <v>-0.73373080860896778</v>
      </c>
      <c r="AE67" s="149">
        <f t="shared" si="25"/>
        <v>0.80630189178971534</v>
      </c>
      <c r="AF67" s="149">
        <f t="shared" si="20"/>
        <v>0.5616499070177241</v>
      </c>
      <c r="AG67" s="149">
        <f t="shared" si="21"/>
        <v>0.59752358197088518</v>
      </c>
      <c r="AH67" s="155">
        <f t="shared" si="13"/>
        <v>41665.532881809348</v>
      </c>
      <c r="AI67" s="149">
        <f t="shared" si="26"/>
        <v>-1.5727217114159089</v>
      </c>
      <c r="AJ67" s="2"/>
      <c r="AK67" s="75" t="str">
        <f t="shared" si="2"/>
        <v>1Q 2017</v>
      </c>
      <c r="AL67" s="71"/>
      <c r="AM67" s="71"/>
      <c r="AN67" s="158">
        <f t="shared" si="11"/>
        <v>-1.3806002331641309</v>
      </c>
      <c r="AO67" s="158">
        <f t="shared" si="3"/>
        <v>-1.3806002331641309</v>
      </c>
    </row>
    <row r="68" spans="2:41">
      <c r="B68" t="str">
        <f t="shared" si="0"/>
        <v>2Q 2017</v>
      </c>
      <c r="C68" s="74">
        <f t="shared" si="12"/>
        <v>42887</v>
      </c>
      <c r="D68" s="149">
        <v>-1.8292702955701401</v>
      </c>
      <c r="E68" s="149">
        <f t="shared" si="1"/>
        <v>-1.8292702955701401</v>
      </c>
      <c r="F68" s="149">
        <f t="shared" si="1"/>
        <v>-1.8292702955701401</v>
      </c>
      <c r="G68" s="71"/>
      <c r="I68" s="149">
        <v>45204.89</v>
      </c>
      <c r="J68" s="149">
        <v>41414.83</v>
      </c>
      <c r="K68" s="149">
        <f t="shared" si="29"/>
        <v>0.78687331911100955</v>
      </c>
      <c r="L68" s="149">
        <f t="shared" si="30"/>
        <v>1.2909463589625858</v>
      </c>
      <c r="M68" s="2"/>
      <c r="N68" s="149">
        <f t="shared" si="27"/>
        <v>0.67780906915393757</v>
      </c>
      <c r="O68" s="149">
        <f t="shared" si="28"/>
        <v>1.159003847795077</v>
      </c>
      <c r="P68" s="71"/>
      <c r="R68" s="149">
        <v>45188</v>
      </c>
      <c r="S68" s="149">
        <v>41321.949999999997</v>
      </c>
      <c r="T68" s="149">
        <f t="shared" si="4"/>
        <v>41321.949999999997</v>
      </c>
      <c r="U68" s="149">
        <f t="shared" si="5"/>
        <v>41321.949999999997</v>
      </c>
      <c r="V68" s="149">
        <f t="shared" si="31"/>
        <v>1.3953152061983332</v>
      </c>
      <c r="W68" s="149">
        <f t="shared" si="32"/>
        <v>1.3953152061983332</v>
      </c>
      <c r="Y68" s="149">
        <f t="shared" si="22"/>
        <v>1.2038392420417239</v>
      </c>
      <c r="Z68" s="149">
        <f t="shared" si="23"/>
        <v>0.76005388896678028</v>
      </c>
      <c r="AA68" s="71"/>
      <c r="AB68" s="71"/>
      <c r="AC68" s="71"/>
      <c r="AD68" s="149">
        <f t="shared" si="24"/>
        <v>-0.44867006240600915</v>
      </c>
      <c r="AE68" s="149">
        <f t="shared" si="25"/>
        <v>1.2087239513727894</v>
      </c>
      <c r="AF68" s="149">
        <f t="shared" si="20"/>
        <v>0.73716371584301399</v>
      </c>
      <c r="AG68" s="149">
        <f t="shared" si="21"/>
        <v>0.64024464469715292</v>
      </c>
      <c r="AH68" s="155">
        <f t="shared" si="13"/>
        <v>42169.154157218887</v>
      </c>
      <c r="AI68" s="149">
        <f t="shared" si="26"/>
        <v>-2.0090613012067138</v>
      </c>
      <c r="AJ68" s="2"/>
      <c r="AK68" s="75" t="str">
        <f t="shared" si="2"/>
        <v>2Q 2017</v>
      </c>
      <c r="AL68" s="71"/>
      <c r="AM68" s="71"/>
      <c r="AN68" s="158">
        <f t="shared" si="11"/>
        <v>-1.8292702955701401</v>
      </c>
      <c r="AO68" s="158">
        <f t="shared" si="3"/>
        <v>-1.8292702955701401</v>
      </c>
    </row>
    <row r="69" spans="2:41">
      <c r="B69" t="str">
        <f t="shared" ref="B69:B85" si="33">ROUNDUP(MONTH(C69)/3,0)&amp;"Q "&amp;YEAR(C69)</f>
        <v>3Q 2017</v>
      </c>
      <c r="C69" s="74">
        <f t="shared" si="12"/>
        <v>42979</v>
      </c>
      <c r="D69" s="149">
        <v>-0.74722311784043427</v>
      </c>
      <c r="E69" s="149">
        <f t="shared" ref="E69:F73" si="34">D69</f>
        <v>-0.74722311784043427</v>
      </c>
      <c r="F69" s="149">
        <f t="shared" si="34"/>
        <v>-0.74722311784043427</v>
      </c>
      <c r="G69" s="71"/>
      <c r="I69" s="149">
        <v>44140.71</v>
      </c>
      <c r="J69" s="149">
        <v>40026.36</v>
      </c>
      <c r="K69" s="149">
        <f t="shared" si="29"/>
        <v>0.76224259345516998</v>
      </c>
      <c r="L69" s="149">
        <f t="shared" si="30"/>
        <v>1.1951203710576408</v>
      </c>
      <c r="M69" s="2"/>
      <c r="N69" s="149">
        <f t="shared" si="27"/>
        <v>1.8654414701988316</v>
      </c>
      <c r="O69" s="149">
        <f t="shared" si="28"/>
        <v>1.6070503377605689</v>
      </c>
      <c r="P69" s="71"/>
      <c r="R69" s="149">
        <v>46076.07</v>
      </c>
      <c r="S69" s="149">
        <v>41940.239999999998</v>
      </c>
      <c r="T69" s="149">
        <f t="shared" si="4"/>
        <v>41940.239999999998</v>
      </c>
      <c r="U69" s="149">
        <f t="shared" si="5"/>
        <v>41940.239999999998</v>
      </c>
      <c r="V69" s="149">
        <f t="shared" si="31"/>
        <v>1.4571254753281266</v>
      </c>
      <c r="W69" s="149">
        <f t="shared" si="32"/>
        <v>1.4571254753281266</v>
      </c>
      <c r="Y69" s="149">
        <f t="shared" si="22"/>
        <v>1.9652783924935875</v>
      </c>
      <c r="Z69" s="149">
        <f t="shared" si="23"/>
        <v>1.4962749821825838</v>
      </c>
      <c r="AA69" s="71"/>
      <c r="AB69" s="71"/>
      <c r="AC69" s="71"/>
      <c r="AD69" s="149">
        <f t="shared" si="24"/>
        <v>1.0820471777297058</v>
      </c>
      <c r="AE69" s="149">
        <f t="shared" si="25"/>
        <v>0.41422780445287799</v>
      </c>
      <c r="AF69" s="149">
        <f t="shared" si="20"/>
        <v>0.64393466821282885</v>
      </c>
      <c r="AG69" s="149">
        <f t="shared" si="21"/>
        <v>0.6389704811558955</v>
      </c>
      <c r="AH69" s="155">
        <f t="shared" si="13"/>
        <v>42343.830518640687</v>
      </c>
      <c r="AI69" s="149">
        <f t="shared" si="26"/>
        <v>-0.95312708769466781</v>
      </c>
      <c r="AJ69" s="2"/>
      <c r="AK69" s="75" t="str">
        <f t="shared" ref="AK69:AK90" si="35">B69</f>
        <v>3Q 2017</v>
      </c>
      <c r="AL69" s="71"/>
      <c r="AM69" s="71"/>
      <c r="AN69" s="158">
        <f t="shared" si="11"/>
        <v>-0.74722311784043427</v>
      </c>
      <c r="AO69" s="158">
        <f t="shared" ref="AO69:AO89" si="36">AN69</f>
        <v>-0.74722311784043427</v>
      </c>
    </row>
    <row r="70" spans="2:41">
      <c r="B70" t="str">
        <f t="shared" si="33"/>
        <v>4Q 2017</v>
      </c>
      <c r="C70" s="74">
        <f t="shared" si="12"/>
        <v>43070</v>
      </c>
      <c r="D70" s="149">
        <v>-0.72794833444405072</v>
      </c>
      <c r="E70" s="149">
        <f t="shared" si="34"/>
        <v>-0.72794833444405072</v>
      </c>
      <c r="F70" s="149">
        <f t="shared" si="34"/>
        <v>-0.72794833444405072</v>
      </c>
      <c r="G70" s="71"/>
      <c r="I70" s="149">
        <v>48309.26</v>
      </c>
      <c r="J70" s="149">
        <v>43853.13</v>
      </c>
      <c r="K70" s="149">
        <f t="shared" si="29"/>
        <v>1.3576870379257429</v>
      </c>
      <c r="L70" s="149">
        <f t="shared" si="30"/>
        <v>1.6302185056355825</v>
      </c>
      <c r="M70" s="2"/>
      <c r="N70" s="149">
        <f t="shared" si="27"/>
        <v>3.1778231132115735</v>
      </c>
      <c r="O70" s="149">
        <f t="shared" si="28"/>
        <v>2.8271099039004213</v>
      </c>
      <c r="P70" s="71"/>
      <c r="R70" s="149">
        <v>46378.83</v>
      </c>
      <c r="S70" s="149">
        <v>42200.98</v>
      </c>
      <c r="T70" s="149">
        <f t="shared" ref="T70:T90" si="37">S70</f>
        <v>42200.98</v>
      </c>
      <c r="U70" s="149">
        <f t="shared" ref="U70:U90" si="38">T70</f>
        <v>42200.98</v>
      </c>
      <c r="V70" s="149">
        <f t="shared" si="31"/>
        <v>1.8557221035041351</v>
      </c>
      <c r="W70" s="149">
        <f t="shared" si="32"/>
        <v>1.8557221035041351</v>
      </c>
      <c r="Y70" s="149">
        <f t="shared" ref="Y70:Y99" si="39">R70/R69*100-100</f>
        <v>0.65708729064783711</v>
      </c>
      <c r="Z70" s="149">
        <f t="shared" ref="Z70:Z99" si="40">S70/S69*100-100</f>
        <v>0.62169410570851369</v>
      </c>
      <c r="AA70" s="71"/>
      <c r="AB70" s="71"/>
      <c r="AC70" s="71"/>
      <c r="AD70" s="149">
        <f t="shared" ref="AD70:AD99" si="41">E70-E69</f>
        <v>1.9274783396383555E-2</v>
      </c>
      <c r="AE70" s="149">
        <f t="shared" ref="AE70:AE90" si="42">Z70-AD70</f>
        <v>0.60241932231213013</v>
      </c>
      <c r="AF70" s="149">
        <f t="shared" si="20"/>
        <v>0.75791824248187822</v>
      </c>
      <c r="AG70" s="149">
        <f t="shared" si="21"/>
        <v>0.66286269404476761</v>
      </c>
      <c r="AH70" s="155">
        <f t="shared" si="13"/>
        <v>42598.917935492078</v>
      </c>
      <c r="AI70" s="149">
        <f t="shared" ref="AI70:AI99" si="43">S70/AH70*100-100</f>
        <v>-0.93415033709230499</v>
      </c>
      <c r="AJ70" s="2"/>
      <c r="AK70" s="75" t="str">
        <f t="shared" si="35"/>
        <v>4Q 2017</v>
      </c>
      <c r="AL70" s="71"/>
      <c r="AM70" s="71"/>
      <c r="AN70" s="158">
        <f t="shared" ref="AN70:AN99" si="44">E70</f>
        <v>-0.72794833444405072</v>
      </c>
      <c r="AO70" s="158">
        <f t="shared" si="36"/>
        <v>-0.72794833444405072</v>
      </c>
    </row>
    <row r="71" spans="2:41">
      <c r="B71" t="str">
        <f t="shared" si="33"/>
        <v>1Q 2018</v>
      </c>
      <c r="C71" s="74">
        <f t="shared" ref="C71:C99" si="45">EDATE(C70,3)</f>
        <v>43160</v>
      </c>
      <c r="D71" s="149">
        <v>-0.11827078040020922</v>
      </c>
      <c r="E71" s="149">
        <f t="shared" si="34"/>
        <v>-0.11827078040020922</v>
      </c>
      <c r="F71" s="149">
        <f t="shared" si="34"/>
        <v>-0.11827078040020922</v>
      </c>
      <c r="G71" s="71"/>
      <c r="I71" s="149">
        <v>46465.23</v>
      </c>
      <c r="J71" s="149">
        <v>42422.46</v>
      </c>
      <c r="K71" s="149">
        <f t="shared" si="29"/>
        <v>2.5362848903457689</v>
      </c>
      <c r="L71" s="149">
        <f t="shared" si="30"/>
        <v>2.2705635190627902</v>
      </c>
      <c r="M71" s="2"/>
      <c r="N71" s="149">
        <f t="shared" si="27"/>
        <v>4.3892467364059229</v>
      </c>
      <c r="O71" s="149">
        <f t="shared" si="28"/>
        <v>3.4387614402073439</v>
      </c>
      <c r="P71" s="71"/>
      <c r="R71" s="149">
        <v>46878.47</v>
      </c>
      <c r="S71" s="149">
        <v>42635.19</v>
      </c>
      <c r="T71" s="149">
        <f t="shared" si="37"/>
        <v>42635.19</v>
      </c>
      <c r="U71" s="149">
        <f t="shared" si="38"/>
        <v>42635.19</v>
      </c>
      <c r="V71" s="149">
        <f t="shared" si="31"/>
        <v>2.6923684774971832</v>
      </c>
      <c r="W71" s="149">
        <f t="shared" si="32"/>
        <v>2.6923684774971832</v>
      </c>
      <c r="Y71" s="149">
        <f t="shared" si="39"/>
        <v>1.0773018638029441</v>
      </c>
      <c r="Z71" s="149">
        <f t="shared" si="40"/>
        <v>1.0289097551763149</v>
      </c>
      <c r="AA71" s="71"/>
      <c r="AB71" s="71"/>
      <c r="AC71" s="71"/>
      <c r="AD71" s="149">
        <f t="shared" si="41"/>
        <v>0.6096775540438415</v>
      </c>
      <c r="AE71" s="149">
        <f t="shared" si="42"/>
        <v>0.41923220113247339</v>
      </c>
      <c r="AF71" s="149">
        <f t="shared" si="20"/>
        <v>0.66115081981756774</v>
      </c>
      <c r="AG71" s="149">
        <f t="shared" si="21"/>
        <v>0.61279116966911218</v>
      </c>
      <c r="AH71" s="155">
        <f t="shared" ref="AH71:AH80" si="46">AH70*(1+AE71/100)</f>
        <v>42777.506316811654</v>
      </c>
      <c r="AI71" s="149">
        <f t="shared" si="43"/>
        <v>-0.33268960504068446</v>
      </c>
      <c r="AJ71" s="2"/>
      <c r="AK71" s="75" t="str">
        <f t="shared" si="35"/>
        <v>1Q 2018</v>
      </c>
      <c r="AL71" s="71"/>
      <c r="AM71" s="71"/>
      <c r="AN71" s="158">
        <f t="shared" si="44"/>
        <v>-0.11827078040020922</v>
      </c>
      <c r="AO71" s="158">
        <f t="shared" si="36"/>
        <v>-0.11827078040020922</v>
      </c>
    </row>
    <row r="72" spans="2:41">
      <c r="B72" t="str">
        <f t="shared" si="33"/>
        <v>2Q 2018</v>
      </c>
      <c r="C72" s="74">
        <f t="shared" si="45"/>
        <v>43252</v>
      </c>
      <c r="D72" s="149">
        <v>-0.10646432402516837</v>
      </c>
      <c r="E72" s="149">
        <f t="shared" si="34"/>
        <v>-0.10646432402516837</v>
      </c>
      <c r="F72" s="149">
        <f t="shared" si="34"/>
        <v>-0.10646432402516837</v>
      </c>
      <c r="G72" s="71"/>
      <c r="I72" s="149">
        <v>47664.21</v>
      </c>
      <c r="J72" s="149">
        <v>43643.68</v>
      </c>
      <c r="K72" s="149">
        <f t="shared" si="29"/>
        <v>3.730069022577581</v>
      </c>
      <c r="L72" s="149">
        <f t="shared" si="30"/>
        <v>3.3306963415493271</v>
      </c>
      <c r="M72" s="2"/>
      <c r="N72" s="149">
        <f t="shared" si="27"/>
        <v>5.4403848787155624</v>
      </c>
      <c r="O72" s="149">
        <f t="shared" si="28"/>
        <v>5.3817678353382092</v>
      </c>
      <c r="P72" s="71"/>
      <c r="R72" s="149">
        <v>47502.67</v>
      </c>
      <c r="S72" s="149">
        <v>43364.12</v>
      </c>
      <c r="T72" s="149">
        <f t="shared" si="37"/>
        <v>43364.12</v>
      </c>
      <c r="U72" s="149">
        <f t="shared" si="38"/>
        <v>43364.12</v>
      </c>
      <c r="V72" s="149">
        <f t="shared" si="31"/>
        <v>3.5239090564701741</v>
      </c>
      <c r="W72" s="149">
        <f t="shared" si="32"/>
        <v>3.5239090564701741</v>
      </c>
      <c r="Y72" s="149">
        <f t="shared" si="39"/>
        <v>1.3315280980799855</v>
      </c>
      <c r="Z72" s="149">
        <f t="shared" si="40"/>
        <v>1.7096909853104876</v>
      </c>
      <c r="AA72" s="71"/>
      <c r="AB72" s="71"/>
      <c r="AC72" s="71"/>
      <c r="AD72" s="149">
        <f t="shared" si="41"/>
        <v>1.1806456375040852E-2</v>
      </c>
      <c r="AE72" s="149">
        <f t="shared" si="42"/>
        <v>1.6978845289354467</v>
      </c>
      <c r="AF72" s="149">
        <f t="shared" si="20"/>
        <v>0.78344096420823206</v>
      </c>
      <c r="AG72" s="149">
        <f t="shared" si="21"/>
        <v>0.71662581618907117</v>
      </c>
      <c r="AH72" s="155">
        <f t="shared" si="46"/>
        <v>43503.818978429183</v>
      </c>
      <c r="AI72" s="149">
        <f t="shared" si="43"/>
        <v>-0.3211188849844433</v>
      </c>
      <c r="AJ72" s="2"/>
      <c r="AK72" s="75" t="str">
        <f t="shared" si="35"/>
        <v>2Q 2018</v>
      </c>
      <c r="AL72" s="71"/>
      <c r="AM72" s="71"/>
      <c r="AN72" s="158">
        <f t="shared" si="44"/>
        <v>-0.10646432402516837</v>
      </c>
      <c r="AO72" s="158">
        <f t="shared" si="36"/>
        <v>-0.10646432402516837</v>
      </c>
    </row>
    <row r="73" spans="2:41">
      <c r="B73" t="str">
        <f t="shared" si="33"/>
        <v>3Q 2018</v>
      </c>
      <c r="C73" s="74">
        <f t="shared" si="45"/>
        <v>43344</v>
      </c>
      <c r="D73" s="149">
        <v>-0.82535672480865685</v>
      </c>
      <c r="E73" s="149">
        <f t="shared" si="34"/>
        <v>-0.82535672480865685</v>
      </c>
      <c r="F73" s="149">
        <f t="shared" si="34"/>
        <v>-0.82535672480865685</v>
      </c>
      <c r="G73" s="71"/>
      <c r="I73" s="149">
        <v>45240.1</v>
      </c>
      <c r="J73" s="149">
        <v>41060.660000000003</v>
      </c>
      <c r="K73" s="149">
        <f t="shared" si="29"/>
        <v>3.8744682750523793</v>
      </c>
      <c r="L73" s="149">
        <f t="shared" si="30"/>
        <v>3.5609462293273282</v>
      </c>
      <c r="M73" s="2"/>
      <c r="N73" s="149">
        <f t="shared" ref="N73:N90" si="47">I73/I69*100-100</f>
        <v>2.4906486551756757</v>
      </c>
      <c r="O73" s="149">
        <f t="shared" ref="O73:O90" si="48">J73/J69*100-100</f>
        <v>2.5840471129525753</v>
      </c>
      <c r="P73" s="71"/>
      <c r="R73" s="149">
        <v>47323.42</v>
      </c>
      <c r="S73" s="149">
        <v>43161.23</v>
      </c>
      <c r="T73" s="149">
        <f t="shared" si="37"/>
        <v>43161.23</v>
      </c>
      <c r="U73" s="149">
        <f t="shared" si="38"/>
        <v>43161.23</v>
      </c>
      <c r="V73" s="149">
        <f t="shared" si="31"/>
        <v>3.6964967947622114</v>
      </c>
      <c r="W73" s="149">
        <f t="shared" si="32"/>
        <v>3.6964967947622114</v>
      </c>
      <c r="Y73" s="149">
        <f t="shared" si="39"/>
        <v>-0.37734721016734341</v>
      </c>
      <c r="Z73" s="149">
        <f t="shared" si="40"/>
        <v>-0.46787528491296371</v>
      </c>
      <c r="AA73" s="71"/>
      <c r="AB73" s="71"/>
      <c r="AC73" s="71"/>
      <c r="AD73" s="149">
        <f t="shared" si="41"/>
        <v>-0.71889240078348848</v>
      </c>
      <c r="AE73" s="149">
        <f t="shared" si="42"/>
        <v>0.25101711587052478</v>
      </c>
      <c r="AF73" s="149">
        <f t="shared" si="20"/>
        <v>0.74263829206264376</v>
      </c>
      <c r="AG73" s="149">
        <f t="shared" si="21"/>
        <v>0.67465293962142425</v>
      </c>
      <c r="AH73" s="155">
        <f t="shared" si="46"/>
        <v>43613.021010122371</v>
      </c>
      <c r="AI73" s="149">
        <f t="shared" si="43"/>
        <v>-1.0359085421244032</v>
      </c>
      <c r="AJ73" s="2"/>
      <c r="AK73" s="75" t="str">
        <f t="shared" si="35"/>
        <v>3Q 2018</v>
      </c>
      <c r="AL73" s="71"/>
      <c r="AM73" s="71"/>
      <c r="AN73" s="158">
        <f t="shared" si="44"/>
        <v>-0.82535672480865685</v>
      </c>
      <c r="AO73" s="158">
        <f t="shared" si="36"/>
        <v>-0.82535672480865685</v>
      </c>
    </row>
    <row r="74" spans="2:41">
      <c r="B74" t="str">
        <f t="shared" si="33"/>
        <v>4Q 2018</v>
      </c>
      <c r="C74" s="74">
        <f t="shared" si="45"/>
        <v>43435</v>
      </c>
      <c r="D74" s="149">
        <v>-0.44584350258674021</v>
      </c>
      <c r="E74" s="149">
        <f>D74</f>
        <v>-0.44584350258674021</v>
      </c>
      <c r="F74" s="149">
        <f>E74</f>
        <v>-0.44584350258674021</v>
      </c>
      <c r="G74" s="71"/>
      <c r="I74" s="149">
        <v>50065.33</v>
      </c>
      <c r="J74" s="149">
        <v>45482.62</v>
      </c>
      <c r="K74" s="149">
        <f t="shared" si="29"/>
        <v>3.9900339453434697</v>
      </c>
      <c r="L74" s="149">
        <f t="shared" si="30"/>
        <v>3.7899607874546319</v>
      </c>
      <c r="M74" s="2"/>
      <c r="N74" s="149">
        <f t="shared" si="47"/>
        <v>3.6350587858311201</v>
      </c>
      <c r="O74" s="149">
        <f t="shared" si="48"/>
        <v>3.7157895000881496</v>
      </c>
      <c r="P74" s="71"/>
      <c r="R74" s="149">
        <v>47920.72</v>
      </c>
      <c r="S74" s="149">
        <v>43653.95</v>
      </c>
      <c r="T74" s="149">
        <f t="shared" si="37"/>
        <v>43653.95</v>
      </c>
      <c r="U74" s="149">
        <f t="shared" si="38"/>
        <v>43653.95</v>
      </c>
      <c r="V74" s="149">
        <f t="shared" si="31"/>
        <v>3.8090585271810795</v>
      </c>
      <c r="W74" s="149">
        <f t="shared" si="32"/>
        <v>3.8090585271810795</v>
      </c>
      <c r="Y74" s="149">
        <f t="shared" si="39"/>
        <v>1.2621657521793708</v>
      </c>
      <c r="Z74" s="149">
        <f t="shared" si="40"/>
        <v>1.1415800708181649</v>
      </c>
      <c r="AA74" s="71"/>
      <c r="AB74" s="71"/>
      <c r="AC74" s="71"/>
      <c r="AD74" s="149">
        <f t="shared" si="41"/>
        <v>0.37951322222191664</v>
      </c>
      <c r="AE74" s="149">
        <f t="shared" si="42"/>
        <v>0.76206684859624829</v>
      </c>
      <c r="AF74" s="149">
        <f t="shared" si="20"/>
        <v>0.7825501736336733</v>
      </c>
      <c r="AG74" s="149">
        <f t="shared" si="21"/>
        <v>0.70938986279971183</v>
      </c>
      <c r="AH74" s="155">
        <f t="shared" si="46"/>
        <v>43945.381384911831</v>
      </c>
      <c r="AI74" s="149">
        <f t="shared" si="43"/>
        <v>-0.66316726747510302</v>
      </c>
      <c r="AJ74" s="2"/>
      <c r="AK74" s="75" t="str">
        <f t="shared" si="35"/>
        <v>4Q 2018</v>
      </c>
      <c r="AL74" s="71"/>
      <c r="AM74" s="71"/>
      <c r="AN74" s="158">
        <f t="shared" si="44"/>
        <v>-0.44584350258674021</v>
      </c>
      <c r="AO74" s="158">
        <f t="shared" si="36"/>
        <v>-0.44584350258674021</v>
      </c>
    </row>
    <row r="75" spans="2:41">
      <c r="B75" t="str">
        <f t="shared" si="33"/>
        <v>1Q 2019</v>
      </c>
      <c r="C75" s="74">
        <f t="shared" si="45"/>
        <v>43525</v>
      </c>
      <c r="D75" s="149">
        <v>-1</v>
      </c>
      <c r="E75" s="150">
        <v>-0.42588444132114001</v>
      </c>
      <c r="F75" s="150">
        <v>0.13892748641808059</v>
      </c>
      <c r="G75" s="151">
        <f>E75-F75</f>
        <v>-0.56481192773922062</v>
      </c>
      <c r="I75" s="149">
        <v>47106.91</v>
      </c>
      <c r="J75" s="149">
        <v>43339.72</v>
      </c>
      <c r="K75" s="149">
        <f t="shared" si="29"/>
        <v>3.2350950947286634</v>
      </c>
      <c r="L75" s="149">
        <f t="shared" si="30"/>
        <v>3.4641137279167964</v>
      </c>
      <c r="M75" s="2"/>
      <c r="N75" s="149">
        <f t="shared" si="47"/>
        <v>1.3809896130935044</v>
      </c>
      <c r="O75" s="149">
        <f t="shared" si="48"/>
        <v>2.1622037005869004</v>
      </c>
      <c r="P75" s="71"/>
      <c r="R75" s="149">
        <v>47757.53</v>
      </c>
      <c r="S75" s="149">
        <v>43811.56</v>
      </c>
      <c r="T75" s="149">
        <f t="shared" si="37"/>
        <v>43811.56</v>
      </c>
      <c r="U75" s="149">
        <f t="shared" si="38"/>
        <v>43811.56</v>
      </c>
      <c r="V75" s="149">
        <f t="shared" si="31"/>
        <v>3.5053881548873846</v>
      </c>
      <c r="W75" s="149">
        <f t="shared" si="32"/>
        <v>3.5053881548873846</v>
      </c>
      <c r="Y75" s="149">
        <f t="shared" si="39"/>
        <v>-0.34054162792212139</v>
      </c>
      <c r="Z75" s="149">
        <f t="shared" si="40"/>
        <v>0.36104407504933533</v>
      </c>
      <c r="AA75" s="71"/>
      <c r="AB75" s="71"/>
      <c r="AC75" s="71"/>
      <c r="AD75" s="149">
        <f t="shared" si="41"/>
        <v>1.9959061265600209E-2</v>
      </c>
      <c r="AE75" s="149">
        <f t="shared" si="42"/>
        <v>0.34108501378373512</v>
      </c>
      <c r="AF75" s="149">
        <f t="shared" si="20"/>
        <v>0.76301337679648873</v>
      </c>
      <c r="AG75" s="149">
        <f t="shared" si="21"/>
        <v>0.66193803454392686</v>
      </c>
      <c r="AH75" s="155">
        <f t="shared" si="46"/>
        <v>44095.272495065874</v>
      </c>
      <c r="AI75" s="149">
        <f t="shared" si="43"/>
        <v>-0.64340796419304525</v>
      </c>
      <c r="AJ75" s="2"/>
      <c r="AK75" s="75" t="str">
        <f t="shared" si="35"/>
        <v>1Q 2019</v>
      </c>
      <c r="AL75" s="71"/>
      <c r="AM75" s="71"/>
      <c r="AN75" s="158">
        <f t="shared" si="44"/>
        <v>-0.42588444132114001</v>
      </c>
      <c r="AO75" s="158">
        <f t="shared" si="36"/>
        <v>-0.42588444132114001</v>
      </c>
    </row>
    <row r="76" spans="2:41">
      <c r="B76" t="str">
        <f t="shared" si="33"/>
        <v>2Q 2019</v>
      </c>
      <c r="C76" s="74">
        <f t="shared" si="45"/>
        <v>43617</v>
      </c>
      <c r="D76" s="157" t="s">
        <v>186</v>
      </c>
      <c r="E76" s="150">
        <v>0.10555576309981564</v>
      </c>
      <c r="F76" s="150">
        <v>5.8299357107664991E-3</v>
      </c>
      <c r="G76" s="151">
        <f t="shared" ref="G76:G99" si="49">E76-F76</f>
        <v>9.9725827389049143E-2</v>
      </c>
      <c r="I76" s="149">
        <v>48324.45</v>
      </c>
      <c r="J76" s="149">
        <v>44489.89</v>
      </c>
      <c r="K76" s="149">
        <f t="shared" ref="K76:K99" si="50">AVERAGE(I73:I76)/AVERAGE(I69:I72)*100-100</f>
        <v>2.228209425680987</v>
      </c>
      <c r="L76" s="149">
        <f t="shared" ref="L76:L99" si="51">AVERAGE(J73:J76)/AVERAGE(J69:J72)*100-100</f>
        <v>2.6051037617148722</v>
      </c>
      <c r="M76" s="2"/>
      <c r="N76" s="149">
        <f t="shared" si="47"/>
        <v>1.3851902716944124</v>
      </c>
      <c r="O76" s="149">
        <f t="shared" si="48"/>
        <v>1.9389061600671482</v>
      </c>
      <c r="P76" s="71"/>
      <c r="R76" s="149">
        <v>48299.01</v>
      </c>
      <c r="S76" s="149">
        <v>44341.73</v>
      </c>
      <c r="T76" s="149">
        <f t="shared" si="37"/>
        <v>44341.73</v>
      </c>
      <c r="U76" s="149">
        <f t="shared" si="38"/>
        <v>44341.73</v>
      </c>
      <c r="V76" s="149">
        <f t="shared" ref="V76:V99" si="52">AVERAGE(S73:S76)/AVERAGE(S69:S72)*100-100</f>
        <v>2.8376189964848493</v>
      </c>
      <c r="W76" s="149">
        <f t="shared" ref="W76:W99" si="53">AVERAGE(T73:T76)/AVERAGE(T69:T72)*100-100</f>
        <v>2.8376189964848493</v>
      </c>
      <c r="Y76" s="149">
        <f t="shared" si="39"/>
        <v>1.1338107309988743</v>
      </c>
      <c r="Z76" s="149">
        <f t="shared" si="40"/>
        <v>1.2101144081607913</v>
      </c>
      <c r="AA76" s="71"/>
      <c r="AB76" s="71"/>
      <c r="AC76" s="71"/>
      <c r="AD76" s="149">
        <f t="shared" si="41"/>
        <v>0.53144020442095563</v>
      </c>
      <c r="AE76" s="149">
        <f t="shared" si="42"/>
        <v>0.67867420373983567</v>
      </c>
      <c r="AF76" s="149">
        <f t="shared" si="20"/>
        <v>0.50821079549758597</v>
      </c>
      <c r="AG76" s="149">
        <f t="shared" si="21"/>
        <v>0.67627182518294404</v>
      </c>
      <c r="AH76" s="155">
        <f t="shared" si="46"/>
        <v>44394.535734558674</v>
      </c>
      <c r="AI76" s="149">
        <f t="shared" si="43"/>
        <v>-0.11894647322004914</v>
      </c>
      <c r="AJ76" s="2"/>
      <c r="AK76" s="75" t="str">
        <f t="shared" si="35"/>
        <v>2Q 2019</v>
      </c>
      <c r="AL76" s="71"/>
      <c r="AM76" s="71"/>
      <c r="AN76" s="158">
        <f t="shared" si="44"/>
        <v>0.10555576309981564</v>
      </c>
      <c r="AO76" s="158">
        <f t="shared" si="36"/>
        <v>0.10555576309981564</v>
      </c>
    </row>
    <row r="77" spans="2:41">
      <c r="B77" t="str">
        <f t="shared" si="33"/>
        <v>3Q 2019</v>
      </c>
      <c r="C77" s="74">
        <f t="shared" si="45"/>
        <v>43709</v>
      </c>
      <c r="D77" s="157" t="s">
        <v>186</v>
      </c>
      <c r="E77" s="150">
        <v>-0.88139202335139799</v>
      </c>
      <c r="F77" s="150">
        <v>-1.3247208907195398</v>
      </c>
      <c r="G77" s="151">
        <f t="shared" si="49"/>
        <v>0.44332886736814181</v>
      </c>
      <c r="I77" s="149">
        <v>46662.26</v>
      </c>
      <c r="J77" s="149">
        <v>42457.89</v>
      </c>
      <c r="K77" s="149">
        <f t="shared" si="50"/>
        <v>2.3871369595287177</v>
      </c>
      <c r="L77" s="149">
        <f t="shared" si="51"/>
        <v>2.801609522240426</v>
      </c>
      <c r="M77" s="2"/>
      <c r="N77" s="149">
        <f t="shared" si="47"/>
        <v>3.1435827949098325</v>
      </c>
      <c r="O77" s="149">
        <f t="shared" si="48"/>
        <v>3.4028435003236552</v>
      </c>
      <c r="P77" s="71"/>
      <c r="R77" s="149">
        <v>48380.800000000003</v>
      </c>
      <c r="S77" s="149">
        <v>44188.42</v>
      </c>
      <c r="T77" s="149">
        <f t="shared" si="37"/>
        <v>44188.42</v>
      </c>
      <c r="U77" s="149">
        <f t="shared" si="38"/>
        <v>44188.42</v>
      </c>
      <c r="V77" s="149">
        <f t="shared" si="52"/>
        <v>2.7043060775837802</v>
      </c>
      <c r="W77" s="149">
        <f t="shared" si="53"/>
        <v>2.7043060775837802</v>
      </c>
      <c r="Y77" s="149">
        <f t="shared" si="39"/>
        <v>0.16934094508356168</v>
      </c>
      <c r="Z77" s="149">
        <f t="shared" si="40"/>
        <v>-0.34574654619926548</v>
      </c>
      <c r="AA77" s="71"/>
      <c r="AB77" s="71"/>
      <c r="AC77" s="71"/>
      <c r="AD77" s="149">
        <f t="shared" si="41"/>
        <v>-0.98694778645121362</v>
      </c>
      <c r="AE77" s="149">
        <f t="shared" si="42"/>
        <v>0.64120124025194813</v>
      </c>
      <c r="AF77" s="149">
        <f t="shared" si="20"/>
        <v>0.60575682659294183</v>
      </c>
      <c r="AG77" s="149">
        <f t="shared" si="21"/>
        <v>0.66410992895613807</v>
      </c>
      <c r="AH77" s="155">
        <f t="shared" si="46"/>
        <v>44679.19404829276</v>
      </c>
      <c r="AI77" s="149">
        <f t="shared" si="43"/>
        <v>-1.0984397967481243</v>
      </c>
      <c r="AJ77" s="2"/>
      <c r="AK77" s="75" t="str">
        <f t="shared" si="35"/>
        <v>3Q 2019</v>
      </c>
      <c r="AL77" s="71"/>
      <c r="AM77" s="71"/>
      <c r="AN77" s="158">
        <f t="shared" si="44"/>
        <v>-0.88139202335139799</v>
      </c>
      <c r="AO77" s="158">
        <f t="shared" si="36"/>
        <v>-0.88139202335139799</v>
      </c>
    </row>
    <row r="78" spans="2:41">
      <c r="B78" t="str">
        <f t="shared" si="33"/>
        <v>4Q 2019</v>
      </c>
      <c r="C78" s="74">
        <f t="shared" si="45"/>
        <v>43800</v>
      </c>
      <c r="D78" s="157" t="s">
        <v>186</v>
      </c>
      <c r="E78" s="150">
        <v>-5.3081192844743885</v>
      </c>
      <c r="F78" s="150">
        <v>-5.117987980014516</v>
      </c>
      <c r="G78" s="151">
        <f t="shared" si="49"/>
        <v>-0.19013130445987247</v>
      </c>
      <c r="I78" s="149">
        <v>48749</v>
      </c>
      <c r="J78" s="149">
        <v>44348.97</v>
      </c>
      <c r="K78" s="149">
        <f t="shared" si="50"/>
        <v>0.74313139919803461</v>
      </c>
      <c r="L78" s="149">
        <f t="shared" si="51"/>
        <v>1.1743565328010419</v>
      </c>
      <c r="M78" s="2"/>
      <c r="N78" s="149">
        <f t="shared" si="47"/>
        <v>-2.6292246550656984</v>
      </c>
      <c r="O78" s="149">
        <f t="shared" si="48"/>
        <v>-2.4924905381440254</v>
      </c>
      <c r="P78" s="71"/>
      <c r="R78" s="149">
        <v>46437.79</v>
      </c>
      <c r="S78" s="149">
        <v>42349.52</v>
      </c>
      <c r="T78" s="149">
        <f t="shared" si="37"/>
        <v>42349.52</v>
      </c>
      <c r="U78" s="149">
        <f t="shared" si="38"/>
        <v>42349.52</v>
      </c>
      <c r="V78" s="149">
        <f t="shared" si="52"/>
        <v>1.0859853244945157</v>
      </c>
      <c r="W78" s="149">
        <f t="shared" si="53"/>
        <v>1.0859853244945157</v>
      </c>
      <c r="Y78" s="149">
        <f t="shared" si="39"/>
        <v>-4.0160766254381883</v>
      </c>
      <c r="Z78" s="149">
        <f t="shared" si="40"/>
        <v>-4.1614975145071895</v>
      </c>
      <c r="AA78" s="71"/>
      <c r="AB78" s="71"/>
      <c r="AC78" s="71"/>
      <c r="AD78" s="149">
        <f t="shared" si="41"/>
        <v>-4.4267272611229904</v>
      </c>
      <c r="AE78" s="149">
        <f t="shared" si="42"/>
        <v>0.2652297466158009</v>
      </c>
      <c r="AF78" s="149">
        <f t="shared" si="20"/>
        <v>0.48154755109782998</v>
      </c>
      <c r="AG78" s="149">
        <f t="shared" si="21"/>
        <v>0.67400532240446032</v>
      </c>
      <c r="AH78" s="155">
        <f t="shared" si="46"/>
        <v>44797.696561457029</v>
      </c>
      <c r="AI78" s="149">
        <f t="shared" si="43"/>
        <v>-5.4649608113185622</v>
      </c>
      <c r="AJ78" s="2"/>
      <c r="AK78" s="75" t="str">
        <f t="shared" si="35"/>
        <v>4Q 2019</v>
      </c>
      <c r="AL78" s="71"/>
      <c r="AM78" s="71"/>
      <c r="AN78" s="158">
        <f t="shared" si="44"/>
        <v>-5.3081192844743885</v>
      </c>
      <c r="AO78" s="158">
        <f t="shared" si="36"/>
        <v>-5.3081192844743885</v>
      </c>
    </row>
    <row r="79" spans="2:41">
      <c r="B79" t="str">
        <f t="shared" si="33"/>
        <v>1Q 2020</v>
      </c>
      <c r="C79" s="74">
        <f t="shared" si="45"/>
        <v>43891</v>
      </c>
      <c r="D79" s="157" t="s">
        <v>186</v>
      </c>
      <c r="E79" s="150">
        <v>-3.113393516890989</v>
      </c>
      <c r="F79" s="150">
        <v>-3.143794861947617</v>
      </c>
      <c r="G79" s="151">
        <f t="shared" si="49"/>
        <v>3.040134505662806E-2</v>
      </c>
      <c r="I79" s="149">
        <v>47148.32</v>
      </c>
      <c r="J79" s="149">
        <v>43206.92</v>
      </c>
      <c r="K79" s="149">
        <f t="shared" si="50"/>
        <v>0.42481831662031766</v>
      </c>
      <c r="L79" s="149">
        <f t="shared" si="51"/>
        <v>0.56302004971222175</v>
      </c>
      <c r="M79" s="2"/>
      <c r="N79" s="149">
        <f t="shared" si="47"/>
        <v>8.7906423919534404E-2</v>
      </c>
      <c r="O79" s="149">
        <f t="shared" si="48"/>
        <v>-0.30641637740161798</v>
      </c>
      <c r="P79" s="71"/>
      <c r="R79" s="149">
        <v>47690.64</v>
      </c>
      <c r="S79" s="149">
        <v>43592.29</v>
      </c>
      <c r="T79" s="149">
        <f t="shared" si="37"/>
        <v>43592.29</v>
      </c>
      <c r="U79" s="149">
        <f t="shared" si="38"/>
        <v>43592.29</v>
      </c>
      <c r="V79" s="149">
        <f t="shared" si="52"/>
        <v>0.27650877753005432</v>
      </c>
      <c r="W79" s="149">
        <f t="shared" si="53"/>
        <v>0.27650877753005432</v>
      </c>
      <c r="Y79" s="149">
        <f t="shared" si="39"/>
        <v>2.6979104733450896</v>
      </c>
      <c r="Z79" s="149">
        <f t="shared" si="40"/>
        <v>2.9345551023955068</v>
      </c>
      <c r="AA79" s="71"/>
      <c r="AB79" s="71"/>
      <c r="AC79" s="71"/>
      <c r="AD79" s="149">
        <f t="shared" si="41"/>
        <v>2.1947257675833995</v>
      </c>
      <c r="AE79" s="149">
        <f t="shared" si="42"/>
        <v>0.73982933481210722</v>
      </c>
      <c r="AF79" s="149">
        <f t="shared" si="20"/>
        <v>0.58123363135492301</v>
      </c>
      <c r="AG79" s="149">
        <f t="shared" si="21"/>
        <v>0.66846594265632631</v>
      </c>
      <c r="AH79" s="155">
        <f t="shared" si="46"/>
        <v>45129.123061938808</v>
      </c>
      <c r="AI79" s="149">
        <f t="shared" si="43"/>
        <v>-3.4054130850926043</v>
      </c>
      <c r="AJ79" s="2"/>
      <c r="AK79" s="75" t="str">
        <f t="shared" si="35"/>
        <v>1Q 2020</v>
      </c>
      <c r="AL79" s="71"/>
      <c r="AM79" s="71"/>
      <c r="AN79" s="158">
        <f t="shared" si="44"/>
        <v>-3.113393516890989</v>
      </c>
      <c r="AO79" s="158">
        <f t="shared" si="36"/>
        <v>-3.113393516890989</v>
      </c>
    </row>
    <row r="80" spans="2:41">
      <c r="B80" t="str">
        <f t="shared" si="33"/>
        <v>2Q 2020</v>
      </c>
      <c r="C80" s="74">
        <f t="shared" si="45"/>
        <v>43983</v>
      </c>
      <c r="D80" s="157" t="s">
        <v>186</v>
      </c>
      <c r="E80" s="150">
        <v>-16.046514663569017</v>
      </c>
      <c r="F80" s="150">
        <v>-16.044922692526285</v>
      </c>
      <c r="G80" s="151">
        <f t="shared" si="49"/>
        <v>-1.5919710427318989E-3</v>
      </c>
      <c r="I80" s="149">
        <v>41155.089999999997</v>
      </c>
      <c r="J80" s="149">
        <v>37251.68</v>
      </c>
      <c r="K80" s="149">
        <f t="shared" si="50"/>
        <v>-3.6815760609161856</v>
      </c>
      <c r="L80" s="149">
        <f t="shared" si="51"/>
        <v>-4.0759948407117719</v>
      </c>
      <c r="M80" s="2"/>
      <c r="N80" s="149">
        <f t="shared" si="47"/>
        <v>-14.835885354101279</v>
      </c>
      <c r="O80" s="149">
        <f t="shared" si="48"/>
        <v>-16.26933669649442</v>
      </c>
      <c r="P80" s="71"/>
      <c r="R80" s="149">
        <v>41341.699999999997</v>
      </c>
      <c r="S80" s="149">
        <v>37311.39</v>
      </c>
      <c r="T80" s="149">
        <f t="shared" si="37"/>
        <v>37311.39</v>
      </c>
      <c r="U80" s="149">
        <f t="shared" si="38"/>
        <v>37311.39</v>
      </c>
      <c r="V80" s="149">
        <f t="shared" si="52"/>
        <v>-4.3018322101119111</v>
      </c>
      <c r="W80" s="149">
        <f t="shared" si="53"/>
        <v>-4.3018322101119111</v>
      </c>
      <c r="Y80" s="149">
        <f t="shared" si="39"/>
        <v>-13.312759065510548</v>
      </c>
      <c r="Z80" s="149">
        <f t="shared" si="40"/>
        <v>-14.408281831489006</v>
      </c>
      <c r="AA80" s="71"/>
      <c r="AB80" s="71"/>
      <c r="AC80" s="71"/>
      <c r="AD80" s="149">
        <f t="shared" si="41"/>
        <v>-12.933121146678028</v>
      </c>
      <c r="AE80" s="149">
        <f t="shared" si="42"/>
        <v>-1.4751606848109784</v>
      </c>
      <c r="AF80" s="149">
        <f t="shared" si="20"/>
        <v>4.2774909217219492E-2</v>
      </c>
      <c r="AG80" s="149">
        <f t="shared" si="21"/>
        <v>0.44480888964101245</v>
      </c>
      <c r="AH80" s="155">
        <f t="shared" si="46"/>
        <v>44463.395981129121</v>
      </c>
      <c r="AI80" s="149">
        <f t="shared" si="43"/>
        <v>-16.085154593599938</v>
      </c>
      <c r="AJ80" s="2"/>
      <c r="AK80" s="75" t="str">
        <f t="shared" si="35"/>
        <v>2Q 2020</v>
      </c>
      <c r="AL80" s="71"/>
      <c r="AM80" s="71"/>
      <c r="AN80" s="158">
        <f t="shared" si="44"/>
        <v>-16.046514663569017</v>
      </c>
      <c r="AO80" s="158">
        <f t="shared" si="36"/>
        <v>-16.046514663569017</v>
      </c>
    </row>
    <row r="81" spans="2:41">
      <c r="B81" t="str">
        <f t="shared" si="33"/>
        <v>3Q 2020</v>
      </c>
      <c r="C81" s="74">
        <f t="shared" si="45"/>
        <v>44075</v>
      </c>
      <c r="D81" s="157" t="s">
        <v>186</v>
      </c>
      <c r="E81" s="150">
        <v>-11.241435391899342</v>
      </c>
      <c r="F81" s="150">
        <v>-11.297993024067972</v>
      </c>
      <c r="G81" s="151">
        <f t="shared" si="49"/>
        <v>5.6557632168630079E-2</v>
      </c>
      <c r="I81" s="149">
        <v>42145.39</v>
      </c>
      <c r="J81" s="149">
        <v>37985.43</v>
      </c>
      <c r="K81" s="149">
        <f t="shared" si="50"/>
        <v>-6.7450149993013753</v>
      </c>
      <c r="L81" s="149">
        <f t="shared" si="51"/>
        <v>-7.383006850083504</v>
      </c>
      <c r="M81" s="2"/>
      <c r="N81" s="149">
        <f t="shared" si="47"/>
        <v>-9.6799212039879876</v>
      </c>
      <c r="O81" s="149">
        <f t="shared" si="48"/>
        <v>-10.533872502849292</v>
      </c>
      <c r="P81" s="71"/>
      <c r="R81" s="149">
        <v>43363.5</v>
      </c>
      <c r="S81" s="149">
        <v>39215.79</v>
      </c>
      <c r="T81" s="149">
        <f t="shared" si="37"/>
        <v>39215.79</v>
      </c>
      <c r="U81" s="149">
        <f t="shared" si="38"/>
        <v>39215.79</v>
      </c>
      <c r="V81" s="149">
        <f t="shared" si="52"/>
        <v>-7.6857974793241937</v>
      </c>
      <c r="W81" s="149">
        <f t="shared" si="53"/>
        <v>-7.6857974793241937</v>
      </c>
      <c r="Y81" s="149">
        <f t="shared" si="39"/>
        <v>4.8904616888033132</v>
      </c>
      <c r="Z81" s="149">
        <f t="shared" si="40"/>
        <v>5.1040714377030838</v>
      </c>
      <c r="AA81" s="71"/>
      <c r="AB81" s="71"/>
      <c r="AC81" s="71"/>
      <c r="AD81" s="149">
        <f t="shared" si="41"/>
        <v>4.8050792716696744</v>
      </c>
      <c r="AE81" s="149">
        <f t="shared" si="42"/>
        <v>0.29899216603340939</v>
      </c>
      <c r="AF81" s="149">
        <f t="shared" ref="AF81:AF89" si="54">AVERAGE(AE78:AE81)</f>
        <v>-4.2777359337415222E-2</v>
      </c>
      <c r="AG81" s="149">
        <f t="shared" si="21"/>
        <v>0.43520591977272338</v>
      </c>
      <c r="AH81" s="156">
        <f>AH80*(1+AE81/100-0.8/100)</f>
        <v>44240.630884016078</v>
      </c>
      <c r="AI81" s="149">
        <f t="shared" si="43"/>
        <v>-11.35797746010789</v>
      </c>
      <c r="AJ81" s="2"/>
      <c r="AK81" s="75" t="str">
        <f t="shared" si="35"/>
        <v>3Q 2020</v>
      </c>
      <c r="AL81" s="71"/>
      <c r="AM81" s="71"/>
      <c r="AN81" s="158">
        <f t="shared" si="44"/>
        <v>-11.241435391899342</v>
      </c>
      <c r="AO81" s="158">
        <f t="shared" si="36"/>
        <v>-11.241435391899342</v>
      </c>
    </row>
    <row r="82" spans="2:41">
      <c r="B82" t="str">
        <f t="shared" si="33"/>
        <v>4Q 2020</v>
      </c>
      <c r="C82" s="74">
        <f t="shared" si="45"/>
        <v>44166</v>
      </c>
      <c r="D82" s="157" t="s">
        <v>186</v>
      </c>
      <c r="E82" s="150">
        <v>-3.997664795787486</v>
      </c>
      <c r="F82" s="150">
        <v>-3.6592567602217256</v>
      </c>
      <c r="G82" s="151">
        <f t="shared" si="49"/>
        <v>-0.33840803556576038</v>
      </c>
      <c r="I82" s="149">
        <v>48666.06</v>
      </c>
      <c r="J82" s="149">
        <v>44381.42</v>
      </c>
      <c r="K82" s="149">
        <f t="shared" si="50"/>
        <v>-6.1452520406605231</v>
      </c>
      <c r="L82" s="149">
        <f t="shared" si="51"/>
        <v>-6.7632035851388821</v>
      </c>
      <c r="M82" s="2"/>
      <c r="N82" s="149">
        <f t="shared" si="47"/>
        <v>-0.1701368233194529</v>
      </c>
      <c r="O82" s="149">
        <f t="shared" si="48"/>
        <v>7.3169681280077725E-2</v>
      </c>
      <c r="P82" s="71"/>
      <c r="R82" s="149">
        <v>46261.49</v>
      </c>
      <c r="S82" s="149">
        <v>42282.58</v>
      </c>
      <c r="T82" s="149">
        <f t="shared" si="37"/>
        <v>42282.58</v>
      </c>
      <c r="U82" s="149">
        <f t="shared" si="38"/>
        <v>42282.58</v>
      </c>
      <c r="V82" s="149">
        <f t="shared" si="52"/>
        <v>-7.0348007739140712</v>
      </c>
      <c r="W82" s="149">
        <f t="shared" si="53"/>
        <v>-7.0348007739140712</v>
      </c>
      <c r="Y82" s="149">
        <f t="shared" si="39"/>
        <v>6.6830168229040368</v>
      </c>
      <c r="Z82" s="149">
        <f t="shared" si="40"/>
        <v>7.8202938153228558</v>
      </c>
      <c r="AA82" s="71"/>
      <c r="AB82" s="71"/>
      <c r="AC82" s="71"/>
      <c r="AD82" s="149">
        <f t="shared" si="41"/>
        <v>7.2437705961118564</v>
      </c>
      <c r="AE82" s="149">
        <f t="shared" si="42"/>
        <v>0.57652321921099947</v>
      </c>
      <c r="AF82" s="149">
        <f t="shared" si="54"/>
        <v>3.5046008811384421E-2</v>
      </c>
      <c r="AG82" s="149">
        <f t="shared" ref="AG82:AG99" si="55">AVERAGE(AE71:AE82)</f>
        <v>0.43304791118096259</v>
      </c>
      <c r="AH82" s="156">
        <f>AH81*(1+AE82/100-0.9/100)</f>
        <v>44097.522715431718</v>
      </c>
      <c r="AI82" s="149">
        <f t="shared" si="43"/>
        <v>-4.1157475605689342</v>
      </c>
      <c r="AJ82" s="2"/>
      <c r="AK82" s="75" t="str">
        <f t="shared" si="35"/>
        <v>4Q 2020</v>
      </c>
      <c r="AL82" s="71"/>
      <c r="AM82" s="71"/>
      <c r="AN82" s="158">
        <f t="shared" si="44"/>
        <v>-3.997664795787486</v>
      </c>
      <c r="AO82" s="158">
        <f t="shared" si="36"/>
        <v>-3.997664795787486</v>
      </c>
    </row>
    <row r="83" spans="2:41">
      <c r="B83" t="str">
        <f t="shared" si="33"/>
        <v>1Q 2021</v>
      </c>
      <c r="C83" s="74">
        <f t="shared" si="45"/>
        <v>44256</v>
      </c>
      <c r="D83" s="157" t="s">
        <v>186</v>
      </c>
      <c r="E83" s="150">
        <v>-5.8582422614246454E-2</v>
      </c>
      <c r="F83" s="150">
        <v>-2.4597806453766254E-2</v>
      </c>
      <c r="G83" s="151">
        <f t="shared" si="49"/>
        <v>-3.3984616160480201E-2</v>
      </c>
      <c r="I83" s="149">
        <v>47096.2</v>
      </c>
      <c r="J83" s="149">
        <v>43433.91</v>
      </c>
      <c r="K83" s="149">
        <f t="shared" si="50"/>
        <v>-6.1929172388072544</v>
      </c>
      <c r="L83" s="149">
        <f t="shared" si="51"/>
        <v>-6.5621714431564584</v>
      </c>
      <c r="M83" s="2"/>
      <c r="N83" s="149">
        <f t="shared" si="47"/>
        <v>-0.11054476596409302</v>
      </c>
      <c r="O83" s="149">
        <f t="shared" si="48"/>
        <v>0.52535566062104522</v>
      </c>
      <c r="P83" s="71"/>
      <c r="R83" s="149">
        <v>48323.66</v>
      </c>
      <c r="S83" s="149">
        <v>44441.599999999999</v>
      </c>
      <c r="T83" s="149">
        <f t="shared" si="37"/>
        <v>44441.599999999999</v>
      </c>
      <c r="U83" s="149">
        <f t="shared" si="38"/>
        <v>44441.599999999999</v>
      </c>
      <c r="V83" s="149">
        <f t="shared" si="52"/>
        <v>-6.4311766773297023</v>
      </c>
      <c r="W83" s="149">
        <f t="shared" si="53"/>
        <v>-6.4311766773297023</v>
      </c>
      <c r="Y83" s="149">
        <f t="shared" si="39"/>
        <v>4.4576385239645475</v>
      </c>
      <c r="Z83" s="149">
        <f t="shared" si="40"/>
        <v>5.1061690180684138</v>
      </c>
      <c r="AA83" s="71"/>
      <c r="AB83" s="71"/>
      <c r="AC83" s="71"/>
      <c r="AD83" s="149">
        <f t="shared" si="41"/>
        <v>3.9390823731732394</v>
      </c>
      <c r="AE83" s="149">
        <f t="shared" si="42"/>
        <v>1.1670866448951744</v>
      </c>
      <c r="AF83" s="149">
        <f t="shared" si="54"/>
        <v>0.14186033633215123</v>
      </c>
      <c r="AG83" s="149">
        <f t="shared" si="55"/>
        <v>0.49536911482785434</v>
      </c>
      <c r="AH83" s="156">
        <f>AH82*(1+AE83/100-0.3/100)</f>
        <v>44479.886445626849</v>
      </c>
      <c r="AI83" s="149">
        <f t="shared" si="43"/>
        <v>-8.607586189243932E-2</v>
      </c>
      <c r="AJ83" s="2"/>
      <c r="AK83" s="75" t="str">
        <f t="shared" si="35"/>
        <v>1Q 2021</v>
      </c>
      <c r="AL83" s="71"/>
      <c r="AM83" s="71"/>
      <c r="AN83" s="158">
        <f t="shared" si="44"/>
        <v>-5.8582422614246454E-2</v>
      </c>
      <c r="AO83" s="158">
        <f t="shared" si="36"/>
        <v>-5.8582422614246454E-2</v>
      </c>
    </row>
    <row r="84" spans="2:41">
      <c r="B84" t="str">
        <f t="shared" si="33"/>
        <v>2Q 2021</v>
      </c>
      <c r="C84" s="74">
        <f t="shared" si="45"/>
        <v>44348</v>
      </c>
      <c r="D84" s="157" t="s">
        <v>186</v>
      </c>
      <c r="E84" s="150">
        <v>-0.1605226073778363</v>
      </c>
      <c r="F84" s="150">
        <v>-0.23050824843727885</v>
      </c>
      <c r="G84" s="151">
        <f t="shared" si="49"/>
        <v>6.9985641059442549E-2</v>
      </c>
      <c r="I84" s="149">
        <v>48844.13</v>
      </c>
      <c r="J84" s="149">
        <v>45006.97</v>
      </c>
      <c r="K84" s="149">
        <f t="shared" si="50"/>
        <v>1.6531668374659461</v>
      </c>
      <c r="L84" s="149">
        <f t="shared" si="51"/>
        <v>2.1177534202219732</v>
      </c>
      <c r="M84" s="2"/>
      <c r="N84" s="149">
        <f t="shared" si="47"/>
        <v>18.683083915015146</v>
      </c>
      <c r="O84" s="149">
        <f t="shared" si="48"/>
        <v>20.818631535544171</v>
      </c>
      <c r="P84" s="71"/>
      <c r="R84" s="149">
        <v>48757.04</v>
      </c>
      <c r="S84" s="149">
        <v>44732.17</v>
      </c>
      <c r="T84" s="149">
        <f t="shared" si="37"/>
        <v>44732.17</v>
      </c>
      <c r="U84" s="149">
        <f t="shared" si="38"/>
        <v>44732.17</v>
      </c>
      <c r="V84" s="149">
        <f t="shared" si="52"/>
        <v>1.9293411040815442</v>
      </c>
      <c r="W84" s="149">
        <f t="shared" si="53"/>
        <v>1.9293411040815442</v>
      </c>
      <c r="Y84" s="149">
        <f t="shared" si="39"/>
        <v>0.89682776511546081</v>
      </c>
      <c r="Z84" s="149">
        <f t="shared" si="40"/>
        <v>0.65382434475806406</v>
      </c>
      <c r="AA84" s="71"/>
      <c r="AB84" s="71"/>
      <c r="AC84" s="71"/>
      <c r="AD84" s="149">
        <f t="shared" si="41"/>
        <v>-0.10194018476358985</v>
      </c>
      <c r="AE84" s="149">
        <f t="shared" si="42"/>
        <v>0.75576452952165396</v>
      </c>
      <c r="AF84" s="149">
        <f t="shared" si="54"/>
        <v>0.69959163991530926</v>
      </c>
      <c r="AG84" s="149">
        <f t="shared" si="55"/>
        <v>0.41685911487670496</v>
      </c>
      <c r="AH84" s="156">
        <f>AH83*(1+AE84/100-0.1/100)</f>
        <v>44771.569763708787</v>
      </c>
      <c r="AI84" s="149">
        <f t="shared" si="43"/>
        <v>-8.8001747351569293E-2</v>
      </c>
      <c r="AJ84" s="2"/>
      <c r="AK84" s="75" t="str">
        <f t="shared" si="35"/>
        <v>2Q 2021</v>
      </c>
      <c r="AL84" s="71"/>
      <c r="AM84" s="71"/>
      <c r="AN84" s="158">
        <f t="shared" si="44"/>
        <v>-0.1605226073778363</v>
      </c>
      <c r="AO84" s="158">
        <f t="shared" si="36"/>
        <v>-0.1605226073778363</v>
      </c>
    </row>
    <row r="85" spans="2:41">
      <c r="B85" t="str">
        <f t="shared" si="33"/>
        <v>3Q 2021</v>
      </c>
      <c r="C85" s="74">
        <f t="shared" si="45"/>
        <v>44440</v>
      </c>
      <c r="D85" s="157" t="s">
        <v>186</v>
      </c>
      <c r="E85" s="150">
        <v>3.5152626629372441</v>
      </c>
      <c r="F85" s="150">
        <v>3.073087552217038</v>
      </c>
      <c r="G85" s="151">
        <f t="shared" si="49"/>
        <v>0.4421751107202061</v>
      </c>
      <c r="I85" s="149">
        <v>49357.62</v>
      </c>
      <c r="J85" s="149">
        <v>45530.22</v>
      </c>
      <c r="K85" s="149">
        <f t="shared" si="50"/>
        <v>8.2401737074897028</v>
      </c>
      <c r="L85" s="149">
        <f t="shared" si="51"/>
        <v>9.5578556817553562</v>
      </c>
      <c r="M85" s="2"/>
      <c r="N85" s="149">
        <f t="shared" si="47"/>
        <v>17.112737597160702</v>
      </c>
      <c r="O85" s="149">
        <f t="shared" si="48"/>
        <v>19.862326160319881</v>
      </c>
      <c r="P85" s="71"/>
      <c r="R85" s="149">
        <v>50872.38</v>
      </c>
      <c r="S85" s="149">
        <v>47091.7</v>
      </c>
      <c r="T85" s="149">
        <f t="shared" si="37"/>
        <v>47091.7</v>
      </c>
      <c r="U85" s="149">
        <f t="shared" si="38"/>
        <v>47091.7</v>
      </c>
      <c r="V85" s="149">
        <f t="shared" si="52"/>
        <v>9.896694747717703</v>
      </c>
      <c r="W85" s="149">
        <f t="shared" si="53"/>
        <v>9.896694747717703</v>
      </c>
      <c r="Y85" s="149">
        <f t="shared" si="39"/>
        <v>4.3385324457760248</v>
      </c>
      <c r="Z85" s="149">
        <f t="shared" si="40"/>
        <v>5.2747944041167614</v>
      </c>
      <c r="AA85" s="71"/>
      <c r="AB85" s="71"/>
      <c r="AC85" s="71"/>
      <c r="AD85" s="149">
        <f t="shared" si="41"/>
        <v>3.6757852703150804</v>
      </c>
      <c r="AE85" s="149">
        <f t="shared" si="42"/>
        <v>1.599009133801681</v>
      </c>
      <c r="AF85" s="149">
        <f t="shared" si="54"/>
        <v>1.024595881857377</v>
      </c>
      <c r="AG85" s="149">
        <f t="shared" si="55"/>
        <v>0.52919178303763459</v>
      </c>
      <c r="AH85" s="155">
        <f t="shared" ref="AH85:AH99" si="56">AH84*(1+AE85/100)</f>
        <v>45487.471253576885</v>
      </c>
      <c r="AI85" s="149">
        <f t="shared" si="43"/>
        <v>3.5267485798014491</v>
      </c>
      <c r="AJ85" s="2"/>
      <c r="AK85" s="75" t="str">
        <f t="shared" si="35"/>
        <v>3Q 2021</v>
      </c>
      <c r="AL85" s="71"/>
      <c r="AM85" s="71"/>
      <c r="AN85" s="158">
        <f t="shared" si="44"/>
        <v>3.5152626629372441</v>
      </c>
      <c r="AO85" s="158">
        <f t="shared" si="36"/>
        <v>3.5152626629372441</v>
      </c>
    </row>
    <row r="86" spans="2:41">
      <c r="B86" t="str">
        <f>ROUNDUP(MONTH(C86)/3,0)&amp;"Q "&amp;YEAR(C86)</f>
        <v>4Q 2021</v>
      </c>
      <c r="C86" s="74">
        <f t="shared" si="45"/>
        <v>44531</v>
      </c>
      <c r="D86" s="157" t="s">
        <v>186</v>
      </c>
      <c r="E86" s="150">
        <v>5.5004639923559946</v>
      </c>
      <c r="F86" s="150">
        <v>5.065714885465777</v>
      </c>
      <c r="G86" s="151">
        <f t="shared" si="49"/>
        <v>0.43474910689021762</v>
      </c>
      <c r="I86" s="149">
        <v>54840.39</v>
      </c>
      <c r="J86" s="149">
        <v>50816.68</v>
      </c>
      <c r="K86" s="149">
        <f t="shared" si="50"/>
        <v>11.737429267454402</v>
      </c>
      <c r="L86" s="149">
        <f t="shared" si="51"/>
        <v>13.48826611564715</v>
      </c>
      <c r="M86" s="2"/>
      <c r="N86" s="149">
        <f t="shared" si="47"/>
        <v>12.687137606783864</v>
      </c>
      <c r="O86" s="149">
        <f t="shared" si="48"/>
        <v>14.499896578342913</v>
      </c>
      <c r="P86" s="71"/>
      <c r="R86" s="149">
        <v>52000.75</v>
      </c>
      <c r="S86" s="149">
        <v>48305.15</v>
      </c>
      <c r="T86" s="149">
        <f t="shared" si="37"/>
        <v>48305.15</v>
      </c>
      <c r="U86" s="149">
        <f t="shared" si="38"/>
        <v>48305.15</v>
      </c>
      <c r="V86" s="149">
        <f t="shared" si="52"/>
        <v>13.650424979241322</v>
      </c>
      <c r="W86" s="149">
        <f t="shared" si="53"/>
        <v>13.650424979241322</v>
      </c>
      <c r="Y86" s="149">
        <f t="shared" si="39"/>
        <v>2.2180405162880277</v>
      </c>
      <c r="Z86" s="149">
        <f t="shared" si="40"/>
        <v>2.5767810463415088</v>
      </c>
      <c r="AA86" s="71"/>
      <c r="AB86" s="71"/>
      <c r="AC86" s="71"/>
      <c r="AD86" s="149">
        <f t="shared" si="41"/>
        <v>1.9852013294187505</v>
      </c>
      <c r="AE86" s="149">
        <f t="shared" si="42"/>
        <v>0.59157971692275835</v>
      </c>
      <c r="AF86" s="149">
        <f t="shared" si="54"/>
        <v>1.0283600062853169</v>
      </c>
      <c r="AG86" s="149">
        <f t="shared" si="55"/>
        <v>0.5149845220648438</v>
      </c>
      <c r="AH86" s="155">
        <f t="shared" si="56"/>
        <v>45756.565907254117</v>
      </c>
      <c r="AI86" s="149">
        <f t="shared" si="43"/>
        <v>5.569876240082607</v>
      </c>
      <c r="AJ86" s="2"/>
      <c r="AK86" s="75" t="str">
        <f t="shared" si="35"/>
        <v>4Q 2021</v>
      </c>
      <c r="AL86" s="71"/>
      <c r="AM86" s="71"/>
      <c r="AN86" s="158">
        <f t="shared" si="44"/>
        <v>5.5004639923559946</v>
      </c>
      <c r="AO86" s="158">
        <f t="shared" si="36"/>
        <v>5.5004639923559946</v>
      </c>
    </row>
    <row r="87" spans="2:41">
      <c r="B87" t="str">
        <f t="shared" ref="B87:B99" si="57">ROUNDUP(MONTH(C87)/3,0)&amp;"Q "&amp;YEAR(C87)</f>
        <v>1Q 2022</v>
      </c>
      <c r="C87" s="74">
        <f t="shared" si="45"/>
        <v>44621</v>
      </c>
      <c r="D87" s="157" t="s">
        <v>186</v>
      </c>
      <c r="E87" s="150">
        <v>5.492120557697362</v>
      </c>
      <c r="F87" s="150">
        <v>5.2245982550822241</v>
      </c>
      <c r="G87" s="151">
        <f t="shared" si="49"/>
        <v>0.26752230261513787</v>
      </c>
      <c r="I87" s="149">
        <v>50613.15</v>
      </c>
      <c r="J87" s="149">
        <v>47601.57</v>
      </c>
      <c r="K87" s="149">
        <f t="shared" si="50"/>
        <v>13.734040928894544</v>
      </c>
      <c r="L87" s="149">
        <f t="shared" si="51"/>
        <v>15.886300137550833</v>
      </c>
      <c r="M87" s="2"/>
      <c r="N87" s="149">
        <f t="shared" si="47"/>
        <v>7.4675876185339831</v>
      </c>
      <c r="O87" s="149">
        <f t="shared" si="48"/>
        <v>9.5954059857838985</v>
      </c>
      <c r="P87" s="71"/>
      <c r="R87" s="149">
        <v>51781.5</v>
      </c>
      <c r="S87" s="149">
        <v>48497.18</v>
      </c>
      <c r="T87" s="149">
        <f t="shared" si="37"/>
        <v>48497.18</v>
      </c>
      <c r="U87" s="149">
        <f t="shared" si="38"/>
        <v>48497.18</v>
      </c>
      <c r="V87" s="149">
        <f t="shared" si="52"/>
        <v>15.543417218698835</v>
      </c>
      <c r="W87" s="149">
        <f t="shared" si="53"/>
        <v>15.543417218698835</v>
      </c>
      <c r="Y87" s="149">
        <f t="shared" si="39"/>
        <v>-0.42162853420383328</v>
      </c>
      <c r="Z87" s="149">
        <f t="shared" si="40"/>
        <v>0.39753525245238563</v>
      </c>
      <c r="AA87" s="71"/>
      <c r="AB87" s="71"/>
      <c r="AC87" s="71"/>
      <c r="AD87" s="149">
        <f t="shared" si="41"/>
        <v>-8.3434346586326313E-3</v>
      </c>
      <c r="AE87" s="149">
        <f t="shared" si="42"/>
        <v>0.40587868711101827</v>
      </c>
      <c r="AF87" s="149">
        <f t="shared" si="54"/>
        <v>0.83805801683927783</v>
      </c>
      <c r="AG87" s="149">
        <f t="shared" si="55"/>
        <v>0.52038399484211739</v>
      </c>
      <c r="AH87" s="155">
        <f t="shared" si="56"/>
        <v>45942.282056225566</v>
      </c>
      <c r="AI87" s="149">
        <f t="shared" si="43"/>
        <v>5.5611036923409074</v>
      </c>
      <c r="AJ87" s="2"/>
      <c r="AK87" s="75" t="str">
        <f t="shared" si="35"/>
        <v>1Q 2022</v>
      </c>
      <c r="AL87" s="71"/>
      <c r="AM87" s="71"/>
      <c r="AN87" s="158">
        <f t="shared" si="44"/>
        <v>5.492120557697362</v>
      </c>
      <c r="AO87" s="158">
        <f t="shared" si="36"/>
        <v>5.492120557697362</v>
      </c>
    </row>
    <row r="88" spans="2:41">
      <c r="B88" t="str">
        <f t="shared" si="57"/>
        <v>2Q 2022</v>
      </c>
      <c r="C88" s="74">
        <f t="shared" si="45"/>
        <v>44713</v>
      </c>
      <c r="D88" s="157" t="s">
        <v>186</v>
      </c>
      <c r="E88" s="150">
        <v>4.2012361451717695</v>
      </c>
      <c r="F88" s="150">
        <v>4.1786016920820668</v>
      </c>
      <c r="G88" s="151">
        <f t="shared" si="49"/>
        <v>2.2634453089702689E-2</v>
      </c>
      <c r="I88" s="149">
        <v>51360.89</v>
      </c>
      <c r="J88" s="149">
        <v>48089.79</v>
      </c>
      <c r="K88" s="149">
        <f t="shared" si="50"/>
        <v>10.398974510443765</v>
      </c>
      <c r="L88" s="149">
        <f t="shared" si="51"/>
        <v>12.429490164174652</v>
      </c>
      <c r="M88" s="2"/>
      <c r="N88" s="149">
        <f t="shared" si="47"/>
        <v>5.1526355367574439</v>
      </c>
      <c r="O88" s="149">
        <f t="shared" si="48"/>
        <v>6.8496501764060156</v>
      </c>
      <c r="P88" s="71"/>
      <c r="R88" s="149">
        <v>51425.4</v>
      </c>
      <c r="S88" s="149">
        <v>47931.54</v>
      </c>
      <c r="T88" s="149">
        <f t="shared" si="37"/>
        <v>47931.54</v>
      </c>
      <c r="U88" s="149">
        <f t="shared" si="38"/>
        <v>47931.54</v>
      </c>
      <c r="V88" s="149">
        <f t="shared" si="52"/>
        <v>12.39419040506553</v>
      </c>
      <c r="W88" s="149">
        <f t="shared" si="53"/>
        <v>12.39419040506553</v>
      </c>
      <c r="Y88" s="149">
        <f t="shared" si="39"/>
        <v>-0.68769734364589397</v>
      </c>
      <c r="Z88" s="149">
        <f t="shared" si="40"/>
        <v>-1.1663358570539515</v>
      </c>
      <c r="AA88" s="71"/>
      <c r="AB88" s="71"/>
      <c r="AC88" s="71"/>
      <c r="AD88" s="149">
        <f t="shared" si="41"/>
        <v>-1.2908844125255925</v>
      </c>
      <c r="AE88" s="149">
        <f t="shared" si="42"/>
        <v>0.12454855547164101</v>
      </c>
      <c r="AF88" s="149">
        <f t="shared" si="54"/>
        <v>0.68025402332677465</v>
      </c>
      <c r="AG88" s="149">
        <f t="shared" si="55"/>
        <v>0.4742068574864346</v>
      </c>
      <c r="AH88" s="155">
        <f t="shared" si="56"/>
        <v>45999.502504877302</v>
      </c>
      <c r="AI88" s="149">
        <f t="shared" si="43"/>
        <v>4.2001269359768401</v>
      </c>
      <c r="AJ88" s="2"/>
      <c r="AK88" s="75" t="str">
        <f t="shared" si="35"/>
        <v>2Q 2022</v>
      </c>
      <c r="AL88" s="71"/>
      <c r="AM88" s="71"/>
      <c r="AN88" s="158">
        <f t="shared" si="44"/>
        <v>4.2012361451717695</v>
      </c>
      <c r="AO88" s="158">
        <f t="shared" si="36"/>
        <v>4.2012361451717695</v>
      </c>
    </row>
    <row r="89" spans="2:41">
      <c r="B89" t="str">
        <f t="shared" si="57"/>
        <v>3Q 2022</v>
      </c>
      <c r="C89" s="74">
        <f t="shared" si="45"/>
        <v>44805</v>
      </c>
      <c r="D89" s="157" t="s">
        <v>186</v>
      </c>
      <c r="E89" s="150">
        <v>2.7818812854142849</v>
      </c>
      <c r="F89" s="150">
        <v>2.8843921984272143</v>
      </c>
      <c r="G89" s="151">
        <f t="shared" si="49"/>
        <v>-0.10251091301292936</v>
      </c>
      <c r="I89" s="149">
        <v>49459.58</v>
      </c>
      <c r="J89" s="149">
        <v>46030.76</v>
      </c>
      <c r="K89" s="149">
        <f t="shared" si="50"/>
        <v>6.3465382057217994</v>
      </c>
      <c r="L89" s="149">
        <f t="shared" si="51"/>
        <v>7.9540675960171541</v>
      </c>
      <c r="M89" s="2"/>
      <c r="N89" s="149">
        <f t="shared" si="47"/>
        <v>0.2065739798637054</v>
      </c>
      <c r="O89" s="149">
        <f t="shared" si="48"/>
        <v>1.0993577452514103</v>
      </c>
      <c r="P89" s="71"/>
      <c r="R89" s="149">
        <v>50850.47</v>
      </c>
      <c r="S89" s="149">
        <v>47527.88</v>
      </c>
      <c r="T89" s="149">
        <f t="shared" si="37"/>
        <v>47527.88</v>
      </c>
      <c r="U89" s="149">
        <f t="shared" si="38"/>
        <v>47527.88</v>
      </c>
      <c r="V89" s="149">
        <f t="shared" si="52"/>
        <v>7.6806775543054187</v>
      </c>
      <c r="W89" s="149">
        <f t="shared" si="53"/>
        <v>7.6806775543054187</v>
      </c>
      <c r="Y89" s="149">
        <f t="shared" si="39"/>
        <v>-1.1179883870616578</v>
      </c>
      <c r="Z89" s="149">
        <f t="shared" si="40"/>
        <v>-0.84215946326781932</v>
      </c>
      <c r="AA89" s="71"/>
      <c r="AB89" s="71"/>
      <c r="AC89" s="71"/>
      <c r="AD89" s="149">
        <f t="shared" si="41"/>
        <v>-1.4193548597574845</v>
      </c>
      <c r="AE89" s="149">
        <f t="shared" si="42"/>
        <v>0.57719539648966522</v>
      </c>
      <c r="AF89" s="149">
        <f t="shared" si="54"/>
        <v>0.42480058899877071</v>
      </c>
      <c r="AG89" s="149">
        <f t="shared" si="55"/>
        <v>0.46887303717291084</v>
      </c>
      <c r="AH89" s="155">
        <f t="shared" si="56"/>
        <v>46265.009515743601</v>
      </c>
      <c r="AI89" s="149">
        <f t="shared" si="43"/>
        <v>2.7296449249116819</v>
      </c>
      <c r="AJ89" s="2"/>
      <c r="AK89" s="75" t="str">
        <f t="shared" si="35"/>
        <v>3Q 2022</v>
      </c>
      <c r="AL89" s="71"/>
      <c r="AM89" s="71"/>
      <c r="AN89" s="158">
        <f t="shared" si="44"/>
        <v>2.7818812854142849</v>
      </c>
      <c r="AO89" s="158">
        <f t="shared" si="36"/>
        <v>2.7818812854142849</v>
      </c>
    </row>
    <row r="90" spans="2:41">
      <c r="B90" t="str">
        <f t="shared" si="57"/>
        <v>4Q 2022</v>
      </c>
      <c r="C90" s="74">
        <f t="shared" si="45"/>
        <v>44896</v>
      </c>
      <c r="D90" s="157" t="s">
        <v>186</v>
      </c>
      <c r="E90" s="150">
        <v>2.1558476007730123</v>
      </c>
      <c r="F90" s="150">
        <v>1.3380230791543812</v>
      </c>
      <c r="G90" s="151">
        <f t="shared" si="49"/>
        <v>0.81782452161863106</v>
      </c>
      <c r="I90" s="149">
        <v>53588.91</v>
      </c>
      <c r="J90" s="149">
        <v>49612.42</v>
      </c>
      <c r="K90" s="149">
        <f t="shared" si="50"/>
        <v>2.4404069704985147</v>
      </c>
      <c r="L90" s="149">
        <f t="shared" si="51"/>
        <v>3.5428533207119983</v>
      </c>
      <c r="M90" s="2"/>
      <c r="N90" s="149">
        <f t="shared" si="47"/>
        <v>-2.2820406638245885</v>
      </c>
      <c r="O90" s="149">
        <f t="shared" si="48"/>
        <v>-2.3698124316661335</v>
      </c>
      <c r="P90" s="71"/>
      <c r="R90" s="149">
        <v>50880.07</v>
      </c>
      <c r="S90" s="149">
        <v>47312.59</v>
      </c>
      <c r="T90" s="149">
        <f t="shared" si="37"/>
        <v>47312.59</v>
      </c>
      <c r="U90" s="149">
        <f t="shared" si="38"/>
        <v>47312.59</v>
      </c>
      <c r="V90" s="149">
        <f t="shared" si="52"/>
        <v>3.6292720910836351</v>
      </c>
      <c r="W90" s="149">
        <f t="shared" si="53"/>
        <v>3.6292720910836351</v>
      </c>
      <c r="Y90" s="149">
        <f t="shared" si="39"/>
        <v>5.8209884785725308E-2</v>
      </c>
      <c r="Z90" s="149">
        <f t="shared" si="40"/>
        <v>-0.45297623205580351</v>
      </c>
      <c r="AA90" s="71"/>
      <c r="AB90" s="71"/>
      <c r="AC90" s="71"/>
      <c r="AD90" s="149">
        <f t="shared" si="41"/>
        <v>-0.62603368464127263</v>
      </c>
      <c r="AE90" s="149">
        <f t="shared" si="42"/>
        <v>0.17305745258546912</v>
      </c>
      <c r="AF90" s="149">
        <f>AVERAGE(AE87:AE90)</f>
        <v>0.3201700229144484</v>
      </c>
      <c r="AG90" s="149">
        <f t="shared" si="55"/>
        <v>0.46119201267038329</v>
      </c>
      <c r="AH90" s="155">
        <f t="shared" si="56"/>
        <v>46345.07456264997</v>
      </c>
      <c r="AI90" s="149">
        <f t="shared" si="43"/>
        <v>2.0876337916818386</v>
      </c>
      <c r="AJ90" s="2"/>
      <c r="AK90" s="75" t="str">
        <f t="shared" si="35"/>
        <v>4Q 2022</v>
      </c>
      <c r="AL90" s="71"/>
      <c r="AM90" s="71"/>
      <c r="AN90" s="158">
        <f t="shared" si="44"/>
        <v>2.1558476007730123</v>
      </c>
      <c r="AO90" s="158">
        <f>AN90</f>
        <v>2.1558476007730123</v>
      </c>
    </row>
    <row r="91" spans="2:41">
      <c r="B91" t="str">
        <f t="shared" si="57"/>
        <v>1Q 2023</v>
      </c>
      <c r="C91" s="74">
        <f t="shared" si="45"/>
        <v>44986</v>
      </c>
      <c r="D91" s="157" t="s">
        <v>186</v>
      </c>
      <c r="E91" s="150">
        <v>2.9642120134930501</v>
      </c>
      <c r="F91" s="150">
        <v>-0.51971910829884538</v>
      </c>
      <c r="G91" s="151">
        <f t="shared" si="49"/>
        <v>3.4839311217918953</v>
      </c>
      <c r="I91" s="150">
        <f t="shared" ref="I91:I99" si="58">I87*(1+N91/100)</f>
        <v>50315.936104825094</v>
      </c>
      <c r="J91" s="150">
        <f t="shared" ref="J91:J99" si="59">J87*(1+O91/100)</f>
        <v>47322.040904574387</v>
      </c>
      <c r="K91" s="149">
        <f t="shared" si="50"/>
        <v>0.5254104152291319</v>
      </c>
      <c r="L91" s="149">
        <f t="shared" si="51"/>
        <v>1.1111460482822793</v>
      </c>
      <c r="N91" s="150">
        <v>-0.58722663018386356</v>
      </c>
      <c r="O91" s="149">
        <f>N91</f>
        <v>-0.58722663018386356</v>
      </c>
      <c r="P91" s="149">
        <f t="shared" ref="P91:P98" si="60">S91/S87*100-100</f>
        <v>-1.1661892706006256</v>
      </c>
      <c r="Q91" s="2"/>
      <c r="R91" s="150">
        <f>R90*S91/S90</f>
        <v>51545.766729047034</v>
      </c>
      <c r="S91" s="150">
        <f t="shared" ref="S91:S99" si="61">S90*(1+AD91/100+AE91/100)</f>
        <v>47931.61109029613</v>
      </c>
      <c r="T91" s="150">
        <f t="shared" ref="T91:T99" si="62">T87*(1+O91/100)</f>
        <v>48212.391644151794</v>
      </c>
      <c r="U91" s="150">
        <f t="shared" ref="U91:U99" si="63">U90*(1+AM91/100)</f>
        <v>48022.278849999995</v>
      </c>
      <c r="V91" s="149">
        <f t="shared" si="52"/>
        <v>1.1013428093744011</v>
      </c>
      <c r="W91" s="149">
        <f t="shared" si="53"/>
        <v>1.2501983521651994</v>
      </c>
      <c r="Y91" s="149">
        <f t="shared" si="39"/>
        <v>1.3083644127200245</v>
      </c>
      <c r="Z91" s="149">
        <f t="shared" si="40"/>
        <v>1.3083644127200245</v>
      </c>
      <c r="AA91" s="149">
        <f t="shared" ref="AA91:AA99" si="64">T91/T90*100-100</f>
        <v>1.9018228428242736</v>
      </c>
      <c r="AB91" s="149">
        <f>AA91-Z91</f>
        <v>0.59345843010424915</v>
      </c>
      <c r="AC91" s="149"/>
      <c r="AD91" s="149">
        <f t="shared" si="41"/>
        <v>0.80836441272003778</v>
      </c>
      <c r="AE91" s="160">
        <v>0.5</v>
      </c>
      <c r="AF91" s="149">
        <f t="shared" ref="AF91:AF99" si="65">AVERAGE(AE88:AE91)</f>
        <v>0.34370035113669384</v>
      </c>
      <c r="AG91" s="149">
        <f t="shared" si="55"/>
        <v>0.44120623476937437</v>
      </c>
      <c r="AH91" s="155">
        <f t="shared" si="56"/>
        <v>46576.799935463212</v>
      </c>
      <c r="AI91" s="149">
        <f t="shared" si="43"/>
        <v>2.9087682208956949</v>
      </c>
      <c r="AJ91" s="2"/>
      <c r="AK91" s="75" t="str">
        <f t="shared" ref="AK91:AK99" si="66">B91</f>
        <v>1Q 2023</v>
      </c>
      <c r="AL91" s="158">
        <f>Z91</f>
        <v>1.3083644127200245</v>
      </c>
      <c r="AM91" s="159">
        <v>1.5</v>
      </c>
      <c r="AN91" s="158">
        <f t="shared" si="44"/>
        <v>2.9642120134930501</v>
      </c>
      <c r="AO91" s="158">
        <f t="shared" ref="AO91:AO99" si="67">U91/AH91*100-100</f>
        <v>3.1034311428428651</v>
      </c>
    </row>
    <row r="92" spans="2:41">
      <c r="B92" t="str">
        <f t="shared" si="57"/>
        <v>2Q 2023</v>
      </c>
      <c r="C92" s="74">
        <f t="shared" si="45"/>
        <v>45078</v>
      </c>
      <c r="D92" s="157" t="s">
        <v>186</v>
      </c>
      <c r="E92" s="150">
        <v>1.832010165374955</v>
      </c>
      <c r="F92" s="150">
        <v>-1.1474988306769833</v>
      </c>
      <c r="G92" s="151">
        <f t="shared" si="49"/>
        <v>2.9795089960519383</v>
      </c>
      <c r="I92" s="150">
        <f t="shared" si="58"/>
        <v>51107.614311104458</v>
      </c>
      <c r="J92" s="150">
        <f t="shared" si="59"/>
        <v>47852.645069468388</v>
      </c>
      <c r="K92" s="149">
        <f t="shared" si="50"/>
        <v>-0.82455870428141509</v>
      </c>
      <c r="L92" s="149">
        <f t="shared" si="51"/>
        <v>-0.63549525285078801</v>
      </c>
      <c r="N92" s="150">
        <v>-0.49312947827722553</v>
      </c>
      <c r="O92" s="149">
        <f t="shared" ref="O92:O99" si="68">N92</f>
        <v>-0.49312947827722553</v>
      </c>
      <c r="P92" s="149">
        <f t="shared" si="60"/>
        <v>-0.10705369079619231</v>
      </c>
      <c r="Q92" s="2"/>
      <c r="R92" s="150">
        <f t="shared" ref="R92:R99" si="69">R91*S92/S91</f>
        <v>51490.508714486845</v>
      </c>
      <c r="S92" s="150">
        <f t="shared" si="61"/>
        <v>47880.227517374551</v>
      </c>
      <c r="T92" s="150">
        <f t="shared" si="62"/>
        <v>47695.175446867761</v>
      </c>
      <c r="U92" s="150">
        <f t="shared" si="63"/>
        <v>48022.278849999995</v>
      </c>
      <c r="V92" s="149">
        <f t="shared" si="52"/>
        <v>-0.61162930068672949</v>
      </c>
      <c r="W92" s="149">
        <f t="shared" si="53"/>
        <v>-0.56172537841563042</v>
      </c>
      <c r="Y92" s="149">
        <f t="shared" si="39"/>
        <v>-0.10720184811810896</v>
      </c>
      <c r="Z92" s="149">
        <f t="shared" si="40"/>
        <v>-0.10720184811809474</v>
      </c>
      <c r="AA92" s="149">
        <f t="shared" si="64"/>
        <v>-1.0727868492845687</v>
      </c>
      <c r="AB92" s="149">
        <f t="shared" ref="AB92:AB99" si="70">AA92-Z92</f>
        <v>-0.96558500116647394</v>
      </c>
      <c r="AC92" s="149"/>
      <c r="AD92" s="149">
        <f t="shared" si="41"/>
        <v>-1.1322018481180951</v>
      </c>
      <c r="AE92" s="160">
        <f t="shared" ref="AE92:AE94" si="71">4.1/4</f>
        <v>1.0249999999999999</v>
      </c>
      <c r="AF92" s="149">
        <f t="shared" si="65"/>
        <v>0.56881321226878356</v>
      </c>
      <c r="AG92" s="149">
        <f t="shared" si="55"/>
        <v>0.6495529585036226</v>
      </c>
      <c r="AH92" s="155">
        <f t="shared" si="56"/>
        <v>47054.212134801717</v>
      </c>
      <c r="AI92" s="149">
        <f t="shared" si="43"/>
        <v>1.755454708722894</v>
      </c>
      <c r="AJ92" s="2"/>
      <c r="AK92" s="75" t="str">
        <f t="shared" si="66"/>
        <v>2Q 2023</v>
      </c>
      <c r="AL92" s="158">
        <f t="shared" ref="AL92:AL99" si="72">Z92</f>
        <v>-0.10720184811809474</v>
      </c>
      <c r="AM92" s="159">
        <v>0</v>
      </c>
      <c r="AN92" s="158">
        <f t="shared" si="44"/>
        <v>1.832010165374955</v>
      </c>
      <c r="AO92" s="158">
        <f t="shared" si="67"/>
        <v>2.0573433732668605</v>
      </c>
    </row>
    <row r="93" spans="2:41">
      <c r="B93" t="str">
        <f t="shared" si="57"/>
        <v>3Q 2023</v>
      </c>
      <c r="C93" s="74">
        <f t="shared" si="45"/>
        <v>45170</v>
      </c>
      <c r="D93" s="157" t="s">
        <v>186</v>
      </c>
      <c r="E93" s="150">
        <v>0.42481303635387418</v>
      </c>
      <c r="F93" s="150">
        <v>-1.3425224046106108</v>
      </c>
      <c r="G93" s="151">
        <f t="shared" si="49"/>
        <v>1.767335440964485</v>
      </c>
      <c r="I93" s="150">
        <f t="shared" si="58"/>
        <v>49787.531027932826</v>
      </c>
      <c r="J93" s="150">
        <f t="shared" si="59"/>
        <v>46335.975593390183</v>
      </c>
      <c r="K93" s="149">
        <f t="shared" si="50"/>
        <v>-0.71459247635590373</v>
      </c>
      <c r="L93" s="149">
        <f t="shared" si="51"/>
        <v>-0.73528994289308969</v>
      </c>
      <c r="N93" s="150">
        <v>0.66306876834138961</v>
      </c>
      <c r="O93" s="149">
        <f t="shared" si="68"/>
        <v>0.66306876834138961</v>
      </c>
      <c r="P93" s="149">
        <f t="shared" si="60"/>
        <v>0.3563185701411129</v>
      </c>
      <c r="Q93" s="2"/>
      <c r="R93" s="150">
        <f t="shared" si="69"/>
        <v>51293.713468461727</v>
      </c>
      <c r="S93" s="150">
        <f t="shared" si="61"/>
        <v>47697.230662434384</v>
      </c>
      <c r="T93" s="150">
        <f t="shared" si="62"/>
        <v>47843.02252853477</v>
      </c>
      <c r="U93" s="150">
        <f t="shared" si="63"/>
        <v>48070.301128849991</v>
      </c>
      <c r="V93" s="149">
        <f t="shared" si="52"/>
        <v>-0.74902612188589046</v>
      </c>
      <c r="W93" s="149">
        <f t="shared" si="53"/>
        <v>-0.62340552941273586</v>
      </c>
      <c r="Y93" s="149">
        <f t="shared" si="39"/>
        <v>-0.38219712902107972</v>
      </c>
      <c r="Z93" s="149">
        <f t="shared" si="40"/>
        <v>-0.38219712902107972</v>
      </c>
      <c r="AA93" s="149">
        <f t="shared" si="64"/>
        <v>0.30998330603000568</v>
      </c>
      <c r="AB93" s="149">
        <f t="shared" si="70"/>
        <v>0.6921804350510854</v>
      </c>
      <c r="AC93" s="149"/>
      <c r="AD93" s="149">
        <f t="shared" si="41"/>
        <v>-1.4071971290210807</v>
      </c>
      <c r="AE93" s="160">
        <f t="shared" si="71"/>
        <v>1.0249999999999999</v>
      </c>
      <c r="AF93" s="149">
        <f t="shared" si="65"/>
        <v>0.68076436314636724</v>
      </c>
      <c r="AG93" s="149">
        <f t="shared" si="55"/>
        <v>0.71005361133417189</v>
      </c>
      <c r="AH93" s="155">
        <f t="shared" si="56"/>
        <v>47536.517809183439</v>
      </c>
      <c r="AI93" s="149">
        <f t="shared" si="43"/>
        <v>0.33808293214927687</v>
      </c>
      <c r="AJ93" s="2"/>
      <c r="AK93" s="75" t="str">
        <f t="shared" si="66"/>
        <v>3Q 2023</v>
      </c>
      <c r="AL93" s="158">
        <f t="shared" si="72"/>
        <v>-0.38219712902107972</v>
      </c>
      <c r="AM93" s="159">
        <v>0.1</v>
      </c>
      <c r="AN93" s="158">
        <f t="shared" si="44"/>
        <v>0.42481303635387418</v>
      </c>
      <c r="AO93" s="158">
        <f t="shared" si="67"/>
        <v>1.1228910830389793</v>
      </c>
    </row>
    <row r="94" spans="2:41">
      <c r="B94" t="str">
        <f t="shared" si="57"/>
        <v>4Q 2023</v>
      </c>
      <c r="C94" s="74">
        <f t="shared" si="45"/>
        <v>45261</v>
      </c>
      <c r="D94" s="157" t="s">
        <v>186</v>
      </c>
      <c r="E94" s="150">
        <v>-0.43559000557886995</v>
      </c>
      <c r="F94" s="150">
        <v>-1.5632840981123088</v>
      </c>
      <c r="G94" s="151">
        <f t="shared" si="49"/>
        <v>1.1276940925334389</v>
      </c>
      <c r="I94" s="150">
        <f t="shared" si="58"/>
        <v>53881.839876930819</v>
      </c>
      <c r="J94" s="150">
        <f t="shared" si="59"/>
        <v>49883.613425744988</v>
      </c>
      <c r="K94" s="152">
        <f t="shared" si="50"/>
        <v>3.4333456324617373E-2</v>
      </c>
      <c r="L94" s="153">
        <f t="shared" si="51"/>
        <v>3.1220182815900444E-2</v>
      </c>
      <c r="N94" s="150">
        <v>0.54662406257341489</v>
      </c>
      <c r="O94" s="149">
        <f t="shared" si="68"/>
        <v>0.54662406257341489</v>
      </c>
      <c r="P94" s="149">
        <f t="shared" si="60"/>
        <v>0.978912490707188</v>
      </c>
      <c r="Q94" s="2"/>
      <c r="R94" s="150">
        <f t="shared" si="69"/>
        <v>51378.141360510548</v>
      </c>
      <c r="S94" s="150">
        <f t="shared" si="61"/>
        <v>47775.738853187075</v>
      </c>
      <c r="T94" s="150">
        <f t="shared" si="62"/>
        <v>47571.212001566702</v>
      </c>
      <c r="U94" s="150">
        <f t="shared" si="63"/>
        <v>48118.371429978833</v>
      </c>
      <c r="V94" s="154">
        <f t="shared" si="52"/>
        <v>8.1655196491112747E-3</v>
      </c>
      <c r="W94" s="153">
        <f t="shared" si="53"/>
        <v>2.7506584369945131E-2</v>
      </c>
      <c r="Y94" s="149">
        <f t="shared" si="39"/>
        <v>0.16459695806724994</v>
      </c>
      <c r="Z94" s="149">
        <f t="shared" si="40"/>
        <v>0.16459695806724994</v>
      </c>
      <c r="AA94" s="149">
        <f t="shared" si="64"/>
        <v>-0.56812992282407038</v>
      </c>
      <c r="AB94" s="149">
        <f t="shared" si="70"/>
        <v>-0.73272688089132032</v>
      </c>
      <c r="AC94" s="149"/>
      <c r="AD94" s="149">
        <f t="shared" si="41"/>
        <v>-0.86040304193274419</v>
      </c>
      <c r="AE94" s="160">
        <f t="shared" si="71"/>
        <v>1.0249999999999999</v>
      </c>
      <c r="AF94" s="149">
        <f t="shared" si="65"/>
        <v>0.89374999999999993</v>
      </c>
      <c r="AG94" s="149">
        <f t="shared" si="55"/>
        <v>0.74742667639992189</v>
      </c>
      <c r="AH94" s="155">
        <f t="shared" si="56"/>
        <v>48023.767116727577</v>
      </c>
      <c r="AI94" s="149">
        <f t="shared" si="43"/>
        <v>-0.51646981990738539</v>
      </c>
      <c r="AJ94" s="2"/>
      <c r="AK94" s="75" t="str">
        <f t="shared" si="66"/>
        <v>4Q 2023</v>
      </c>
      <c r="AL94" s="158">
        <f t="shared" si="72"/>
        <v>0.16459695806724994</v>
      </c>
      <c r="AM94" s="159">
        <v>0.1</v>
      </c>
      <c r="AN94" s="158">
        <f t="shared" si="44"/>
        <v>-0.43559000557886995</v>
      </c>
      <c r="AO94" s="158">
        <f t="shared" si="67"/>
        <v>0.19699477765104234</v>
      </c>
    </row>
    <row r="95" spans="2:41">
      <c r="B95" t="str">
        <f t="shared" si="57"/>
        <v>1Q 2024</v>
      </c>
      <c r="C95" s="74">
        <f t="shared" si="45"/>
        <v>45352</v>
      </c>
      <c r="D95" s="157" t="s">
        <v>186</v>
      </c>
      <c r="E95" s="150">
        <v>-0.83429345915693398</v>
      </c>
      <c r="F95" s="150">
        <v>-1.7917268942677473</v>
      </c>
      <c r="G95" s="151">
        <f t="shared" si="49"/>
        <v>0.95743343511081336</v>
      </c>
      <c r="I95" s="150">
        <f t="shared" si="58"/>
        <v>50421.620021198629</v>
      </c>
      <c r="J95" s="150">
        <f t="shared" si="59"/>
        <v>47421.436424180043</v>
      </c>
      <c r="K95" s="149">
        <f t="shared" si="50"/>
        <v>0.23118251389063005</v>
      </c>
      <c r="L95" s="149">
        <f t="shared" si="51"/>
        <v>0.22959858845487702</v>
      </c>
      <c r="N95" s="150">
        <v>0.21004064428684899</v>
      </c>
      <c r="O95" s="149">
        <f t="shared" si="68"/>
        <v>0.21004064428684899</v>
      </c>
      <c r="P95" s="149">
        <f t="shared" si="60"/>
        <v>0.14955048546396199</v>
      </c>
      <c r="Q95" s="2"/>
      <c r="R95" s="150">
        <f t="shared" si="69"/>
        <v>51622.853673426434</v>
      </c>
      <c r="S95" s="150">
        <f t="shared" si="61"/>
        <v>48003.293047372368</v>
      </c>
      <c r="T95" s="150">
        <f t="shared" si="62"/>
        <v>48313.657262187269</v>
      </c>
      <c r="U95" s="150">
        <f t="shared" si="63"/>
        <v>48347.557571294303</v>
      </c>
      <c r="V95" s="149">
        <f t="shared" si="52"/>
        <v>0.34234745325738913</v>
      </c>
      <c r="W95" s="149">
        <f t="shared" si="53"/>
        <v>0.22968660855457301</v>
      </c>
      <c r="Y95" s="149">
        <f t="shared" si="39"/>
        <v>0.47629654642192065</v>
      </c>
      <c r="Z95" s="149">
        <f t="shared" si="40"/>
        <v>0.47629654642193486</v>
      </c>
      <c r="AA95" s="149">
        <f t="shared" si="64"/>
        <v>1.5607028481765752</v>
      </c>
      <c r="AB95" s="149">
        <f t="shared" si="70"/>
        <v>1.0844063017546404</v>
      </c>
      <c r="AC95" s="149"/>
      <c r="AD95" s="149">
        <f t="shared" si="41"/>
        <v>-0.39870345357806403</v>
      </c>
      <c r="AE95" s="160">
        <f t="shared" ref="AE95:AE98" si="73">3.5/4</f>
        <v>0.875</v>
      </c>
      <c r="AF95" s="149">
        <f t="shared" si="65"/>
        <v>0.98749999999999993</v>
      </c>
      <c r="AG95" s="149">
        <f t="shared" si="55"/>
        <v>0.72308612265865735</v>
      </c>
      <c r="AH95" s="155">
        <f t="shared" si="56"/>
        <v>48443.975078998941</v>
      </c>
      <c r="AI95" s="149">
        <f t="shared" si="43"/>
        <v>-0.90967355777047487</v>
      </c>
      <c r="AJ95" s="2"/>
      <c r="AK95" s="75" t="str">
        <f t="shared" si="66"/>
        <v>1Q 2024</v>
      </c>
      <c r="AL95" s="158">
        <f t="shared" si="72"/>
        <v>0.47629654642193486</v>
      </c>
      <c r="AM95" s="159">
        <v>0.47629654642193486</v>
      </c>
      <c r="AN95" s="158">
        <f t="shared" si="44"/>
        <v>-0.83429345915693398</v>
      </c>
      <c r="AO95" s="158">
        <f t="shared" si="67"/>
        <v>-0.19902889378381872</v>
      </c>
    </row>
    <row r="96" spans="2:41">
      <c r="B96" t="str">
        <f t="shared" si="57"/>
        <v>2Q 2024</v>
      </c>
      <c r="C96" s="74">
        <f t="shared" si="45"/>
        <v>45444</v>
      </c>
      <c r="D96" s="157" t="s">
        <v>186</v>
      </c>
      <c r="E96" s="150">
        <v>-0.9832491185006188</v>
      </c>
      <c r="F96" s="150">
        <v>-1.7969990734237347</v>
      </c>
      <c r="G96" s="151">
        <f t="shared" si="49"/>
        <v>0.81374995492311586</v>
      </c>
      <c r="I96" s="150">
        <f t="shared" si="58"/>
        <v>51591.53225478674</v>
      </c>
      <c r="J96" s="150">
        <f t="shared" si="59"/>
        <v>48305.742986753561</v>
      </c>
      <c r="K96" s="149">
        <f t="shared" si="50"/>
        <v>0.5920040522201333</v>
      </c>
      <c r="L96" s="149">
        <f t="shared" si="51"/>
        <v>0.59161255696022863</v>
      </c>
      <c r="N96" s="150">
        <v>0.94686075686600191</v>
      </c>
      <c r="O96" s="149">
        <f t="shared" si="68"/>
        <v>0.94686075686600191</v>
      </c>
      <c r="P96" s="149">
        <f t="shared" si="60"/>
        <v>0.9849383491876722</v>
      </c>
      <c r="Q96" s="2"/>
      <c r="R96" s="150">
        <f t="shared" si="69"/>
        <v>51997.658481007638</v>
      </c>
      <c r="S96" s="150">
        <f t="shared" si="61"/>
        <v>48351.818239871478</v>
      </c>
      <c r="T96" s="150">
        <f t="shared" si="62"/>
        <v>48146.782346092543</v>
      </c>
      <c r="U96" s="150">
        <f t="shared" si="63"/>
        <v>48698.582276886234</v>
      </c>
      <c r="V96" s="149">
        <f t="shared" si="52"/>
        <v>0.61671017979338671</v>
      </c>
      <c r="W96" s="149">
        <f t="shared" si="53"/>
        <v>0.59064148944511885</v>
      </c>
      <c r="Y96" s="149">
        <f t="shared" si="39"/>
        <v>0.7260443406563013</v>
      </c>
      <c r="Z96" s="149">
        <f t="shared" si="40"/>
        <v>0.7260443406563013</v>
      </c>
      <c r="AA96" s="149">
        <f t="shared" si="64"/>
        <v>-0.34539905598354892</v>
      </c>
      <c r="AB96" s="149">
        <f t="shared" si="70"/>
        <v>-1.0714433966398502</v>
      </c>
      <c r="AC96" s="149"/>
      <c r="AD96" s="149">
        <f t="shared" si="41"/>
        <v>-0.14895565934368482</v>
      </c>
      <c r="AE96" s="160">
        <f t="shared" si="73"/>
        <v>0.875</v>
      </c>
      <c r="AF96" s="149">
        <f t="shared" si="65"/>
        <v>0.95</v>
      </c>
      <c r="AG96" s="149">
        <f t="shared" si="55"/>
        <v>0.73302241186518613</v>
      </c>
      <c r="AH96" s="155">
        <f t="shared" si="56"/>
        <v>48867.859860940182</v>
      </c>
      <c r="AI96" s="149">
        <f t="shared" si="43"/>
        <v>-1.0559939038402035</v>
      </c>
      <c r="AJ96" s="2"/>
      <c r="AK96" s="75" t="str">
        <f t="shared" si="66"/>
        <v>2Q 2024</v>
      </c>
      <c r="AL96" s="158">
        <f t="shared" si="72"/>
        <v>0.7260443406563013</v>
      </c>
      <c r="AM96" s="159">
        <v>0.7260443406563013</v>
      </c>
      <c r="AN96" s="158">
        <f t="shared" si="44"/>
        <v>-0.9832491185006188</v>
      </c>
      <c r="AO96" s="158">
        <f t="shared" si="67"/>
        <v>-0.34639860336763206</v>
      </c>
    </row>
    <row r="97" spans="2:41">
      <c r="B97" t="str">
        <f t="shared" si="57"/>
        <v>3Q 2024</v>
      </c>
      <c r="C97" s="74">
        <f t="shared" si="45"/>
        <v>45536</v>
      </c>
      <c r="D97" s="157" t="s">
        <v>186</v>
      </c>
      <c r="E97" s="150">
        <v>-1.0357958222019925</v>
      </c>
      <c r="F97" s="150">
        <v>-1.6175663836073633</v>
      </c>
      <c r="G97" s="151">
        <f t="shared" si="49"/>
        <v>0.58177056140537076</v>
      </c>
      <c r="I97" s="150">
        <f t="shared" si="58"/>
        <v>50830.422789894015</v>
      </c>
      <c r="J97" s="150">
        <f t="shared" si="59"/>
        <v>47306.568154038949</v>
      </c>
      <c r="K97" s="149">
        <f t="shared" si="50"/>
        <v>0.94014823212316401</v>
      </c>
      <c r="L97" s="149">
        <f t="shared" si="51"/>
        <v>0.93880833678976217</v>
      </c>
      <c r="N97" s="150">
        <v>2.094684633741096</v>
      </c>
      <c r="O97" s="149">
        <f t="shared" si="68"/>
        <v>2.094684633741096</v>
      </c>
      <c r="P97" s="149">
        <f t="shared" si="60"/>
        <v>2.2061211641789811</v>
      </c>
      <c r="Q97" s="2"/>
      <c r="R97" s="150">
        <f t="shared" si="69"/>
        <v>52425.314937182782</v>
      </c>
      <c r="S97" s="150">
        <f t="shared" si="61"/>
        <v>48749.489362805616</v>
      </c>
      <c r="T97" s="150">
        <f t="shared" si="62"/>
        <v>48845.182969757276</v>
      </c>
      <c r="U97" s="150">
        <f t="shared" si="63"/>
        <v>49099.10537207318</v>
      </c>
      <c r="V97" s="149">
        <f t="shared" si="52"/>
        <v>1.0788503993760088</v>
      </c>
      <c r="W97" s="149">
        <f t="shared" si="53"/>
        <v>0.94924357673771453</v>
      </c>
      <c r="Y97" s="149">
        <f t="shared" si="39"/>
        <v>0.82245329629861885</v>
      </c>
      <c r="Z97" s="149">
        <f t="shared" si="40"/>
        <v>0.82245329629861885</v>
      </c>
      <c r="AA97" s="149">
        <f t="shared" si="64"/>
        <v>1.4505655199228897</v>
      </c>
      <c r="AB97" s="149">
        <f t="shared" si="70"/>
        <v>0.62811222362427088</v>
      </c>
      <c r="AC97" s="149"/>
      <c r="AD97" s="149">
        <f t="shared" si="41"/>
        <v>-5.2546703701373709E-2</v>
      </c>
      <c r="AE97" s="160">
        <f t="shared" si="73"/>
        <v>0.875</v>
      </c>
      <c r="AF97" s="149">
        <f t="shared" si="65"/>
        <v>0.91249999999999998</v>
      </c>
      <c r="AG97" s="149">
        <f t="shared" si="55"/>
        <v>0.67268831738171275</v>
      </c>
      <c r="AH97" s="155">
        <f t="shared" si="56"/>
        <v>49295.45363472341</v>
      </c>
      <c r="AI97" s="149">
        <f t="shared" si="43"/>
        <v>-1.1075347352787475</v>
      </c>
      <c r="AJ97" s="2"/>
      <c r="AK97" s="75" t="str">
        <f t="shared" si="66"/>
        <v>3Q 2024</v>
      </c>
      <c r="AL97" s="158">
        <f t="shared" si="72"/>
        <v>0.82245329629861885</v>
      </c>
      <c r="AM97" s="159">
        <v>0.82245329629861885</v>
      </c>
      <c r="AN97" s="158">
        <f t="shared" si="44"/>
        <v>-1.0357958222019925</v>
      </c>
      <c r="AO97" s="158">
        <f t="shared" si="67"/>
        <v>-0.3983090694431155</v>
      </c>
    </row>
    <row r="98" spans="2:41">
      <c r="B98" t="str">
        <f t="shared" si="57"/>
        <v>4Q 2024</v>
      </c>
      <c r="C98" s="74">
        <f t="shared" si="45"/>
        <v>45627</v>
      </c>
      <c r="D98" s="157" t="s">
        <v>186</v>
      </c>
      <c r="E98" s="150">
        <v>-1.0453167151603886</v>
      </c>
      <c r="F98" s="150">
        <v>-1.3467823939717964</v>
      </c>
      <c r="G98" s="151">
        <f t="shared" si="49"/>
        <v>0.30146567881140784</v>
      </c>
      <c r="I98" s="150">
        <f t="shared" si="58"/>
        <v>55360.711289992483</v>
      </c>
      <c r="J98" s="150">
        <f t="shared" si="59"/>
        <v>51252.747257181538</v>
      </c>
      <c r="K98" s="152">
        <f t="shared" si="50"/>
        <v>1.5170514004294091</v>
      </c>
      <c r="L98" s="153">
        <f t="shared" si="51"/>
        <v>1.5111318397999156</v>
      </c>
      <c r="N98" s="150">
        <v>2.7446564861918006</v>
      </c>
      <c r="O98" s="149">
        <f t="shared" si="68"/>
        <v>2.7446564861918006</v>
      </c>
      <c r="P98" s="149">
        <f t="shared" si="60"/>
        <v>2.9212884789326239</v>
      </c>
      <c r="Q98" s="2"/>
      <c r="R98" s="150">
        <f t="shared" si="69"/>
        <v>52879.045084764854</v>
      </c>
      <c r="S98" s="150">
        <f t="shared" si="61"/>
        <v>49171.406008030164</v>
      </c>
      <c r="T98" s="150">
        <f t="shared" si="62"/>
        <v>48876.878357327754</v>
      </c>
      <c r="U98" s="150">
        <f t="shared" si="63"/>
        <v>49524.047870812814</v>
      </c>
      <c r="V98" s="154">
        <f t="shared" si="52"/>
        <v>1.5637407717499059</v>
      </c>
      <c r="W98" s="153">
        <f t="shared" si="53"/>
        <v>1.4952291322809543</v>
      </c>
      <c r="Y98" s="149">
        <f t="shared" si="39"/>
        <v>0.86547910704159392</v>
      </c>
      <c r="Z98" s="149">
        <f t="shared" si="40"/>
        <v>0.86547910704159392</v>
      </c>
      <c r="AA98" s="149">
        <f t="shared" si="64"/>
        <v>6.4889484783179796E-2</v>
      </c>
      <c r="AB98" s="149">
        <f t="shared" si="70"/>
        <v>-0.80058962225841412</v>
      </c>
      <c r="AC98" s="149"/>
      <c r="AD98" s="149">
        <f t="shared" si="41"/>
        <v>-9.5208929583960877E-3</v>
      </c>
      <c r="AE98" s="160">
        <f t="shared" si="73"/>
        <v>0.875</v>
      </c>
      <c r="AF98" s="149">
        <f t="shared" si="65"/>
        <v>0.875</v>
      </c>
      <c r="AG98" s="149">
        <f t="shared" si="55"/>
        <v>0.69630667430481619</v>
      </c>
      <c r="AH98" s="155">
        <f t="shared" si="56"/>
        <v>49726.78885402724</v>
      </c>
      <c r="AI98" s="149">
        <f t="shared" si="43"/>
        <v>-1.1168685105072882</v>
      </c>
      <c r="AJ98" s="2"/>
      <c r="AK98" s="75" t="str">
        <f t="shared" si="66"/>
        <v>4Q 2024</v>
      </c>
      <c r="AL98" s="158">
        <f t="shared" si="72"/>
        <v>0.86547910704159392</v>
      </c>
      <c r="AM98" s="159">
        <v>0.86547910704159392</v>
      </c>
      <c r="AN98" s="158">
        <f t="shared" si="44"/>
        <v>-1.0453167151603886</v>
      </c>
      <c r="AO98" s="158">
        <f t="shared" si="67"/>
        <v>-0.40770978357274146</v>
      </c>
    </row>
    <row r="99" spans="2:41">
      <c r="B99" t="str">
        <f t="shared" si="57"/>
        <v>1Q 2025</v>
      </c>
      <c r="C99" s="74">
        <f t="shared" si="45"/>
        <v>45717</v>
      </c>
      <c r="D99" s="157" t="s">
        <v>186</v>
      </c>
      <c r="E99" s="150">
        <v>-1.0053979243354494</v>
      </c>
      <c r="F99" s="150">
        <v>-1.0053979243354494</v>
      </c>
      <c r="G99" s="151">
        <f t="shared" si="49"/>
        <v>0</v>
      </c>
      <c r="I99" s="150">
        <f t="shared" si="58"/>
        <v>51827.049148826445</v>
      </c>
      <c r="J99" s="150">
        <f t="shared" si="59"/>
        <v>48743.239809245279</v>
      </c>
      <c r="K99" s="149">
        <f t="shared" si="50"/>
        <v>2.1496784742930544</v>
      </c>
      <c r="L99" s="149">
        <f t="shared" si="51"/>
        <v>2.1487016690512633</v>
      </c>
      <c r="N99" s="150">
        <v>2.7873541687810359</v>
      </c>
      <c r="O99" s="149">
        <f t="shared" si="68"/>
        <v>2.7873541687810359</v>
      </c>
      <c r="P99" s="149">
        <f>S99/S95*100-100</f>
        <v>3.0120672585588864</v>
      </c>
      <c r="Q99" s="2"/>
      <c r="R99" s="150">
        <f t="shared" si="69"/>
        <v>53177.768746857488</v>
      </c>
      <c r="S99" s="150">
        <f t="shared" si="61"/>
        <v>49449.184520282353</v>
      </c>
      <c r="T99" s="150">
        <f t="shared" si="62"/>
        <v>49660.330001975432</v>
      </c>
      <c r="U99" s="150">
        <f t="shared" si="63"/>
        <v>49803.818523212176</v>
      </c>
      <c r="V99" s="149">
        <f t="shared" si="52"/>
        <v>2.281296050522144</v>
      </c>
      <c r="W99" s="149">
        <f t="shared" si="53"/>
        <v>2.1450426509290281</v>
      </c>
      <c r="Y99" s="149">
        <f t="shared" si="39"/>
        <v>0.56491879082494734</v>
      </c>
      <c r="Z99" s="149">
        <f t="shared" si="40"/>
        <v>0.56491879082494734</v>
      </c>
      <c r="AA99" s="149">
        <f t="shared" si="64"/>
        <v>1.6029085141650086</v>
      </c>
      <c r="AB99" s="149">
        <f t="shared" si="70"/>
        <v>1.0379897233400612</v>
      </c>
      <c r="AC99" s="149"/>
      <c r="AD99" s="149">
        <f t="shared" si="41"/>
        <v>3.991879082493921E-2</v>
      </c>
      <c r="AE99" s="160">
        <f>2.1/4</f>
        <v>0.52500000000000002</v>
      </c>
      <c r="AF99" s="149">
        <f t="shared" si="65"/>
        <v>0.78749999999999998</v>
      </c>
      <c r="AG99" s="149">
        <f t="shared" si="55"/>
        <v>0.70623345037889795</v>
      </c>
      <c r="AH99" s="155">
        <f t="shared" si="56"/>
        <v>49987.854495510881</v>
      </c>
      <c r="AI99" s="149">
        <f t="shared" si="43"/>
        <v>-1.0776017107853733</v>
      </c>
      <c r="AJ99" s="2"/>
      <c r="AK99" s="75" t="str">
        <f t="shared" si="66"/>
        <v>1Q 2025</v>
      </c>
      <c r="AL99" s="158">
        <f t="shared" si="72"/>
        <v>0.56491879082494734</v>
      </c>
      <c r="AM99" s="159">
        <v>0.56491879082494734</v>
      </c>
      <c r="AN99" s="158">
        <f t="shared" si="44"/>
        <v>-1.0053979243354494</v>
      </c>
      <c r="AO99" s="158">
        <f t="shared" si="67"/>
        <v>-0.36816137470999877</v>
      </c>
    </row>
  </sheetData>
  <hyperlinks>
    <hyperlink ref="AF1" r:id="rId1" xr:uid="{1C3C16CE-923C-48DA-B078-7B8293579740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FC6E2-7844-4A1F-BF51-E174DA0C7AD3}">
  <sheetPr>
    <tabColor rgb="FFFF7C80"/>
  </sheetPr>
  <dimension ref="A1:AD27"/>
  <sheetViews>
    <sheetView showGridLines="0" zoomScaleNormal="100" workbookViewId="0">
      <selection activeCell="N49" sqref="N49"/>
    </sheetView>
  </sheetViews>
  <sheetFormatPr defaultColWidth="10.28515625" defaultRowHeight="12.75"/>
  <cols>
    <col min="1" max="1" width="4.7109375" style="141" customWidth="1"/>
    <col min="2" max="2" width="14.28515625" style="142" customWidth="1"/>
    <col min="3" max="8" width="7" style="142" customWidth="1"/>
    <col min="9" max="9" width="10.28515625" style="131" customWidth="1"/>
    <col min="10" max="14" width="10.28515625" style="131"/>
    <col min="15" max="15" width="4.7109375" style="123" bestFit="1" customWidth="1"/>
    <col min="16" max="16" width="16.42578125" style="123" customWidth="1"/>
    <col min="17" max="17" width="5.7109375" style="131" customWidth="1"/>
    <col min="18" max="18" width="4.7109375" style="123" bestFit="1" customWidth="1"/>
    <col min="19" max="19" width="3.7109375" style="123" customWidth="1"/>
    <col min="20" max="25" width="5.7109375" style="131" customWidth="1"/>
    <col min="26" max="26" width="10.28515625" style="131"/>
    <col min="27" max="27" width="12.7109375" style="131" bestFit="1" customWidth="1"/>
    <col min="28" max="28" width="12.5703125" style="131" bestFit="1" customWidth="1"/>
    <col min="29" max="16384" width="10.28515625" style="131"/>
  </cols>
  <sheetData>
    <row r="1" spans="1:30" s="123" customFormat="1" ht="16.149999999999999" customHeight="1">
      <c r="A1" s="120"/>
      <c r="B1" s="120" t="s">
        <v>164</v>
      </c>
      <c r="C1" s="121">
        <v>-90</v>
      </c>
      <c r="D1" s="121">
        <v>-70.000000000000014</v>
      </c>
      <c r="E1" s="121">
        <v>-10</v>
      </c>
      <c r="F1" s="121">
        <v>10</v>
      </c>
      <c r="G1" s="121">
        <v>70.000000000000014</v>
      </c>
      <c r="H1" s="121">
        <v>89.999999999999986</v>
      </c>
      <c r="I1" s="122"/>
      <c r="J1" s="122"/>
      <c r="K1" s="122"/>
      <c r="L1" s="122"/>
      <c r="M1" s="122"/>
      <c r="N1" s="122"/>
    </row>
    <row r="2" spans="1:30" ht="13.15" customHeight="1">
      <c r="A2" s="124">
        <v>20</v>
      </c>
      <c r="B2" s="125">
        <v>8.7914247739504958E-2</v>
      </c>
      <c r="C2" s="125">
        <v>8.7914247739504958E-2</v>
      </c>
      <c r="D2" s="125">
        <v>0</v>
      </c>
      <c r="E2" s="125">
        <v>0</v>
      </c>
      <c r="F2" s="125">
        <v>0</v>
      </c>
      <c r="G2" s="125">
        <v>0</v>
      </c>
      <c r="H2" s="125">
        <v>0</v>
      </c>
      <c r="I2" s="126"/>
      <c r="J2" s="127" t="s">
        <v>165</v>
      </c>
      <c r="K2" s="128"/>
      <c r="L2" s="128"/>
      <c r="M2" s="128"/>
      <c r="N2" s="128"/>
      <c r="O2" s="128"/>
      <c r="P2" s="129"/>
      <c r="Q2" s="130"/>
      <c r="R2" s="131"/>
      <c r="S2" s="131"/>
      <c r="Z2" s="123"/>
      <c r="AA2" s="123"/>
      <c r="AB2" s="123"/>
      <c r="AC2" s="123"/>
      <c r="AD2" s="123"/>
    </row>
    <row r="3" spans="1:30" ht="12" customHeight="1">
      <c r="A3" s="124">
        <v>20</v>
      </c>
      <c r="B3" s="125">
        <v>-14.835878462798775</v>
      </c>
      <c r="C3" s="125">
        <v>-14.835878462798775</v>
      </c>
      <c r="D3" s="125">
        <v>0</v>
      </c>
      <c r="E3" s="125">
        <v>0</v>
      </c>
      <c r="F3" s="125">
        <v>0</v>
      </c>
      <c r="G3" s="125">
        <v>0</v>
      </c>
      <c r="H3" s="125">
        <v>0</v>
      </c>
      <c r="I3" s="126"/>
      <c r="J3" s="132" t="s">
        <v>166</v>
      </c>
      <c r="K3" s="133"/>
      <c r="L3" s="133"/>
      <c r="M3" s="29"/>
      <c r="N3" s="29"/>
      <c r="O3" s="134"/>
      <c r="P3" s="133"/>
      <c r="Q3" s="130"/>
      <c r="R3" s="131"/>
      <c r="S3" s="131"/>
      <c r="Z3" s="122"/>
      <c r="AA3" s="123"/>
      <c r="AB3" s="123"/>
      <c r="AC3" s="123"/>
      <c r="AD3" s="123"/>
    </row>
    <row r="4" spans="1:30" ht="11.65" customHeight="1">
      <c r="A4" s="124">
        <v>20</v>
      </c>
      <c r="B4" s="125">
        <v>-9.6799144493602824</v>
      </c>
      <c r="C4" s="125">
        <v>-9.6799144493602824</v>
      </c>
      <c r="D4" s="125">
        <v>0</v>
      </c>
      <c r="E4" s="125">
        <v>0</v>
      </c>
      <c r="F4" s="125">
        <v>0</v>
      </c>
      <c r="G4" s="125">
        <v>0</v>
      </c>
      <c r="H4" s="125">
        <v>0</v>
      </c>
      <c r="I4" s="126"/>
      <c r="J4" s="132" t="s">
        <v>167</v>
      </c>
      <c r="K4" s="133"/>
      <c r="L4" s="134"/>
      <c r="M4" s="29"/>
      <c r="N4" s="29"/>
      <c r="O4" s="128"/>
      <c r="P4" s="133"/>
      <c r="Q4" s="130"/>
      <c r="Z4" s="122"/>
      <c r="AB4" s="135"/>
    </row>
    <row r="5" spans="1:30" ht="10.15" customHeight="1">
      <c r="A5" s="124">
        <v>20</v>
      </c>
      <c r="B5" s="125">
        <v>-0.1701369300734541</v>
      </c>
      <c r="C5" s="125">
        <v>-0.1701369300734541</v>
      </c>
      <c r="D5" s="125">
        <v>0</v>
      </c>
      <c r="E5" s="125">
        <v>0</v>
      </c>
      <c r="F5" s="125">
        <v>0</v>
      </c>
      <c r="G5" s="125">
        <v>0</v>
      </c>
      <c r="H5" s="125">
        <v>0</v>
      </c>
      <c r="I5" s="126"/>
      <c r="J5" s="128"/>
      <c r="K5" s="128"/>
      <c r="L5" s="133"/>
      <c r="M5" s="133"/>
      <c r="N5" s="133"/>
      <c r="O5" s="128"/>
      <c r="P5" s="129"/>
      <c r="Q5" s="130"/>
      <c r="R5" s="131"/>
      <c r="S5" s="131"/>
      <c r="Z5" s="122"/>
      <c r="AB5" s="135"/>
    </row>
    <row r="6" spans="1:30" ht="16.149999999999999" customHeight="1">
      <c r="A6" s="124">
        <v>21</v>
      </c>
      <c r="B6" s="125">
        <v>-0.11053314958098781</v>
      </c>
      <c r="C6" s="125">
        <v>-0.11053314958098781</v>
      </c>
      <c r="D6" s="125">
        <v>0</v>
      </c>
      <c r="E6" s="125">
        <v>0</v>
      </c>
      <c r="F6" s="125">
        <v>0</v>
      </c>
      <c r="G6" s="125">
        <v>0</v>
      </c>
      <c r="H6" s="125">
        <v>0</v>
      </c>
      <c r="I6" s="126"/>
      <c r="J6" s="136" t="s">
        <v>168</v>
      </c>
      <c r="K6" s="128"/>
      <c r="L6" s="133" t="s">
        <v>169</v>
      </c>
      <c r="M6" s="132"/>
      <c r="N6" s="133"/>
      <c r="O6" s="187"/>
      <c r="P6" s="187"/>
      <c r="Q6" s="187"/>
      <c r="R6" s="131"/>
      <c r="S6" s="131"/>
      <c r="Z6" s="122"/>
      <c r="AB6" s="135"/>
    </row>
    <row r="7" spans="1:30" ht="16.149999999999999" customHeight="1">
      <c r="A7" s="124">
        <v>21</v>
      </c>
      <c r="B7" s="125">
        <v>18.683060299435809</v>
      </c>
      <c r="C7" s="125">
        <v>18.683060299435809</v>
      </c>
      <c r="D7" s="125">
        <v>0</v>
      </c>
      <c r="E7" s="125">
        <v>0</v>
      </c>
      <c r="F7" s="125">
        <v>0</v>
      </c>
      <c r="G7" s="125">
        <v>0</v>
      </c>
      <c r="H7" s="125">
        <v>0</v>
      </c>
      <c r="I7" s="126"/>
      <c r="J7" s="122"/>
      <c r="K7" s="122"/>
      <c r="L7" s="122"/>
      <c r="M7" s="122"/>
      <c r="N7" s="122"/>
      <c r="O7" s="131"/>
      <c r="P7" s="131"/>
      <c r="R7" s="131"/>
      <c r="S7" s="131"/>
      <c r="Z7" s="122"/>
      <c r="AB7" s="135"/>
    </row>
    <row r="8" spans="1:30">
      <c r="A8" s="124">
        <v>21</v>
      </c>
      <c r="B8" s="125">
        <v>17.112746982954548</v>
      </c>
      <c r="C8" s="125">
        <v>17.112746982954548</v>
      </c>
      <c r="D8" s="125">
        <v>0</v>
      </c>
      <c r="E8" s="125">
        <v>0</v>
      </c>
      <c r="F8" s="125">
        <v>0</v>
      </c>
      <c r="G8" s="125">
        <v>0</v>
      </c>
      <c r="H8" s="125">
        <v>0</v>
      </c>
      <c r="I8" s="126"/>
      <c r="J8" s="122"/>
      <c r="K8" s="122"/>
      <c r="L8" s="122"/>
      <c r="M8" s="122"/>
      <c r="N8" s="122"/>
      <c r="O8" s="131"/>
      <c r="P8" s="131"/>
      <c r="R8" s="131"/>
      <c r="S8" s="131"/>
      <c r="Z8" s="122"/>
      <c r="AB8" s="135"/>
    </row>
    <row r="9" spans="1:30">
      <c r="A9" s="124">
        <v>21</v>
      </c>
      <c r="B9" s="125">
        <v>12.687143930650024</v>
      </c>
      <c r="C9" s="125">
        <v>12.687143930650024</v>
      </c>
      <c r="D9" s="125">
        <v>0</v>
      </c>
      <c r="E9" s="125">
        <v>0</v>
      </c>
      <c r="F9" s="125">
        <v>0</v>
      </c>
      <c r="G9" s="125">
        <v>0</v>
      </c>
      <c r="H9" s="125">
        <v>0</v>
      </c>
      <c r="I9" s="126"/>
      <c r="J9" s="122"/>
      <c r="K9" s="122"/>
      <c r="L9" s="122"/>
      <c r="M9" s="122"/>
      <c r="N9" s="122"/>
      <c r="O9" s="131"/>
      <c r="P9" s="131"/>
      <c r="R9" s="131"/>
      <c r="S9" s="131"/>
      <c r="Z9" s="122"/>
      <c r="AB9" s="135"/>
    </row>
    <row r="10" spans="1:30">
      <c r="A10" s="124">
        <v>22</v>
      </c>
      <c r="B10" s="125">
        <v>7.4675787414866761</v>
      </c>
      <c r="C10" s="125">
        <v>7.4675787414866761</v>
      </c>
      <c r="D10" s="125">
        <v>0</v>
      </c>
      <c r="E10" s="125">
        <v>0</v>
      </c>
      <c r="F10" s="125">
        <v>0</v>
      </c>
      <c r="G10" s="125">
        <v>0</v>
      </c>
      <c r="H10" s="125">
        <v>0</v>
      </c>
      <c r="I10" s="126"/>
      <c r="J10" s="122"/>
      <c r="K10" s="122"/>
      <c r="L10" s="122"/>
      <c r="M10" s="122"/>
      <c r="N10" s="122"/>
      <c r="O10" s="131"/>
      <c r="P10" s="131"/>
      <c r="R10" s="131"/>
      <c r="S10" s="131"/>
      <c r="Z10" s="122"/>
      <c r="AB10" s="135"/>
    </row>
    <row r="11" spans="1:30">
      <c r="A11" s="124">
        <v>22</v>
      </c>
      <c r="B11" s="137">
        <v>5.1526358777737755</v>
      </c>
      <c r="C11" s="125">
        <v>5.1526358777737755</v>
      </c>
      <c r="D11" s="125">
        <v>0</v>
      </c>
      <c r="E11" s="125">
        <v>0</v>
      </c>
      <c r="F11" s="125">
        <v>0</v>
      </c>
      <c r="G11" s="125">
        <v>0</v>
      </c>
      <c r="H11" s="125">
        <v>0</v>
      </c>
      <c r="I11" s="126"/>
      <c r="J11" s="122"/>
      <c r="K11" s="122"/>
      <c r="L11" s="122"/>
      <c r="M11" s="122"/>
      <c r="N11" s="122"/>
      <c r="O11" s="131"/>
      <c r="P11" s="131"/>
      <c r="R11" s="131"/>
      <c r="S11" s="131"/>
      <c r="Z11" s="122"/>
      <c r="AB11" s="135"/>
    </row>
    <row r="12" spans="1:30">
      <c r="A12" s="124">
        <v>22</v>
      </c>
      <c r="B12" s="125">
        <v>0.2065681090547713</v>
      </c>
      <c r="C12" s="125">
        <v>0.2065681090547713</v>
      </c>
      <c r="D12" s="125">
        <v>0</v>
      </c>
      <c r="E12" s="125">
        <v>0</v>
      </c>
      <c r="F12" s="125">
        <v>0</v>
      </c>
      <c r="G12" s="125">
        <v>0</v>
      </c>
      <c r="H12" s="125">
        <v>0</v>
      </c>
      <c r="I12" s="126"/>
      <c r="J12" s="122"/>
      <c r="K12" s="122"/>
      <c r="L12" s="122"/>
      <c r="M12" s="122"/>
      <c r="N12" s="122"/>
      <c r="O12" s="131"/>
      <c r="P12" s="131"/>
      <c r="R12" s="131"/>
      <c r="S12" s="131"/>
      <c r="Z12" s="122"/>
      <c r="AB12" s="135"/>
    </row>
    <row r="13" spans="1:30">
      <c r="A13" s="124">
        <v>22</v>
      </c>
      <c r="B13" s="125">
        <v>-2.2820407669314875</v>
      </c>
      <c r="C13" s="125">
        <v>-2.2820407669314875</v>
      </c>
      <c r="D13" s="125">
        <v>0</v>
      </c>
      <c r="E13" s="125">
        <v>0</v>
      </c>
      <c r="F13" s="125">
        <v>0</v>
      </c>
      <c r="G13" s="125">
        <v>0</v>
      </c>
      <c r="H13" s="125">
        <v>0</v>
      </c>
      <c r="I13" s="126"/>
      <c r="J13" s="122"/>
      <c r="K13" s="122"/>
      <c r="L13" s="122"/>
      <c r="M13" s="122"/>
      <c r="N13" s="122"/>
      <c r="O13" s="131"/>
      <c r="P13" s="131"/>
      <c r="R13" s="131"/>
      <c r="S13" s="131"/>
      <c r="Z13" s="122"/>
      <c r="AB13" s="135"/>
    </row>
    <row r="14" spans="1:30">
      <c r="A14" s="124">
        <v>23</v>
      </c>
      <c r="B14" s="138">
        <f>C14+I14</f>
        <v>-0.58722663018386356</v>
      </c>
      <c r="C14" s="125">
        <v>-1.3537915487856536</v>
      </c>
      <c r="D14" s="125">
        <v>0.2835471814393804</v>
      </c>
      <c r="E14" s="125">
        <v>0.42445472672488993</v>
      </c>
      <c r="F14" s="125">
        <v>0.11712602087503932</v>
      </c>
      <c r="G14" s="125">
        <v>0.42445472672488982</v>
      </c>
      <c r="H14" s="125">
        <v>0.28354718143937996</v>
      </c>
      <c r="I14" s="139">
        <f>D14+E14+(F14)/2</f>
        <v>0.76656491860178999</v>
      </c>
      <c r="J14" s="122"/>
      <c r="K14" s="122"/>
      <c r="L14" s="122"/>
      <c r="M14" s="122"/>
      <c r="N14" s="122"/>
      <c r="Z14" s="122"/>
      <c r="AB14" s="135"/>
    </row>
    <row r="15" spans="1:30">
      <c r="A15" s="124">
        <v>23</v>
      </c>
      <c r="B15" s="138">
        <f t="shared" ref="B15:B22" si="0">C15+I15</f>
        <v>-0.49312947827722553</v>
      </c>
      <c r="C15" s="125">
        <v>-1.8789972844811049</v>
      </c>
      <c r="D15" s="125">
        <v>0.5126231330980322</v>
      </c>
      <c r="E15" s="125">
        <v>0.76736898165393908</v>
      </c>
      <c r="F15" s="125">
        <v>0.2117513829038164</v>
      </c>
      <c r="G15" s="125">
        <v>0.76736898165393885</v>
      </c>
      <c r="H15" s="125">
        <v>0.51262313309803131</v>
      </c>
      <c r="I15" s="139">
        <f t="shared" ref="I15:I22" si="1">D15+E15+(F15)/2</f>
        <v>1.3858678062038794</v>
      </c>
      <c r="J15" s="122"/>
      <c r="K15" s="122"/>
      <c r="L15" s="122"/>
      <c r="M15" s="122"/>
      <c r="N15" s="122"/>
      <c r="Z15" s="122"/>
      <c r="AB15" s="135"/>
    </row>
    <row r="16" spans="1:30">
      <c r="A16" s="124">
        <v>23</v>
      </c>
      <c r="B16" s="138">
        <f t="shared" si="0"/>
        <v>0.66306876834138961</v>
      </c>
      <c r="C16" s="125">
        <v>-1.2152773389489777</v>
      </c>
      <c r="D16" s="125">
        <v>0.69478752753422968</v>
      </c>
      <c r="E16" s="125">
        <v>1.0400591839226283</v>
      </c>
      <c r="F16" s="125">
        <v>0.28699879166701892</v>
      </c>
      <c r="G16" s="125">
        <v>1.0400591839226281</v>
      </c>
      <c r="H16" s="125">
        <v>0.69478752753422834</v>
      </c>
      <c r="I16" s="139">
        <f t="shared" si="1"/>
        <v>1.8783461072903673</v>
      </c>
      <c r="J16" s="122"/>
      <c r="K16" s="122"/>
      <c r="L16" s="122"/>
      <c r="M16" s="122"/>
      <c r="N16" s="122"/>
      <c r="Z16" s="122"/>
      <c r="AB16" s="135"/>
    </row>
    <row r="17" spans="1:28">
      <c r="A17" s="124">
        <v>23</v>
      </c>
      <c r="B17" s="138">
        <f t="shared" si="0"/>
        <v>0.54662406257341489</v>
      </c>
      <c r="C17" s="125">
        <v>-1.7618502958379776</v>
      </c>
      <c r="D17" s="125">
        <v>0.85388905997230946</v>
      </c>
      <c r="E17" s="125">
        <v>1.2782255346855043</v>
      </c>
      <c r="F17" s="125">
        <v>0.35271952750715707</v>
      </c>
      <c r="G17" s="125">
        <v>1.2782255346855038</v>
      </c>
      <c r="H17" s="125">
        <v>0.85388905997230768</v>
      </c>
      <c r="I17" s="139">
        <f t="shared" si="1"/>
        <v>2.3084743584113925</v>
      </c>
      <c r="J17" s="122"/>
      <c r="K17" s="122"/>
      <c r="L17" s="122"/>
      <c r="M17" s="122"/>
      <c r="N17" s="122"/>
      <c r="Z17" s="122"/>
      <c r="AB17" s="135"/>
    </row>
    <row r="18" spans="1:28">
      <c r="A18" s="124">
        <v>24</v>
      </c>
      <c r="B18" s="138">
        <f t="shared" si="0"/>
        <v>0.21004064428684899</v>
      </c>
      <c r="C18" s="125">
        <v>-2.5302045798085588</v>
      </c>
      <c r="D18" s="125">
        <v>1.0135981844332238</v>
      </c>
      <c r="E18" s="125">
        <v>1.5173014176987216</v>
      </c>
      <c r="F18" s="125">
        <v>0.41869124392692514</v>
      </c>
      <c r="G18" s="125">
        <v>1.5173014176987214</v>
      </c>
      <c r="H18" s="125">
        <v>1.013598184433222</v>
      </c>
      <c r="I18" s="139">
        <f t="shared" si="1"/>
        <v>2.7402452240954078</v>
      </c>
      <c r="J18" s="122"/>
      <c r="K18" s="122"/>
      <c r="L18" s="122"/>
      <c r="M18" s="122"/>
      <c r="N18" s="122"/>
      <c r="Z18" s="122"/>
      <c r="AB18" s="135"/>
    </row>
    <row r="19" spans="1:28">
      <c r="A19" s="124">
        <v>24</v>
      </c>
      <c r="B19" s="138">
        <f t="shared" si="0"/>
        <v>0.94686075686600191</v>
      </c>
      <c r="C19" s="125">
        <v>-2.3042039847916098</v>
      </c>
      <c r="D19" s="125">
        <v>1.2025468708578217</v>
      </c>
      <c r="E19" s="125">
        <v>1.8001473365128557</v>
      </c>
      <c r="F19" s="125">
        <v>0.49674106857386857</v>
      </c>
      <c r="G19" s="125">
        <v>1.8001473365128555</v>
      </c>
      <c r="H19" s="125">
        <v>1.2025468708578195</v>
      </c>
      <c r="I19" s="139">
        <f t="shared" si="1"/>
        <v>3.2510647416576117</v>
      </c>
      <c r="J19" s="122"/>
      <c r="K19" s="122"/>
      <c r="L19" s="122"/>
      <c r="M19" s="122"/>
      <c r="N19" s="122"/>
      <c r="Z19" s="122"/>
      <c r="AB19" s="135"/>
    </row>
    <row r="20" spans="1:28">
      <c r="A20" s="124">
        <v>24</v>
      </c>
      <c r="B20" s="138">
        <f t="shared" si="0"/>
        <v>2.094684633741096</v>
      </c>
      <c r="C20" s="125">
        <v>-1.411388214187312</v>
      </c>
      <c r="D20" s="125">
        <v>1.2968726455217152</v>
      </c>
      <c r="E20" s="125">
        <v>1.9413478968740456</v>
      </c>
      <c r="F20" s="125">
        <v>0.53570461106529477</v>
      </c>
      <c r="G20" s="125">
        <v>1.9413478968740456</v>
      </c>
      <c r="H20" s="125">
        <v>1.296872645521713</v>
      </c>
      <c r="I20" s="139">
        <f t="shared" si="1"/>
        <v>3.506072847928408</v>
      </c>
      <c r="J20" s="122"/>
      <c r="K20" s="122"/>
      <c r="L20" s="122"/>
      <c r="M20" s="122"/>
      <c r="N20" s="122"/>
      <c r="Z20" s="122"/>
      <c r="AB20" s="135"/>
    </row>
    <row r="21" spans="1:28">
      <c r="A21" s="124">
        <v>24</v>
      </c>
      <c r="B21" s="138">
        <f t="shared" si="0"/>
        <v>2.7446564861918006</v>
      </c>
      <c r="C21" s="125">
        <v>-0.97057044448581387</v>
      </c>
      <c r="D21" s="125">
        <v>1.3742373268565311</v>
      </c>
      <c r="E21" s="125">
        <v>2.0571586219443203</v>
      </c>
      <c r="F21" s="125">
        <v>0.56766196375352651</v>
      </c>
      <c r="G21" s="125">
        <v>2.0571586219443199</v>
      </c>
      <c r="H21" s="125">
        <v>1.3742373268565293</v>
      </c>
      <c r="I21" s="139">
        <f t="shared" si="1"/>
        <v>3.7152269306776144</v>
      </c>
      <c r="J21" s="122"/>
      <c r="K21" s="122"/>
      <c r="L21" s="122"/>
      <c r="M21" s="122"/>
      <c r="N21" s="122"/>
      <c r="Z21" s="122"/>
      <c r="AB21" s="135"/>
    </row>
    <row r="22" spans="1:28" ht="12.75" customHeight="1">
      <c r="A22" s="124">
        <v>25</v>
      </c>
      <c r="B22" s="138">
        <f t="shared" si="0"/>
        <v>2.7873541687810359</v>
      </c>
      <c r="C22" s="125">
        <v>-1.0325802174679239</v>
      </c>
      <c r="D22" s="125">
        <v>1.4129679068537184</v>
      </c>
      <c r="E22" s="125">
        <v>2.115136196135504</v>
      </c>
      <c r="F22" s="125">
        <v>0.5836605665194754</v>
      </c>
      <c r="G22" s="125">
        <v>2.1151361961355035</v>
      </c>
      <c r="H22" s="125">
        <v>1.4129679068537158</v>
      </c>
      <c r="I22" s="139">
        <f t="shared" si="1"/>
        <v>3.8199343862489599</v>
      </c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Z22" s="122"/>
      <c r="AB22" s="135"/>
    </row>
    <row r="23" spans="1:28">
      <c r="I23" s="122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Z23" s="122"/>
      <c r="AB23" s="135"/>
    </row>
    <row r="27" spans="1:28">
      <c r="A27" s="131"/>
      <c r="B27" s="131"/>
      <c r="C27" s="131"/>
      <c r="D27" s="131"/>
      <c r="E27" s="131"/>
      <c r="F27" s="131"/>
      <c r="G27" s="131"/>
      <c r="H27" s="131"/>
    </row>
  </sheetData>
  <mergeCells count="1">
    <mergeCell ref="O6:Q6"/>
  </mergeCells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071C-5645-448D-ABBB-257B8D530C68}">
  <sheetPr>
    <tabColor rgb="FFFF7C80"/>
  </sheetPr>
  <dimension ref="C1:I402"/>
  <sheetViews>
    <sheetView showGridLines="0" workbookViewId="0">
      <pane ySplit="3" topLeftCell="A396" activePane="bottomLeft" state="frozen"/>
      <selection pane="bottomLeft" activeCell="Q415" sqref="Q415"/>
    </sheetView>
  </sheetViews>
  <sheetFormatPr defaultRowHeight="12"/>
  <sheetData>
    <row r="1" spans="3:8">
      <c r="F1" s="144" t="s">
        <v>235</v>
      </c>
    </row>
    <row r="2" spans="3:8">
      <c r="D2" t="s">
        <v>231</v>
      </c>
    </row>
    <row r="3" spans="3:8">
      <c r="D3" t="s">
        <v>130</v>
      </c>
      <c r="E3" t="s">
        <v>232</v>
      </c>
      <c r="F3" t="s">
        <v>76</v>
      </c>
      <c r="G3" t="s">
        <v>233</v>
      </c>
      <c r="H3" t="s">
        <v>234</v>
      </c>
    </row>
    <row r="4" spans="3:8">
      <c r="C4" s="5">
        <v>32874</v>
      </c>
      <c r="D4" s="2">
        <v>9.7798065498547899</v>
      </c>
      <c r="F4">
        <v>8.1999999999999993</v>
      </c>
      <c r="H4" s="2">
        <f>D4-F4</f>
        <v>1.5798065498547906</v>
      </c>
    </row>
    <row r="5" spans="3:8">
      <c r="C5" s="5">
        <f>EDATE(C4,1)</f>
        <v>32905</v>
      </c>
      <c r="D5" s="2">
        <v>9.6815896598049296</v>
      </c>
      <c r="F5">
        <v>8.1999999999999993</v>
      </c>
      <c r="H5" s="2">
        <f t="shared" ref="H5:H68" si="0">D5-F5</f>
        <v>1.4815896598049303</v>
      </c>
    </row>
    <row r="6" spans="3:8">
      <c r="C6" s="5">
        <f t="shared" ref="C6:C69" si="1">EDATE(C5,1)</f>
        <v>32933</v>
      </c>
      <c r="D6" s="2">
        <v>9.5963007978150401</v>
      </c>
      <c r="F6">
        <v>8.1999999999999993</v>
      </c>
      <c r="H6" s="2">
        <f t="shared" si="0"/>
        <v>1.3963007978150408</v>
      </c>
    </row>
    <row r="7" spans="3:8">
      <c r="C7" s="5">
        <f t="shared" si="1"/>
        <v>32964</v>
      </c>
      <c r="D7" s="2">
        <v>9.8191676207612204</v>
      </c>
      <c r="F7">
        <v>8.1999999999999993</v>
      </c>
      <c r="H7" s="2">
        <f t="shared" si="0"/>
        <v>1.6191676207612211</v>
      </c>
    </row>
    <row r="8" spans="3:8">
      <c r="C8" s="5">
        <f t="shared" si="1"/>
        <v>32994</v>
      </c>
      <c r="D8" s="2">
        <v>9.9959558902086201</v>
      </c>
      <c r="F8">
        <v>8.1999999999999993</v>
      </c>
      <c r="H8" s="2">
        <f t="shared" si="0"/>
        <v>1.7959558902086208</v>
      </c>
    </row>
    <row r="9" spans="3:8">
      <c r="C9" s="5">
        <f t="shared" si="1"/>
        <v>33025</v>
      </c>
      <c r="D9" s="2">
        <v>9.973544875941311</v>
      </c>
      <c r="F9">
        <v>8.1999999999999993</v>
      </c>
      <c r="H9" s="2">
        <f t="shared" si="0"/>
        <v>1.7735448759413117</v>
      </c>
    </row>
    <row r="10" spans="3:8">
      <c r="C10" s="5">
        <f t="shared" si="1"/>
        <v>33055</v>
      </c>
      <c r="D10" s="2">
        <v>10.022594187026</v>
      </c>
      <c r="F10">
        <v>8.1999999999999993</v>
      </c>
      <c r="H10" s="2">
        <f t="shared" si="0"/>
        <v>1.8225941870260005</v>
      </c>
    </row>
    <row r="11" spans="3:8">
      <c r="C11" s="5">
        <f t="shared" si="1"/>
        <v>33086</v>
      </c>
      <c r="D11" s="2">
        <v>9.9746312756039597</v>
      </c>
      <c r="F11">
        <v>8.1999999999999993</v>
      </c>
      <c r="H11" s="2">
        <f t="shared" si="0"/>
        <v>1.7746312756039604</v>
      </c>
    </row>
    <row r="12" spans="3:8">
      <c r="C12" s="5">
        <f t="shared" si="1"/>
        <v>33117</v>
      </c>
      <c r="D12" s="2">
        <v>9.9486384385509599</v>
      </c>
      <c r="F12">
        <v>8.1999999999999993</v>
      </c>
      <c r="H12" s="2">
        <f t="shared" si="0"/>
        <v>1.7486384385509606</v>
      </c>
    </row>
    <row r="13" spans="3:8">
      <c r="C13" s="5">
        <f t="shared" si="1"/>
        <v>33147</v>
      </c>
      <c r="D13" s="2">
        <v>9.9880305432320693</v>
      </c>
      <c r="F13">
        <v>8.1999999999999993</v>
      </c>
      <c r="H13" s="2">
        <f t="shared" si="0"/>
        <v>1.78803054323207</v>
      </c>
    </row>
    <row r="14" spans="3:8">
      <c r="C14" s="5">
        <f t="shared" si="1"/>
        <v>33178</v>
      </c>
      <c r="D14" s="2">
        <v>10.172425940046899</v>
      </c>
      <c r="F14">
        <v>8.1999999999999993</v>
      </c>
      <c r="H14" s="2">
        <f t="shared" si="0"/>
        <v>1.9724259400469002</v>
      </c>
    </row>
    <row r="15" spans="3:8">
      <c r="C15" s="5">
        <f t="shared" si="1"/>
        <v>33208</v>
      </c>
      <c r="D15" s="2">
        <v>10.1676339913469</v>
      </c>
      <c r="F15">
        <v>8.1999999999999993</v>
      </c>
      <c r="H15" s="2">
        <f t="shared" si="0"/>
        <v>1.9676339913469008</v>
      </c>
    </row>
    <row r="16" spans="3:8">
      <c r="C16" s="5">
        <f t="shared" si="1"/>
        <v>33239</v>
      </c>
      <c r="D16" s="2">
        <v>10.2057824350461</v>
      </c>
      <c r="F16">
        <v>8.1999999999999993</v>
      </c>
      <c r="H16" s="2">
        <f t="shared" si="0"/>
        <v>2.0057824350461004</v>
      </c>
    </row>
    <row r="17" spans="3:8">
      <c r="C17" s="5">
        <f t="shared" si="1"/>
        <v>33270</v>
      </c>
      <c r="D17" s="2">
        <v>10.2334525894018</v>
      </c>
      <c r="F17">
        <v>8.1999999999999993</v>
      </c>
      <c r="H17" s="2">
        <f t="shared" si="0"/>
        <v>2.0334525894018007</v>
      </c>
    </row>
    <row r="18" spans="3:8">
      <c r="C18" s="5">
        <f t="shared" si="1"/>
        <v>33298</v>
      </c>
      <c r="D18" s="2">
        <v>10.3559400597851</v>
      </c>
      <c r="F18">
        <v>8.1999999999999993</v>
      </c>
      <c r="H18" s="2">
        <f t="shared" si="0"/>
        <v>2.1559400597851006</v>
      </c>
    </row>
    <row r="19" spans="3:8">
      <c r="C19" s="5">
        <f t="shared" si="1"/>
        <v>33329</v>
      </c>
      <c r="D19" s="2">
        <v>10.3314898915215</v>
      </c>
      <c r="F19">
        <v>8.1999999999999993</v>
      </c>
      <c r="H19" s="2">
        <f t="shared" si="0"/>
        <v>2.1314898915215004</v>
      </c>
    </row>
    <row r="20" spans="3:8">
      <c r="C20" s="5">
        <f t="shared" si="1"/>
        <v>33359</v>
      </c>
      <c r="D20" s="2">
        <v>10.338946283700199</v>
      </c>
      <c r="F20">
        <v>8.1999999999999993</v>
      </c>
      <c r="H20" s="2">
        <f t="shared" si="0"/>
        <v>2.1389462837002</v>
      </c>
    </row>
    <row r="21" spans="3:8">
      <c r="C21" s="5">
        <f t="shared" si="1"/>
        <v>33390</v>
      </c>
      <c r="D21" s="2">
        <v>10.1759283861408</v>
      </c>
      <c r="F21">
        <v>8.1999999999999993</v>
      </c>
      <c r="H21" s="2">
        <f t="shared" si="0"/>
        <v>1.9759283861408008</v>
      </c>
    </row>
    <row r="22" spans="3:8">
      <c r="C22" s="5">
        <f t="shared" si="1"/>
        <v>33420</v>
      </c>
      <c r="D22" s="2">
        <v>10.5811410993044</v>
      </c>
      <c r="F22">
        <v>8.1999999999999993</v>
      </c>
      <c r="H22" s="2">
        <f t="shared" si="0"/>
        <v>2.3811410993044007</v>
      </c>
    </row>
    <row r="23" spans="3:8">
      <c r="C23" s="5">
        <f t="shared" si="1"/>
        <v>33451</v>
      </c>
      <c r="D23" s="2">
        <v>10.585794167084101</v>
      </c>
      <c r="F23">
        <v>8.1999999999999993</v>
      </c>
      <c r="H23" s="2">
        <f t="shared" si="0"/>
        <v>2.3857941670841019</v>
      </c>
    </row>
    <row r="24" spans="3:8">
      <c r="C24" s="5">
        <f t="shared" si="1"/>
        <v>33482</v>
      </c>
      <c r="D24" s="2">
        <v>10.7665668810772</v>
      </c>
      <c r="F24">
        <v>8.1999999999999993</v>
      </c>
      <c r="H24" s="2">
        <f t="shared" si="0"/>
        <v>2.5665668810772004</v>
      </c>
    </row>
    <row r="25" spans="3:8">
      <c r="C25" s="5">
        <f t="shared" si="1"/>
        <v>33512</v>
      </c>
      <c r="D25" s="2">
        <v>10.4753579347678</v>
      </c>
      <c r="F25">
        <v>8.1999999999999993</v>
      </c>
      <c r="H25" s="2">
        <f t="shared" si="0"/>
        <v>2.2753579347678006</v>
      </c>
    </row>
    <row r="26" spans="3:8">
      <c r="C26" s="5">
        <f t="shared" si="1"/>
        <v>33543</v>
      </c>
      <c r="D26" s="2">
        <v>10.1727493997276</v>
      </c>
      <c r="F26">
        <v>8.1999999999999993</v>
      </c>
      <c r="H26" s="2">
        <f t="shared" si="0"/>
        <v>1.9727493997276007</v>
      </c>
    </row>
    <row r="27" spans="3:8">
      <c r="C27" s="5">
        <f t="shared" si="1"/>
        <v>33573</v>
      </c>
      <c r="D27" s="2">
        <v>9.7340601612684186</v>
      </c>
      <c r="F27">
        <v>8.1999999999999993</v>
      </c>
      <c r="H27" s="2">
        <f t="shared" si="0"/>
        <v>1.5340601612684193</v>
      </c>
    </row>
    <row r="28" spans="3:8">
      <c r="C28" s="5">
        <f t="shared" si="1"/>
        <v>33604</v>
      </c>
      <c r="D28" s="2">
        <v>9.4846027489543694</v>
      </c>
      <c r="F28">
        <v>8.1999999999999993</v>
      </c>
      <c r="H28" s="2">
        <f t="shared" si="0"/>
        <v>1.2846027489543701</v>
      </c>
    </row>
    <row r="29" spans="3:8">
      <c r="C29" s="5">
        <f t="shared" si="1"/>
        <v>33635</v>
      </c>
      <c r="D29" s="2">
        <v>9.3418867569635395</v>
      </c>
      <c r="F29">
        <v>8.1999999999999993</v>
      </c>
      <c r="H29" s="2">
        <f t="shared" si="0"/>
        <v>1.1418867569635403</v>
      </c>
    </row>
    <row r="30" spans="3:8">
      <c r="C30" s="5">
        <f t="shared" si="1"/>
        <v>33664</v>
      </c>
      <c r="D30" s="2">
        <v>9.13534091145719</v>
      </c>
      <c r="F30">
        <v>8.1999999999999993</v>
      </c>
      <c r="H30" s="2">
        <f t="shared" si="0"/>
        <v>0.93534091145719067</v>
      </c>
    </row>
    <row r="31" spans="3:8">
      <c r="C31" s="5">
        <f t="shared" si="1"/>
        <v>33695</v>
      </c>
      <c r="D31" s="2">
        <v>8.8339006445990886</v>
      </c>
      <c r="F31">
        <v>8.1999999999999993</v>
      </c>
      <c r="H31" s="2">
        <f t="shared" si="0"/>
        <v>0.63390064459908935</v>
      </c>
    </row>
    <row r="32" spans="3:8">
      <c r="C32" s="5">
        <f t="shared" si="1"/>
        <v>33725</v>
      </c>
      <c r="D32" s="2">
        <v>8.5912914058158698</v>
      </c>
      <c r="F32">
        <v>8.1999999999999993</v>
      </c>
      <c r="H32" s="2">
        <f t="shared" si="0"/>
        <v>0.39129140581587052</v>
      </c>
    </row>
    <row r="33" spans="3:9">
      <c r="C33" s="5">
        <f t="shared" si="1"/>
        <v>33756</v>
      </c>
      <c r="D33" s="2">
        <v>8.575704296892809</v>
      </c>
      <c r="F33">
        <v>8.1999999999999993</v>
      </c>
      <c r="H33" s="2">
        <f t="shared" si="0"/>
        <v>0.37570429689280971</v>
      </c>
      <c r="I33" s="2"/>
    </row>
    <row r="34" spans="3:9">
      <c r="C34" s="5">
        <f t="shared" si="1"/>
        <v>33786</v>
      </c>
      <c r="D34" s="2">
        <v>8.5814577775811909</v>
      </c>
      <c r="F34">
        <v>8.1999999999999993</v>
      </c>
      <c r="H34" s="2">
        <f t="shared" si="0"/>
        <v>0.38145777758119159</v>
      </c>
      <c r="I34" s="2"/>
    </row>
    <row r="35" spans="3:9">
      <c r="C35" s="5">
        <f t="shared" si="1"/>
        <v>33817</v>
      </c>
      <c r="D35" s="2">
        <v>8.6143978716908904</v>
      </c>
      <c r="F35">
        <v>8.1999999999999993</v>
      </c>
      <c r="H35" s="2">
        <f t="shared" si="0"/>
        <v>0.41439787169089115</v>
      </c>
      <c r="I35" s="2"/>
    </row>
    <row r="36" spans="3:9">
      <c r="C36" s="5">
        <f t="shared" si="1"/>
        <v>33848</v>
      </c>
      <c r="D36" s="2">
        <v>8.662446819594031</v>
      </c>
      <c r="F36">
        <v>8.1999999999999993</v>
      </c>
      <c r="H36" s="2">
        <f t="shared" si="0"/>
        <v>0.46244681959403167</v>
      </c>
      <c r="I36" s="2"/>
    </row>
    <row r="37" spans="3:9">
      <c r="C37" s="5">
        <f t="shared" si="1"/>
        <v>33878</v>
      </c>
      <c r="D37" s="2">
        <v>8.6026771218467406</v>
      </c>
      <c r="F37">
        <v>8.1999999999999993</v>
      </c>
      <c r="H37" s="2">
        <f t="shared" si="0"/>
        <v>0.40267712184674131</v>
      </c>
      <c r="I37" s="2"/>
    </row>
    <row r="38" spans="3:9">
      <c r="C38" s="5">
        <f t="shared" si="1"/>
        <v>33909</v>
      </c>
      <c r="D38" s="2">
        <v>8.5707939043955204</v>
      </c>
      <c r="F38">
        <v>8.1999999999999993</v>
      </c>
      <c r="H38" s="2">
        <f t="shared" si="0"/>
        <v>0.37079390439552107</v>
      </c>
      <c r="I38" s="2"/>
    </row>
    <row r="39" spans="3:9">
      <c r="C39" s="5">
        <f t="shared" si="1"/>
        <v>33939</v>
      </c>
      <c r="D39" s="2">
        <v>8.6748488582628411</v>
      </c>
      <c r="F39">
        <v>8.1999999999999993</v>
      </c>
      <c r="H39" s="2">
        <f t="shared" si="0"/>
        <v>0.47484885826284184</v>
      </c>
      <c r="I39" s="2"/>
    </row>
    <row r="40" spans="3:9">
      <c r="C40" s="5">
        <f t="shared" si="1"/>
        <v>33970</v>
      </c>
      <c r="D40" s="2">
        <v>8.751743336442031</v>
      </c>
      <c r="F40">
        <v>8.1999999999999993</v>
      </c>
      <c r="H40" s="2">
        <f t="shared" si="0"/>
        <v>0.55174333644203166</v>
      </c>
      <c r="I40" s="2"/>
    </row>
    <row r="41" spans="3:9">
      <c r="C41" s="5">
        <f t="shared" si="1"/>
        <v>34001</v>
      </c>
      <c r="D41" s="2">
        <v>8.7069453240893395</v>
      </c>
      <c r="F41">
        <v>8.1999999999999993</v>
      </c>
      <c r="H41" s="2">
        <f t="shared" si="0"/>
        <v>0.50694532408934023</v>
      </c>
      <c r="I41" s="2"/>
    </row>
    <row r="42" spans="3:9">
      <c r="C42" s="5">
        <f t="shared" si="1"/>
        <v>34029</v>
      </c>
      <c r="D42" s="2">
        <v>8.6218653932212987</v>
      </c>
      <c r="F42">
        <v>8.1999999999999993</v>
      </c>
      <c r="H42" s="2">
        <f t="shared" si="0"/>
        <v>0.42186539322129946</v>
      </c>
      <c r="I42" s="2"/>
    </row>
    <row r="43" spans="3:9">
      <c r="C43" s="5">
        <f t="shared" si="1"/>
        <v>34060</v>
      </c>
      <c r="D43" s="2">
        <v>8.612981360129961</v>
      </c>
      <c r="F43">
        <v>8.1999999999999993</v>
      </c>
      <c r="H43" s="2">
        <f t="shared" si="0"/>
        <v>0.41298136012996167</v>
      </c>
      <c r="I43" s="2"/>
    </row>
    <row r="44" spans="3:9">
      <c r="C44" s="5">
        <f t="shared" si="1"/>
        <v>34090</v>
      </c>
      <c r="D44" s="2">
        <v>8.5173876708875085</v>
      </c>
      <c r="F44">
        <v>8.1999999999999993</v>
      </c>
      <c r="H44" s="2">
        <f t="shared" si="0"/>
        <v>0.31738767088750919</v>
      </c>
      <c r="I44" s="2"/>
    </row>
    <row r="45" spans="3:9">
      <c r="C45" s="5">
        <f t="shared" si="1"/>
        <v>34121</v>
      </c>
      <c r="D45" s="2">
        <v>8.3585047650918209</v>
      </c>
      <c r="F45">
        <v>8.1999999999999993</v>
      </c>
      <c r="H45" s="2">
        <f t="shared" si="0"/>
        <v>0.15850476509182165</v>
      </c>
      <c r="I45" s="2"/>
    </row>
    <row r="46" spans="3:9">
      <c r="C46" s="5">
        <f t="shared" si="1"/>
        <v>34151</v>
      </c>
      <c r="D46" s="2">
        <v>8.3345094013726104</v>
      </c>
      <c r="F46">
        <v>8.1999999999999993</v>
      </c>
      <c r="H46" s="2">
        <f t="shared" si="0"/>
        <v>0.13450940137261114</v>
      </c>
      <c r="I46" s="2"/>
    </row>
    <row r="47" spans="3:9">
      <c r="C47" s="5">
        <f t="shared" si="1"/>
        <v>34182</v>
      </c>
      <c r="D47" s="2">
        <v>8.3754480134930098</v>
      </c>
      <c r="F47">
        <v>8.1999999999999993</v>
      </c>
      <c r="H47" s="2">
        <f t="shared" si="0"/>
        <v>0.17544801349301054</v>
      </c>
      <c r="I47" s="2"/>
    </row>
    <row r="48" spans="3:9">
      <c r="C48" s="5">
        <f t="shared" si="1"/>
        <v>34213</v>
      </c>
      <c r="D48" s="2">
        <v>8.43906596528298</v>
      </c>
      <c r="F48">
        <v>8.1999999999999993</v>
      </c>
      <c r="H48" s="2">
        <f t="shared" si="0"/>
        <v>0.23906596528298074</v>
      </c>
      <c r="I48" s="2"/>
    </row>
    <row r="49" spans="3:9">
      <c r="C49" s="5">
        <f t="shared" si="1"/>
        <v>34243</v>
      </c>
      <c r="D49" s="2">
        <v>8.3866022819946586</v>
      </c>
      <c r="F49">
        <v>8.1999999999999993</v>
      </c>
      <c r="H49" s="2">
        <f t="shared" si="0"/>
        <v>0.18660228199465934</v>
      </c>
      <c r="I49" s="2"/>
    </row>
    <row r="50" spans="3:9">
      <c r="C50" s="5">
        <f t="shared" si="1"/>
        <v>34274</v>
      </c>
      <c r="D50" s="2">
        <v>8.2149239091780899</v>
      </c>
      <c r="F50">
        <v>8.1999999999999993</v>
      </c>
      <c r="H50" s="2">
        <f t="shared" si="0"/>
        <v>1.4923909178090611E-2</v>
      </c>
      <c r="I50" s="2"/>
    </row>
    <row r="51" spans="3:9">
      <c r="C51" s="5">
        <f t="shared" si="1"/>
        <v>34304</v>
      </c>
      <c r="D51" s="2">
        <v>8.7506804248606205</v>
      </c>
      <c r="F51">
        <v>8.1999999999999993</v>
      </c>
      <c r="H51" s="2">
        <f t="shared" si="0"/>
        <v>0.55068042486062119</v>
      </c>
      <c r="I51" s="2"/>
    </row>
    <row r="52" spans="3:9">
      <c r="C52" s="5">
        <f t="shared" si="1"/>
        <v>34335</v>
      </c>
      <c r="D52" s="2">
        <v>9.2154314072372401</v>
      </c>
      <c r="F52">
        <v>8.1999999999999993</v>
      </c>
      <c r="H52" s="2">
        <f t="shared" si="0"/>
        <v>1.0154314072372408</v>
      </c>
      <c r="I52" s="2"/>
    </row>
    <row r="53" spans="3:9">
      <c r="C53" s="5">
        <f t="shared" si="1"/>
        <v>34366</v>
      </c>
      <c r="D53" s="2">
        <v>9.5232169621052609</v>
      </c>
      <c r="F53">
        <v>8.1999999999999993</v>
      </c>
      <c r="H53" s="2">
        <f t="shared" si="0"/>
        <v>1.3232169621052616</v>
      </c>
      <c r="I53" s="2"/>
    </row>
    <row r="54" spans="3:9">
      <c r="C54" s="5">
        <f t="shared" si="1"/>
        <v>34394</v>
      </c>
      <c r="D54" s="2">
        <v>9.2807947340761903</v>
      </c>
      <c r="F54">
        <v>8.1999999999999993</v>
      </c>
      <c r="H54" s="2">
        <f t="shared" si="0"/>
        <v>1.080794734076191</v>
      </c>
      <c r="I54" s="2"/>
    </row>
    <row r="55" spans="3:9">
      <c r="C55" s="5">
        <f t="shared" si="1"/>
        <v>34425</v>
      </c>
      <c r="D55" s="2">
        <v>9.5236414174885002</v>
      </c>
      <c r="F55">
        <v>8.1999999999999993</v>
      </c>
      <c r="H55" s="2">
        <f t="shared" si="0"/>
        <v>1.3236414174885009</v>
      </c>
      <c r="I55" s="2"/>
    </row>
    <row r="56" spans="3:9">
      <c r="C56" s="5">
        <f t="shared" si="1"/>
        <v>34455</v>
      </c>
      <c r="D56" s="2">
        <v>9.6184033587787496</v>
      </c>
      <c r="F56">
        <v>8.1999999999999993</v>
      </c>
      <c r="H56" s="2">
        <f t="shared" si="0"/>
        <v>1.4184033587787503</v>
      </c>
      <c r="I56" s="2"/>
    </row>
    <row r="57" spans="3:9">
      <c r="C57" s="5">
        <f t="shared" si="1"/>
        <v>34486</v>
      </c>
      <c r="D57" s="2">
        <v>9.7112911913516609</v>
      </c>
      <c r="F57">
        <v>8.1999999999999993</v>
      </c>
      <c r="H57" s="2">
        <f t="shared" si="0"/>
        <v>1.5112911913516616</v>
      </c>
      <c r="I57" s="2"/>
    </row>
    <row r="58" spans="3:9">
      <c r="C58" s="5">
        <f t="shared" si="1"/>
        <v>34516</v>
      </c>
      <c r="D58" s="2">
        <v>9.6972341624394396</v>
      </c>
      <c r="F58">
        <v>8.1999999999999993</v>
      </c>
      <c r="H58" s="2">
        <f t="shared" si="0"/>
        <v>1.4972341624394403</v>
      </c>
      <c r="I58" s="2"/>
    </row>
    <row r="59" spans="3:9">
      <c r="C59" s="5">
        <f t="shared" si="1"/>
        <v>34547</v>
      </c>
      <c r="D59" s="2">
        <v>9.6211477224756798</v>
      </c>
      <c r="F59">
        <v>8.1999999999999993</v>
      </c>
      <c r="H59" s="2">
        <f t="shared" si="0"/>
        <v>1.4211477224756806</v>
      </c>
      <c r="I59" s="2"/>
    </row>
    <row r="60" spans="3:9">
      <c r="C60" s="5">
        <f t="shared" si="1"/>
        <v>34578</v>
      </c>
      <c r="D60" s="2">
        <v>9.868653530322689</v>
      </c>
      <c r="F60">
        <v>8.1999999999999993</v>
      </c>
      <c r="H60" s="2">
        <f t="shared" si="0"/>
        <v>1.6686535303226897</v>
      </c>
      <c r="I60" s="2"/>
    </row>
    <row r="61" spans="3:9">
      <c r="C61" s="5">
        <f t="shared" si="1"/>
        <v>34608</v>
      </c>
      <c r="D61" s="2">
        <v>10.170411471633701</v>
      </c>
      <c r="F61">
        <v>8.1999999999999993</v>
      </c>
      <c r="H61" s="2">
        <f t="shared" si="0"/>
        <v>1.9704114716337013</v>
      </c>
      <c r="I61" s="2"/>
    </row>
    <row r="62" spans="3:9">
      <c r="C62" s="5">
        <f t="shared" si="1"/>
        <v>34639</v>
      </c>
      <c r="D62" s="2">
        <v>10.2160140230395</v>
      </c>
      <c r="F62">
        <v>8.1999999999999993</v>
      </c>
      <c r="H62" s="2">
        <f t="shared" si="0"/>
        <v>2.0160140230395012</v>
      </c>
      <c r="I62" s="2"/>
    </row>
    <row r="63" spans="3:9">
      <c r="C63" s="5">
        <f t="shared" si="1"/>
        <v>34669</v>
      </c>
      <c r="D63" s="2">
        <v>10.119405578072101</v>
      </c>
      <c r="F63">
        <v>8.1999999999999993</v>
      </c>
      <c r="H63" s="2">
        <f t="shared" si="0"/>
        <v>1.9194055780721015</v>
      </c>
      <c r="I63" s="2"/>
    </row>
    <row r="64" spans="3:9">
      <c r="C64" s="5">
        <f t="shared" si="1"/>
        <v>34700</v>
      </c>
      <c r="D64" s="2">
        <v>9.9149308319132405</v>
      </c>
      <c r="F64">
        <v>8.1999999999999993</v>
      </c>
      <c r="H64" s="2">
        <f t="shared" si="0"/>
        <v>1.7149308319132412</v>
      </c>
      <c r="I64" s="2"/>
    </row>
    <row r="65" spans="3:9">
      <c r="C65" s="5">
        <f t="shared" si="1"/>
        <v>34731</v>
      </c>
      <c r="D65" s="2">
        <v>9.7443905557830295</v>
      </c>
      <c r="F65">
        <v>8.1999999999999993</v>
      </c>
      <c r="H65" s="2">
        <f t="shared" si="0"/>
        <v>1.5443905557830302</v>
      </c>
      <c r="I65" s="2"/>
    </row>
    <row r="66" spans="3:9">
      <c r="C66" s="5">
        <f t="shared" si="1"/>
        <v>34759</v>
      </c>
      <c r="D66" s="2">
        <v>9.5758687489443606</v>
      </c>
      <c r="F66">
        <v>8.1999999999999993</v>
      </c>
      <c r="H66" s="2">
        <f t="shared" si="0"/>
        <v>1.3758687489443613</v>
      </c>
      <c r="I66" s="2"/>
    </row>
    <row r="67" spans="3:9">
      <c r="C67" s="5">
        <f t="shared" si="1"/>
        <v>34790</v>
      </c>
      <c r="D67" s="2">
        <v>9.4623083416422507</v>
      </c>
      <c r="F67">
        <v>8.1999999999999993</v>
      </c>
      <c r="H67" s="2">
        <f t="shared" si="0"/>
        <v>1.2623083416422514</v>
      </c>
      <c r="I67" s="2"/>
    </row>
    <row r="68" spans="3:9">
      <c r="C68" s="5">
        <f t="shared" si="1"/>
        <v>34820</v>
      </c>
      <c r="D68" s="2">
        <v>9.4934794610981914</v>
      </c>
      <c r="F68">
        <v>8.1999999999999993</v>
      </c>
      <c r="H68" s="2">
        <f t="shared" si="0"/>
        <v>1.2934794610981921</v>
      </c>
      <c r="I68" s="2"/>
    </row>
    <row r="69" spans="3:9">
      <c r="C69" s="5">
        <f t="shared" si="1"/>
        <v>34851</v>
      </c>
      <c r="D69" s="2">
        <v>9.4259628352755005</v>
      </c>
      <c r="F69">
        <v>8.1999999999999993</v>
      </c>
      <c r="H69" s="2">
        <f t="shared" ref="H69:H132" si="2">D69-F69</f>
        <v>1.2259628352755012</v>
      </c>
      <c r="I69" s="2"/>
    </row>
    <row r="70" spans="3:9">
      <c r="C70" s="5">
        <f t="shared" ref="C70:C133" si="3">EDATE(C69,1)</f>
        <v>34881</v>
      </c>
      <c r="D70" s="2">
        <v>9.3110511766678794</v>
      </c>
      <c r="F70">
        <v>8.1999999999999993</v>
      </c>
      <c r="H70" s="2">
        <f t="shared" si="2"/>
        <v>1.1110511766678801</v>
      </c>
      <c r="I70" s="2"/>
    </row>
    <row r="71" spans="3:9">
      <c r="C71" s="5">
        <f t="shared" si="3"/>
        <v>34912</v>
      </c>
      <c r="D71" s="2">
        <v>9.1313467786550202</v>
      </c>
      <c r="F71">
        <v>8.1999999999999993</v>
      </c>
      <c r="H71" s="2">
        <f t="shared" si="2"/>
        <v>0.93134677865502091</v>
      </c>
      <c r="I71" s="2"/>
    </row>
    <row r="72" spans="3:9">
      <c r="C72" s="5">
        <f t="shared" si="3"/>
        <v>34943</v>
      </c>
      <c r="D72" s="2">
        <v>8.9906063141430597</v>
      </c>
      <c r="F72">
        <v>8.1999999999999993</v>
      </c>
      <c r="H72" s="2">
        <f t="shared" si="2"/>
        <v>0.79060631414306037</v>
      </c>
      <c r="I72" s="2"/>
    </row>
    <row r="73" spans="3:9">
      <c r="C73" s="5">
        <f t="shared" si="3"/>
        <v>34973</v>
      </c>
      <c r="D73" s="2">
        <v>8.9033782783198312</v>
      </c>
      <c r="F73">
        <v>8.1999999999999993</v>
      </c>
      <c r="H73" s="2">
        <f t="shared" si="2"/>
        <v>0.70337827831983191</v>
      </c>
      <c r="I73" s="2"/>
    </row>
    <row r="74" spans="3:9">
      <c r="C74" s="5">
        <f t="shared" si="3"/>
        <v>35004</v>
      </c>
      <c r="D74" s="2">
        <v>8.7018087943199998</v>
      </c>
      <c r="F74">
        <v>8.1999999999999993</v>
      </c>
      <c r="H74" s="2">
        <f t="shared" si="2"/>
        <v>0.50180879432000047</v>
      </c>
      <c r="I74" s="2"/>
    </row>
    <row r="75" spans="3:9">
      <c r="C75" s="5">
        <f t="shared" si="3"/>
        <v>35034</v>
      </c>
      <c r="D75" s="2">
        <v>8.9605952176910897</v>
      </c>
      <c r="F75">
        <v>8.1999999999999993</v>
      </c>
      <c r="H75" s="2">
        <f t="shared" si="2"/>
        <v>0.7605952176910904</v>
      </c>
      <c r="I75" s="2"/>
    </row>
    <row r="76" spans="3:9">
      <c r="C76" s="5">
        <f t="shared" si="3"/>
        <v>35065</v>
      </c>
      <c r="D76" s="2">
        <v>9.3782333930204604</v>
      </c>
      <c r="F76">
        <v>8.1999999999999993</v>
      </c>
      <c r="H76" s="2">
        <f t="shared" si="2"/>
        <v>1.1782333930204612</v>
      </c>
      <c r="I76" s="2"/>
    </row>
    <row r="77" spans="3:9">
      <c r="C77" s="5">
        <f t="shared" si="3"/>
        <v>35096</v>
      </c>
      <c r="D77" s="2">
        <v>9.4798654427616</v>
      </c>
      <c r="F77">
        <v>8.1999999999999993</v>
      </c>
      <c r="H77" s="2">
        <f t="shared" si="2"/>
        <v>1.2798654427616007</v>
      </c>
      <c r="I77" s="2"/>
    </row>
    <row r="78" spans="3:9">
      <c r="C78" s="5">
        <f t="shared" si="3"/>
        <v>35125</v>
      </c>
      <c r="D78" s="2">
        <v>8.8022545710943696</v>
      </c>
      <c r="F78">
        <v>8.1999999999999993</v>
      </c>
      <c r="H78" s="2">
        <f t="shared" si="2"/>
        <v>0.60225457109437031</v>
      </c>
      <c r="I78" s="2"/>
    </row>
    <row r="79" spans="3:9">
      <c r="C79" s="5">
        <f t="shared" si="3"/>
        <v>35156</v>
      </c>
      <c r="D79" s="2">
        <v>8.4538137859057692</v>
      </c>
      <c r="F79">
        <v>8.1999999999999993</v>
      </c>
      <c r="H79" s="2">
        <f t="shared" si="2"/>
        <v>0.25381378590576986</v>
      </c>
      <c r="I79" s="2"/>
    </row>
    <row r="80" spans="3:9">
      <c r="C80" s="5">
        <f t="shared" si="3"/>
        <v>35186</v>
      </c>
      <c r="D80" s="2">
        <v>8.2731253168536298</v>
      </c>
      <c r="F80">
        <v>8.1999999999999993</v>
      </c>
      <c r="H80" s="2">
        <f t="shared" si="2"/>
        <v>7.3125316853630551E-2</v>
      </c>
      <c r="I80" s="2"/>
    </row>
    <row r="81" spans="3:9">
      <c r="C81" s="5">
        <f t="shared" si="3"/>
        <v>35217</v>
      </c>
      <c r="D81" s="2">
        <v>8.2597908652476999</v>
      </c>
      <c r="F81">
        <v>8.1999999999999993</v>
      </c>
      <c r="H81" s="2">
        <f t="shared" si="2"/>
        <v>5.9790865247700609E-2</v>
      </c>
      <c r="I81" s="2"/>
    </row>
    <row r="82" spans="3:9">
      <c r="C82" s="5">
        <f t="shared" si="3"/>
        <v>35247</v>
      </c>
      <c r="D82" s="2">
        <v>8.4055325967781798</v>
      </c>
      <c r="F82">
        <v>8.1999999999999993</v>
      </c>
      <c r="H82" s="2">
        <f t="shared" si="2"/>
        <v>0.20553259677818048</v>
      </c>
      <c r="I82" s="2"/>
    </row>
    <row r="83" spans="3:9">
      <c r="C83" s="5">
        <f t="shared" si="3"/>
        <v>35278</v>
      </c>
      <c r="D83" s="2">
        <v>8.3264066395644907</v>
      </c>
      <c r="F83">
        <v>8.1999999999999993</v>
      </c>
      <c r="H83" s="2">
        <f t="shared" si="2"/>
        <v>0.12640663956449139</v>
      </c>
      <c r="I83" s="2"/>
    </row>
    <row r="84" spans="3:9">
      <c r="C84" s="5">
        <f t="shared" si="3"/>
        <v>35309</v>
      </c>
      <c r="D84" s="2">
        <v>8.1831869199990699</v>
      </c>
      <c r="F84">
        <v>8.1999999999999993</v>
      </c>
      <c r="H84" s="2">
        <f t="shared" si="2"/>
        <v>-1.6813080000929403E-2</v>
      </c>
      <c r="I84" s="2"/>
    </row>
    <row r="85" spans="3:9">
      <c r="C85" s="5">
        <f t="shared" si="3"/>
        <v>35339</v>
      </c>
      <c r="D85" s="2">
        <v>7.9098661831194406</v>
      </c>
      <c r="F85">
        <v>8.1999999999999993</v>
      </c>
      <c r="H85" s="2">
        <f t="shared" si="2"/>
        <v>-0.29013381688055873</v>
      </c>
      <c r="I85" s="2"/>
    </row>
    <row r="86" spans="3:9">
      <c r="C86" s="5">
        <f t="shared" si="3"/>
        <v>35370</v>
      </c>
      <c r="D86" s="2">
        <v>7.7981080117484796</v>
      </c>
      <c r="F86">
        <v>8.1999999999999993</v>
      </c>
      <c r="H86" s="2">
        <f t="shared" si="2"/>
        <v>-0.40189198825151973</v>
      </c>
      <c r="I86" s="2"/>
    </row>
    <row r="87" spans="3:9">
      <c r="C87" s="5">
        <f t="shared" si="3"/>
        <v>35400</v>
      </c>
      <c r="D87" s="2">
        <v>7.7852036190385405</v>
      </c>
      <c r="F87">
        <v>8.1999999999999993</v>
      </c>
      <c r="H87" s="2">
        <f t="shared" si="2"/>
        <v>-0.41479638096145877</v>
      </c>
      <c r="I87" s="2"/>
    </row>
    <row r="88" spans="3:9">
      <c r="C88" s="5">
        <f t="shared" si="3"/>
        <v>35431</v>
      </c>
      <c r="D88" s="2">
        <v>7.8330204621270605</v>
      </c>
      <c r="F88">
        <v>8.1999999999999993</v>
      </c>
      <c r="H88" s="2">
        <f t="shared" si="2"/>
        <v>-0.3669795378729388</v>
      </c>
      <c r="I88" s="2"/>
    </row>
    <row r="89" spans="3:9">
      <c r="C89" s="5">
        <f t="shared" si="3"/>
        <v>35462</v>
      </c>
      <c r="D89" s="2">
        <v>7.9516267886194703</v>
      </c>
      <c r="F89">
        <v>8.1999999999999993</v>
      </c>
      <c r="H89" s="2">
        <f t="shared" si="2"/>
        <v>-0.24837321138052904</v>
      </c>
      <c r="I89" s="2"/>
    </row>
    <row r="90" spans="3:9">
      <c r="C90" s="5">
        <f t="shared" si="3"/>
        <v>35490</v>
      </c>
      <c r="D90" s="2">
        <v>8.10346417583483</v>
      </c>
      <c r="F90">
        <v>8.1999999999999993</v>
      </c>
      <c r="H90" s="2">
        <f t="shared" si="2"/>
        <v>-9.6535824165169259E-2</v>
      </c>
      <c r="I90" s="2"/>
    </row>
    <row r="91" spans="3:9">
      <c r="C91" s="5">
        <f t="shared" si="3"/>
        <v>35521</v>
      </c>
      <c r="D91" s="2">
        <v>8.2866964078415908</v>
      </c>
      <c r="F91">
        <v>8.1999999999999993</v>
      </c>
      <c r="H91" s="2">
        <f t="shared" si="2"/>
        <v>8.6696407841591494E-2</v>
      </c>
      <c r="I91" s="2"/>
    </row>
    <row r="92" spans="3:9">
      <c r="C92" s="5">
        <f t="shared" si="3"/>
        <v>35551</v>
      </c>
      <c r="D92" s="2">
        <v>8.2940850723313595</v>
      </c>
      <c r="F92">
        <v>8.1999999999999993</v>
      </c>
      <c r="H92" s="2">
        <f t="shared" si="2"/>
        <v>9.4085072331360209E-2</v>
      </c>
      <c r="I92" s="2"/>
    </row>
    <row r="93" spans="3:9">
      <c r="C93" s="5">
        <f t="shared" si="3"/>
        <v>35582</v>
      </c>
      <c r="D93" s="2">
        <v>8.1970482573712111</v>
      </c>
      <c r="F93">
        <v>8.1999999999999993</v>
      </c>
      <c r="H93" s="2">
        <f t="shared" si="2"/>
        <v>-2.9517426287881676E-3</v>
      </c>
      <c r="I93" s="2"/>
    </row>
    <row r="94" spans="3:9">
      <c r="C94" s="5">
        <f t="shared" si="3"/>
        <v>35612</v>
      </c>
      <c r="D94" s="2">
        <v>8.0253183952359901</v>
      </c>
      <c r="F94">
        <v>8.1999999999999993</v>
      </c>
      <c r="H94" s="2">
        <f t="shared" si="2"/>
        <v>-0.17468160476400918</v>
      </c>
      <c r="I94" s="2"/>
    </row>
    <row r="95" spans="3:9">
      <c r="C95" s="5">
        <f t="shared" si="3"/>
        <v>35643</v>
      </c>
      <c r="D95" s="2">
        <v>7.9081919440810005</v>
      </c>
      <c r="F95">
        <v>8.1999999999999993</v>
      </c>
      <c r="H95" s="2">
        <f t="shared" si="2"/>
        <v>-0.29180805591899883</v>
      </c>
      <c r="I95" s="2"/>
    </row>
    <row r="96" spans="3:9">
      <c r="C96" s="5">
        <f t="shared" si="3"/>
        <v>35674</v>
      </c>
      <c r="D96" s="2">
        <v>7.9938609492001103</v>
      </c>
      <c r="F96">
        <v>8.1999999999999993</v>
      </c>
      <c r="H96" s="2">
        <f t="shared" si="2"/>
        <v>-0.20613905079988903</v>
      </c>
      <c r="I96" s="2"/>
    </row>
    <row r="97" spans="3:9">
      <c r="C97" s="5">
        <f t="shared" si="3"/>
        <v>35704</v>
      </c>
      <c r="D97" s="2">
        <v>7.9979433109328495</v>
      </c>
      <c r="F97">
        <v>8.1999999999999993</v>
      </c>
      <c r="H97" s="2">
        <f t="shared" si="2"/>
        <v>-0.2020566890671498</v>
      </c>
      <c r="I97" s="2"/>
    </row>
    <row r="98" spans="3:9">
      <c r="C98" s="5">
        <f t="shared" si="3"/>
        <v>35735</v>
      </c>
      <c r="D98" s="2">
        <v>7.8548880358092505</v>
      </c>
      <c r="F98">
        <v>8.1999999999999993</v>
      </c>
      <c r="H98" s="2">
        <f t="shared" si="2"/>
        <v>-0.34511196419074874</v>
      </c>
      <c r="I98" s="2"/>
    </row>
    <row r="99" spans="3:9">
      <c r="C99" s="5">
        <f t="shared" si="3"/>
        <v>35765</v>
      </c>
      <c r="D99" s="2">
        <v>7.75091325511106</v>
      </c>
      <c r="F99">
        <v>8.1999999999999993</v>
      </c>
      <c r="H99" s="2">
        <f t="shared" si="2"/>
        <v>-0.44908674488893929</v>
      </c>
      <c r="I99" s="2"/>
    </row>
    <row r="100" spans="3:9">
      <c r="C100" s="5">
        <f t="shared" si="3"/>
        <v>35796</v>
      </c>
      <c r="D100" s="2">
        <v>7.65994061885565</v>
      </c>
      <c r="F100">
        <v>8.1999999999999993</v>
      </c>
      <c r="H100" s="2">
        <f t="shared" si="2"/>
        <v>-0.54005938114434926</v>
      </c>
      <c r="I100" s="2"/>
    </row>
    <row r="101" spans="3:9">
      <c r="C101" s="5">
        <f t="shared" si="3"/>
        <v>35827</v>
      </c>
      <c r="D101" s="2">
        <v>7.6610466147712994</v>
      </c>
      <c r="F101">
        <v>8.1999999999999993</v>
      </c>
      <c r="H101" s="2">
        <f t="shared" si="2"/>
        <v>-0.53895338522869984</v>
      </c>
      <c r="I101" s="2"/>
    </row>
    <row r="102" spans="3:9">
      <c r="C102" s="5">
        <f t="shared" si="3"/>
        <v>35855</v>
      </c>
      <c r="D102" s="2">
        <v>7.58875330308235</v>
      </c>
      <c r="F102">
        <v>8.1999999999999993</v>
      </c>
      <c r="H102" s="2">
        <f t="shared" si="2"/>
        <v>-0.61124669691764932</v>
      </c>
      <c r="I102" s="2"/>
    </row>
    <row r="103" spans="3:9">
      <c r="C103" s="5">
        <f t="shared" si="3"/>
        <v>35886</v>
      </c>
      <c r="D103" s="2">
        <v>7.5727053292981408</v>
      </c>
      <c r="F103">
        <v>8.1999999999999993</v>
      </c>
      <c r="H103" s="2">
        <f t="shared" si="2"/>
        <v>-0.62729467070185851</v>
      </c>
      <c r="I103" s="2"/>
    </row>
    <row r="104" spans="3:9">
      <c r="C104" s="5">
        <f t="shared" si="3"/>
        <v>35916</v>
      </c>
      <c r="D104" s="2">
        <v>7.5827595857204804</v>
      </c>
      <c r="F104">
        <v>8.1999999999999993</v>
      </c>
      <c r="H104" s="2">
        <f t="shared" si="2"/>
        <v>-0.61724041427951892</v>
      </c>
      <c r="I104" s="2"/>
    </row>
    <row r="105" spans="3:9">
      <c r="C105" s="5">
        <f t="shared" si="3"/>
        <v>35947</v>
      </c>
      <c r="D105" s="2">
        <v>7.6817853140281906</v>
      </c>
      <c r="F105">
        <v>8.1999999999999993</v>
      </c>
      <c r="H105" s="2">
        <f t="shared" si="2"/>
        <v>-0.51821468597180864</v>
      </c>
      <c r="I105" s="2"/>
    </row>
    <row r="106" spans="3:9">
      <c r="C106" s="5">
        <f t="shared" si="3"/>
        <v>35977</v>
      </c>
      <c r="D106" s="2">
        <v>7.7737450820130007</v>
      </c>
      <c r="F106">
        <v>8.1999999999999993</v>
      </c>
      <c r="H106" s="2">
        <f t="shared" si="2"/>
        <v>-0.42625491798699855</v>
      </c>
      <c r="I106" s="2"/>
    </row>
    <row r="107" spans="3:9">
      <c r="C107" s="5">
        <f t="shared" si="3"/>
        <v>36008</v>
      </c>
      <c r="D107" s="2">
        <v>7.9793333058605906</v>
      </c>
      <c r="F107">
        <v>8.1999999999999993</v>
      </c>
      <c r="H107" s="2">
        <f t="shared" si="2"/>
        <v>-0.22066669413940865</v>
      </c>
      <c r="I107" s="2"/>
    </row>
    <row r="108" spans="3:9">
      <c r="C108" s="5">
        <f t="shared" si="3"/>
        <v>36039</v>
      </c>
      <c r="D108" s="2">
        <v>8.0763931546208205</v>
      </c>
      <c r="F108">
        <v>8.1999999999999993</v>
      </c>
      <c r="H108" s="2">
        <f t="shared" si="2"/>
        <v>-0.12360684537917876</v>
      </c>
      <c r="I108" s="2"/>
    </row>
    <row r="109" spans="3:9">
      <c r="C109" s="5">
        <f t="shared" si="3"/>
        <v>36069</v>
      </c>
      <c r="D109" s="2">
        <v>8.45079771004702</v>
      </c>
      <c r="F109">
        <v>8.1999999999999993</v>
      </c>
      <c r="H109" s="2">
        <f t="shared" si="2"/>
        <v>0.25079771004702067</v>
      </c>
      <c r="I109" s="2"/>
    </row>
    <row r="110" spans="3:9">
      <c r="C110" s="5">
        <f t="shared" si="3"/>
        <v>36100</v>
      </c>
      <c r="D110" s="2">
        <v>9.0538919776957609</v>
      </c>
      <c r="F110">
        <v>8.1999999999999993</v>
      </c>
      <c r="H110" s="2">
        <f t="shared" si="2"/>
        <v>0.85389197769576164</v>
      </c>
      <c r="I110" s="2"/>
    </row>
    <row r="111" spans="3:9">
      <c r="C111" s="5">
        <f t="shared" si="3"/>
        <v>36130</v>
      </c>
      <c r="D111" s="2">
        <v>9.8082938925323901</v>
      </c>
      <c r="F111">
        <v>8.1999999999999993</v>
      </c>
      <c r="H111" s="2">
        <f t="shared" si="2"/>
        <v>1.6082938925323909</v>
      </c>
      <c r="I111" s="2"/>
    </row>
    <row r="112" spans="3:9">
      <c r="C112" s="5">
        <f t="shared" si="3"/>
        <v>36161</v>
      </c>
      <c r="D112" s="2">
        <v>10.1666576760956</v>
      </c>
      <c r="F112">
        <v>8.1999999999999993</v>
      </c>
      <c r="H112" s="2">
        <f t="shared" si="2"/>
        <v>1.9666576760956005</v>
      </c>
      <c r="I112" s="2"/>
    </row>
    <row r="113" spans="3:9">
      <c r="C113" s="5">
        <f t="shared" si="3"/>
        <v>36192</v>
      </c>
      <c r="D113" s="2">
        <v>10.4291454162548</v>
      </c>
      <c r="F113">
        <v>8.1999999999999993</v>
      </c>
      <c r="H113" s="2">
        <f t="shared" si="2"/>
        <v>2.2291454162548003</v>
      </c>
      <c r="I113" s="2"/>
    </row>
    <row r="114" spans="3:9">
      <c r="C114" s="5">
        <f t="shared" si="3"/>
        <v>36220</v>
      </c>
      <c r="D114" s="2">
        <v>10.8062192955949</v>
      </c>
      <c r="F114">
        <v>8.1999999999999993</v>
      </c>
      <c r="H114" s="2">
        <f t="shared" si="2"/>
        <v>2.6062192955949008</v>
      </c>
      <c r="I114" s="2"/>
    </row>
    <row r="115" spans="3:9">
      <c r="C115" s="5">
        <f t="shared" si="3"/>
        <v>36251</v>
      </c>
      <c r="D115" s="2">
        <v>11.2516525726395</v>
      </c>
      <c r="F115">
        <v>8.1999999999999993</v>
      </c>
      <c r="H115" s="2">
        <f t="shared" si="2"/>
        <v>3.051652572639501</v>
      </c>
      <c r="I115" s="2"/>
    </row>
    <row r="116" spans="3:9">
      <c r="C116" s="5">
        <f t="shared" si="3"/>
        <v>36281</v>
      </c>
      <c r="D116" s="2">
        <v>11.853868835296801</v>
      </c>
      <c r="F116">
        <v>8.1999999999999993</v>
      </c>
      <c r="H116" s="2">
        <f t="shared" si="2"/>
        <v>3.6538688352968016</v>
      </c>
      <c r="I116" s="2"/>
    </row>
    <row r="117" spans="3:9">
      <c r="C117" s="5">
        <f t="shared" si="3"/>
        <v>36312</v>
      </c>
      <c r="D117" s="2">
        <v>12.305714763554301</v>
      </c>
      <c r="F117">
        <v>8.1999999999999993</v>
      </c>
      <c r="H117" s="2">
        <f t="shared" si="2"/>
        <v>4.1057147635543014</v>
      </c>
      <c r="I117" s="2"/>
    </row>
    <row r="118" spans="3:9">
      <c r="C118" s="5">
        <f t="shared" si="3"/>
        <v>36342</v>
      </c>
      <c r="D118" s="2">
        <v>12.316833495875599</v>
      </c>
      <c r="F118">
        <v>8.1999999999999993</v>
      </c>
      <c r="H118" s="2">
        <f t="shared" si="2"/>
        <v>4.1168334958755999</v>
      </c>
      <c r="I118" s="2"/>
    </row>
    <row r="119" spans="3:9">
      <c r="C119" s="5">
        <f t="shared" si="3"/>
        <v>36373</v>
      </c>
      <c r="D119" s="2">
        <v>12.3989651161121</v>
      </c>
      <c r="F119">
        <v>8.1999999999999993</v>
      </c>
      <c r="H119" s="2">
        <f t="shared" si="2"/>
        <v>4.1989651161121007</v>
      </c>
      <c r="I119" s="2"/>
    </row>
    <row r="120" spans="3:9">
      <c r="C120" s="5">
        <f t="shared" si="3"/>
        <v>36404</v>
      </c>
      <c r="D120" s="2">
        <v>12.4222991691547</v>
      </c>
      <c r="F120">
        <v>8.1999999999999993</v>
      </c>
      <c r="H120" s="2">
        <f t="shared" si="2"/>
        <v>4.2222991691547005</v>
      </c>
      <c r="I120" s="2"/>
    </row>
    <row r="121" spans="3:9">
      <c r="C121" s="5">
        <f t="shared" si="3"/>
        <v>36434</v>
      </c>
      <c r="D121" s="2">
        <v>12.446817603683</v>
      </c>
      <c r="F121">
        <v>8.1999999999999993</v>
      </c>
      <c r="H121" s="2">
        <f t="shared" si="2"/>
        <v>4.2468176036830005</v>
      </c>
      <c r="I121" s="2"/>
    </row>
    <row r="122" spans="3:9">
      <c r="C122" s="5">
        <f t="shared" si="3"/>
        <v>36465</v>
      </c>
      <c r="D122" s="2">
        <v>12.114810500044999</v>
      </c>
      <c r="F122">
        <v>8.1999999999999993</v>
      </c>
      <c r="H122" s="2">
        <f t="shared" si="2"/>
        <v>3.9148105000450002</v>
      </c>
      <c r="I122" s="2"/>
    </row>
    <row r="123" spans="3:9">
      <c r="C123" s="5">
        <f t="shared" si="3"/>
        <v>36495</v>
      </c>
      <c r="D123" s="2">
        <v>11.948921149066399</v>
      </c>
      <c r="F123">
        <v>8.1999999999999993</v>
      </c>
      <c r="H123" s="2">
        <f t="shared" si="2"/>
        <v>3.7489211490663994</v>
      </c>
      <c r="I123" s="2"/>
    </row>
    <row r="124" spans="3:9">
      <c r="C124" s="5">
        <f t="shared" si="3"/>
        <v>36526</v>
      </c>
      <c r="D124" s="2">
        <v>11.440290820086101</v>
      </c>
      <c r="F124">
        <v>8.1999999999999993</v>
      </c>
      <c r="H124" s="2">
        <f t="shared" si="2"/>
        <v>3.240290820086102</v>
      </c>
      <c r="I124" s="2"/>
    </row>
    <row r="125" spans="3:9">
      <c r="C125" s="5">
        <f t="shared" si="3"/>
        <v>36557</v>
      </c>
      <c r="D125" s="2">
        <v>11.178258150470601</v>
      </c>
      <c r="F125">
        <v>8.1999999999999993</v>
      </c>
      <c r="H125" s="2">
        <f t="shared" si="2"/>
        <v>2.9782581504706016</v>
      </c>
      <c r="I125" s="2"/>
    </row>
    <row r="126" spans="3:9">
      <c r="C126" s="5">
        <f t="shared" si="3"/>
        <v>36586</v>
      </c>
      <c r="D126" s="2">
        <v>10.995146508233899</v>
      </c>
      <c r="F126">
        <v>8.1999999999999993</v>
      </c>
      <c r="H126" s="2">
        <f t="shared" si="2"/>
        <v>2.7951465082339002</v>
      </c>
      <c r="I126" s="2"/>
    </row>
    <row r="127" spans="3:9">
      <c r="C127" s="5">
        <f t="shared" si="3"/>
        <v>36617</v>
      </c>
      <c r="D127" s="2">
        <v>11.114099460107001</v>
      </c>
      <c r="F127">
        <v>8.1999999999999993</v>
      </c>
      <c r="H127" s="2">
        <f t="shared" si="2"/>
        <v>2.9140994601070016</v>
      </c>
      <c r="I127" s="2"/>
    </row>
    <row r="128" spans="3:9">
      <c r="C128" s="5">
        <f t="shared" si="3"/>
        <v>36647</v>
      </c>
      <c r="D128" s="2">
        <v>11.0123066099266</v>
      </c>
      <c r="F128">
        <v>8.1999999999999993</v>
      </c>
      <c r="H128" s="2">
        <f t="shared" si="2"/>
        <v>2.8123066099266012</v>
      </c>
      <c r="I128" s="2"/>
    </row>
    <row r="129" spans="3:9">
      <c r="C129" s="5">
        <f t="shared" si="3"/>
        <v>36678</v>
      </c>
      <c r="D129" s="2">
        <v>11.0874914127944</v>
      </c>
      <c r="F129">
        <v>8.1999999999999993</v>
      </c>
      <c r="H129" s="2">
        <f t="shared" si="2"/>
        <v>2.8874914127944002</v>
      </c>
      <c r="I129" s="2"/>
    </row>
    <row r="130" spans="3:9">
      <c r="C130" s="5">
        <f t="shared" si="3"/>
        <v>36708</v>
      </c>
      <c r="D130" s="2">
        <v>11.5574322511894</v>
      </c>
      <c r="F130">
        <v>8.1999999999999993</v>
      </c>
      <c r="H130" s="2">
        <f t="shared" si="2"/>
        <v>3.357432251189401</v>
      </c>
      <c r="I130" s="2"/>
    </row>
    <row r="131" spans="3:9">
      <c r="C131" s="5">
        <f t="shared" si="3"/>
        <v>36739</v>
      </c>
      <c r="D131" s="2">
        <v>11.727028821922399</v>
      </c>
      <c r="F131">
        <v>8.1999999999999993</v>
      </c>
      <c r="H131" s="2">
        <f t="shared" si="2"/>
        <v>3.5270288219224</v>
      </c>
      <c r="I131" s="2"/>
    </row>
    <row r="132" spans="3:9">
      <c r="C132" s="5">
        <f t="shared" si="3"/>
        <v>36770</v>
      </c>
      <c r="D132" s="2">
        <v>11.9521820757759</v>
      </c>
      <c r="F132">
        <v>8.1999999999999993</v>
      </c>
      <c r="H132" s="2">
        <f t="shared" si="2"/>
        <v>3.7521820757759006</v>
      </c>
      <c r="I132" s="2"/>
    </row>
    <row r="133" spans="3:9">
      <c r="C133" s="5">
        <f t="shared" si="3"/>
        <v>36800</v>
      </c>
      <c r="D133" s="2">
        <v>11.6379200980956</v>
      </c>
      <c r="F133">
        <v>8.1999999999999993</v>
      </c>
      <c r="H133" s="2">
        <f t="shared" ref="H133:H196" si="4">D133-F133</f>
        <v>3.4379200980956011</v>
      </c>
      <c r="I133" s="2"/>
    </row>
    <row r="134" spans="3:9">
      <c r="C134" s="5">
        <f t="shared" ref="C134:C197" si="5">EDATE(C133,1)</f>
        <v>36831</v>
      </c>
      <c r="D134" s="2">
        <v>11.769763010718099</v>
      </c>
      <c r="F134">
        <v>8.1999999999999993</v>
      </c>
      <c r="H134" s="2">
        <f t="shared" si="4"/>
        <v>3.5697630107181002</v>
      </c>
      <c r="I134" s="2"/>
    </row>
    <row r="135" spans="3:9">
      <c r="C135" s="5">
        <f t="shared" si="5"/>
        <v>36861</v>
      </c>
      <c r="D135" s="2">
        <v>11.659276287620001</v>
      </c>
      <c r="F135">
        <v>8.1999999999999993</v>
      </c>
      <c r="H135" s="2">
        <f t="shared" si="4"/>
        <v>3.4592762876200016</v>
      </c>
      <c r="I135" s="2"/>
    </row>
    <row r="136" spans="3:9">
      <c r="C136" s="5">
        <f t="shared" si="5"/>
        <v>36892</v>
      </c>
      <c r="D136" s="2">
        <v>11.7761479872294</v>
      </c>
      <c r="F136">
        <v>8.1999999999999993</v>
      </c>
      <c r="H136" s="2">
        <f t="shared" si="4"/>
        <v>3.5761479872294011</v>
      </c>
      <c r="I136" s="2"/>
    </row>
    <row r="137" spans="3:9">
      <c r="C137" s="5">
        <f t="shared" si="5"/>
        <v>36923</v>
      </c>
      <c r="D137" s="2">
        <v>11.8010871842933</v>
      </c>
      <c r="F137">
        <v>8.1999999999999993</v>
      </c>
      <c r="H137" s="2">
        <f t="shared" si="4"/>
        <v>3.6010871842933003</v>
      </c>
      <c r="I137" s="2"/>
    </row>
    <row r="138" spans="3:9">
      <c r="C138" s="5">
        <f t="shared" si="5"/>
        <v>36951</v>
      </c>
      <c r="D138" s="2">
        <v>11.877265035523701</v>
      </c>
      <c r="F138">
        <v>8.1999999999999993</v>
      </c>
      <c r="H138" s="2">
        <f t="shared" si="4"/>
        <v>3.6772650355237015</v>
      </c>
      <c r="I138" s="2"/>
    </row>
    <row r="139" spans="3:9">
      <c r="C139" s="5">
        <f t="shared" si="5"/>
        <v>36982</v>
      </c>
      <c r="D139" s="2">
        <v>11.811982128811099</v>
      </c>
      <c r="F139">
        <v>8.1999999999999993</v>
      </c>
      <c r="H139" s="2">
        <f t="shared" si="4"/>
        <v>3.6119821288110998</v>
      </c>
      <c r="I139" s="2"/>
    </row>
    <row r="140" spans="3:9">
      <c r="C140" s="5">
        <f t="shared" si="5"/>
        <v>37012</v>
      </c>
      <c r="D140" s="2">
        <v>11.863227124019101</v>
      </c>
      <c r="F140">
        <v>8.1999999999999993</v>
      </c>
      <c r="H140" s="2">
        <f t="shared" si="4"/>
        <v>3.6632271240191017</v>
      </c>
      <c r="I140" s="2"/>
    </row>
    <row r="141" spans="3:9">
      <c r="C141" s="5">
        <f t="shared" si="5"/>
        <v>37043</v>
      </c>
      <c r="D141" s="2">
        <v>11.569284266458899</v>
      </c>
      <c r="F141">
        <v>8.1999999999999993</v>
      </c>
      <c r="H141" s="2">
        <f t="shared" si="4"/>
        <v>3.3692842664588998</v>
      </c>
      <c r="I141" s="2"/>
    </row>
    <row r="142" spans="3:9">
      <c r="C142" s="5">
        <f t="shared" si="5"/>
        <v>37073</v>
      </c>
      <c r="D142" s="2">
        <v>11.4410439452496</v>
      </c>
      <c r="F142">
        <v>8.1999999999999993</v>
      </c>
      <c r="H142" s="2">
        <f t="shared" si="4"/>
        <v>3.2410439452496007</v>
      </c>
      <c r="I142" s="2"/>
    </row>
    <row r="143" spans="3:9">
      <c r="C143" s="5">
        <f t="shared" si="5"/>
        <v>37104</v>
      </c>
      <c r="D143" s="2">
        <v>11.191605290257101</v>
      </c>
      <c r="F143">
        <v>8.1999999999999993</v>
      </c>
      <c r="H143" s="2">
        <f t="shared" si="4"/>
        <v>2.9916052902571018</v>
      </c>
      <c r="I143" s="2"/>
    </row>
    <row r="144" spans="3:9">
      <c r="C144" s="5">
        <f t="shared" si="5"/>
        <v>37135</v>
      </c>
      <c r="D144" s="2">
        <v>11.497665434116</v>
      </c>
      <c r="F144">
        <v>8.1999999999999993</v>
      </c>
      <c r="H144" s="2">
        <f t="shared" si="4"/>
        <v>3.2976654341160003</v>
      </c>
      <c r="I144" s="2"/>
    </row>
    <row r="145" spans="3:9">
      <c r="C145" s="5">
        <f t="shared" si="5"/>
        <v>37165</v>
      </c>
      <c r="D145" s="2">
        <v>11.4392159377909</v>
      </c>
      <c r="F145">
        <v>8.1999999999999993</v>
      </c>
      <c r="H145" s="2">
        <f t="shared" si="4"/>
        <v>3.2392159377909007</v>
      </c>
      <c r="I145" s="2"/>
    </row>
    <row r="146" spans="3:9">
      <c r="C146" s="5">
        <f t="shared" si="5"/>
        <v>37196</v>
      </c>
      <c r="D146" s="2">
        <v>11.398190141224299</v>
      </c>
      <c r="F146">
        <v>8.1999999999999993</v>
      </c>
      <c r="H146" s="2">
        <f t="shared" si="4"/>
        <v>3.1981901412243001</v>
      </c>
      <c r="I146" s="2"/>
    </row>
    <row r="147" spans="3:9">
      <c r="C147" s="5">
        <f t="shared" si="5"/>
        <v>37226</v>
      </c>
      <c r="D147" s="2">
        <v>11.4264482581397</v>
      </c>
      <c r="F147">
        <v>8.1999999999999993</v>
      </c>
      <c r="H147" s="2">
        <f t="shared" si="4"/>
        <v>3.2264482581397012</v>
      </c>
      <c r="I147" s="2"/>
    </row>
    <row r="148" spans="3:9">
      <c r="C148" s="5">
        <f t="shared" si="5"/>
        <v>37257</v>
      </c>
      <c r="D148" s="2">
        <v>11.6202783007703</v>
      </c>
      <c r="F148">
        <v>8.1999999999999993</v>
      </c>
      <c r="H148" s="2">
        <f t="shared" si="4"/>
        <v>3.4202783007703008</v>
      </c>
      <c r="I148" s="2"/>
    </row>
    <row r="149" spans="3:9">
      <c r="C149" s="5">
        <f t="shared" si="5"/>
        <v>37288</v>
      </c>
      <c r="D149" s="2">
        <v>11.774028150075399</v>
      </c>
      <c r="F149">
        <v>8.1999999999999993</v>
      </c>
      <c r="H149" s="2">
        <f t="shared" si="4"/>
        <v>3.5740281500753994</v>
      </c>
      <c r="I149" s="2"/>
    </row>
    <row r="150" spans="3:9">
      <c r="C150" s="5">
        <f t="shared" si="5"/>
        <v>37316</v>
      </c>
      <c r="D150" s="2">
        <v>11.861009030362499</v>
      </c>
      <c r="F150">
        <v>8.1999999999999993</v>
      </c>
      <c r="H150" s="2">
        <f t="shared" si="4"/>
        <v>3.6610090303625</v>
      </c>
      <c r="I150" s="2"/>
    </row>
    <row r="151" spans="3:9">
      <c r="C151" s="5">
        <f t="shared" si="5"/>
        <v>37347</v>
      </c>
      <c r="D151" s="2">
        <v>11.546600836876699</v>
      </c>
      <c r="F151">
        <v>8.1999999999999993</v>
      </c>
      <c r="H151" s="2">
        <f t="shared" si="4"/>
        <v>3.3466008368767</v>
      </c>
      <c r="I151" s="2"/>
    </row>
    <row r="152" spans="3:9">
      <c r="C152" s="5">
        <f t="shared" si="5"/>
        <v>37377</v>
      </c>
      <c r="D152" s="2">
        <v>11.443301272067099</v>
      </c>
      <c r="F152">
        <v>8.1999999999999993</v>
      </c>
      <c r="H152" s="2">
        <f t="shared" si="4"/>
        <v>3.2433012720671002</v>
      </c>
      <c r="I152" s="2"/>
    </row>
    <row r="153" spans="3:9">
      <c r="C153" s="5">
        <f t="shared" si="5"/>
        <v>37408</v>
      </c>
      <c r="D153" s="2">
        <v>11.411505445515301</v>
      </c>
      <c r="F153">
        <v>8.1999999999999993</v>
      </c>
      <c r="H153" s="2">
        <f t="shared" si="4"/>
        <v>3.2115054455153018</v>
      </c>
      <c r="I153" s="2"/>
    </row>
    <row r="154" spans="3:9">
      <c r="C154" s="5">
        <f t="shared" si="5"/>
        <v>37438</v>
      </c>
      <c r="D154" s="2">
        <v>11.241154193297501</v>
      </c>
      <c r="F154">
        <v>8.1999999999999993</v>
      </c>
      <c r="H154" s="2">
        <f t="shared" si="4"/>
        <v>3.0411541932975013</v>
      </c>
      <c r="I154" s="2"/>
    </row>
    <row r="155" spans="3:9">
      <c r="C155" s="5">
        <f t="shared" si="5"/>
        <v>37469</v>
      </c>
      <c r="D155" s="2">
        <v>11.2363174490122</v>
      </c>
      <c r="F155">
        <v>8.1999999999999993</v>
      </c>
      <c r="H155" s="2">
        <f t="shared" si="4"/>
        <v>3.0363174490122002</v>
      </c>
      <c r="I155" s="2"/>
    </row>
    <row r="156" spans="3:9">
      <c r="C156" s="5">
        <f t="shared" si="5"/>
        <v>37500</v>
      </c>
      <c r="D156" s="2">
        <v>11.297688485824201</v>
      </c>
      <c r="F156">
        <v>8.1999999999999993</v>
      </c>
      <c r="H156" s="2">
        <f t="shared" si="4"/>
        <v>3.097688485824202</v>
      </c>
      <c r="I156" s="2"/>
    </row>
    <row r="157" spans="3:9">
      <c r="C157" s="5">
        <f t="shared" si="5"/>
        <v>37530</v>
      </c>
      <c r="D157" s="2">
        <v>11.538762532466301</v>
      </c>
      <c r="F157">
        <v>8.1999999999999993</v>
      </c>
      <c r="H157" s="2">
        <f t="shared" si="4"/>
        <v>3.3387625324663013</v>
      </c>
      <c r="I157" s="2"/>
    </row>
    <row r="158" spans="3:9">
      <c r="C158" s="5">
        <f t="shared" si="5"/>
        <v>37561</v>
      </c>
      <c r="D158" s="2">
        <v>11.5784369094326</v>
      </c>
      <c r="F158">
        <v>8.1999999999999993</v>
      </c>
      <c r="H158" s="2">
        <f t="shared" si="4"/>
        <v>3.378436909432601</v>
      </c>
      <c r="I158" s="2"/>
    </row>
    <row r="159" spans="3:9">
      <c r="C159" s="5">
        <f t="shared" si="5"/>
        <v>37591</v>
      </c>
      <c r="D159" s="2">
        <v>11.477997454829501</v>
      </c>
      <c r="F159">
        <v>8.1999999999999993</v>
      </c>
      <c r="H159" s="2">
        <f t="shared" si="4"/>
        <v>3.2779974548295012</v>
      </c>
      <c r="I159" s="2"/>
    </row>
    <row r="160" spans="3:9">
      <c r="C160" s="5">
        <f t="shared" si="5"/>
        <v>37622</v>
      </c>
      <c r="D160" s="2">
        <v>11.362936002839801</v>
      </c>
      <c r="F160">
        <v>8.1999999999999993</v>
      </c>
      <c r="H160" s="2">
        <f t="shared" si="4"/>
        <v>3.1629360028398015</v>
      </c>
      <c r="I160" s="2"/>
    </row>
    <row r="161" spans="3:9">
      <c r="C161" s="5">
        <f t="shared" si="5"/>
        <v>37653</v>
      </c>
      <c r="D161" s="2">
        <v>11.364271821593599</v>
      </c>
      <c r="F161">
        <v>8.1999999999999993</v>
      </c>
      <c r="H161" s="2">
        <f t="shared" si="4"/>
        <v>3.1642718215935997</v>
      </c>
      <c r="I161" s="2"/>
    </row>
    <row r="162" spans="3:9">
      <c r="C162" s="5">
        <f t="shared" si="5"/>
        <v>37681</v>
      </c>
      <c r="D162" s="2">
        <v>11.3642432143006</v>
      </c>
      <c r="F162">
        <v>8.1999999999999993</v>
      </c>
      <c r="H162" s="2">
        <f t="shared" si="4"/>
        <v>3.1642432143006012</v>
      </c>
      <c r="I162" s="2"/>
    </row>
    <row r="163" spans="3:9">
      <c r="C163" s="5">
        <f t="shared" si="5"/>
        <v>37712</v>
      </c>
      <c r="D163" s="2">
        <v>11.337855156006899</v>
      </c>
      <c r="F163">
        <v>8.1999999999999993</v>
      </c>
      <c r="H163" s="2">
        <f t="shared" si="4"/>
        <v>3.1378551560068999</v>
      </c>
      <c r="I163" s="2"/>
    </row>
    <row r="164" spans="3:9">
      <c r="C164" s="5">
        <f t="shared" si="5"/>
        <v>37742</v>
      </c>
      <c r="D164" s="2">
        <v>11.1841971717792</v>
      </c>
      <c r="F164">
        <v>8.1999999999999993</v>
      </c>
      <c r="H164" s="2">
        <f t="shared" si="4"/>
        <v>2.9841971717792006</v>
      </c>
      <c r="I164" s="2"/>
    </row>
    <row r="165" spans="3:9">
      <c r="C165" s="5">
        <f t="shared" si="5"/>
        <v>37773</v>
      </c>
      <c r="D165" s="2">
        <v>11.070481142445001</v>
      </c>
      <c r="F165">
        <v>8.1999999999999993</v>
      </c>
      <c r="H165" s="2">
        <f t="shared" si="4"/>
        <v>2.8704811424450014</v>
      </c>
      <c r="I165" s="2"/>
    </row>
    <row r="166" spans="3:9">
      <c r="C166" s="5">
        <f t="shared" si="5"/>
        <v>37803</v>
      </c>
      <c r="D166" s="2">
        <v>11.0541349034596</v>
      </c>
      <c r="F166">
        <v>8.1999999999999993</v>
      </c>
      <c r="H166" s="2">
        <f t="shared" si="4"/>
        <v>2.8541349034596006</v>
      </c>
      <c r="I166" s="2"/>
    </row>
    <row r="167" spans="3:9">
      <c r="C167" s="5">
        <f t="shared" si="5"/>
        <v>37834</v>
      </c>
      <c r="D167" s="2">
        <v>11.1297787509363</v>
      </c>
      <c r="F167">
        <v>8.1999999999999993</v>
      </c>
      <c r="H167" s="2">
        <f t="shared" si="4"/>
        <v>2.9297787509363005</v>
      </c>
      <c r="I167" s="2"/>
    </row>
    <row r="168" spans="3:9">
      <c r="C168" s="5">
        <f t="shared" si="5"/>
        <v>37865</v>
      </c>
      <c r="D168" s="2">
        <v>11.121774694735</v>
      </c>
      <c r="F168">
        <v>8.1999999999999993</v>
      </c>
      <c r="H168" s="2">
        <f t="shared" si="4"/>
        <v>2.9217746947350012</v>
      </c>
      <c r="I168" s="2"/>
    </row>
    <row r="169" spans="3:9">
      <c r="C169" s="5">
        <f t="shared" si="5"/>
        <v>37895</v>
      </c>
      <c r="D169" s="2">
        <v>10.975362311691001</v>
      </c>
      <c r="F169">
        <v>8.1999999999999993</v>
      </c>
      <c r="H169" s="2">
        <f t="shared" si="4"/>
        <v>2.7753623116910013</v>
      </c>
      <c r="I169" s="2"/>
    </row>
    <row r="170" spans="3:9">
      <c r="C170" s="5">
        <f t="shared" si="5"/>
        <v>37926</v>
      </c>
      <c r="D170" s="2">
        <v>10.987134494961701</v>
      </c>
      <c r="F170">
        <v>8.1999999999999993</v>
      </c>
      <c r="H170" s="2">
        <f t="shared" si="4"/>
        <v>2.7871344949617018</v>
      </c>
      <c r="I170" s="2"/>
    </row>
    <row r="171" spans="3:9">
      <c r="C171" s="5">
        <f t="shared" si="5"/>
        <v>37956</v>
      </c>
      <c r="D171" s="2">
        <v>11.136173440206599</v>
      </c>
      <c r="F171">
        <v>8.1999999999999993</v>
      </c>
      <c r="H171" s="2">
        <f t="shared" si="4"/>
        <v>2.9361734402066002</v>
      </c>
      <c r="I171" s="2"/>
    </row>
    <row r="172" spans="3:9">
      <c r="C172" s="5">
        <f t="shared" si="5"/>
        <v>37987</v>
      </c>
      <c r="D172" s="2">
        <v>11.196056085674901</v>
      </c>
      <c r="F172">
        <v>8.1999999999999993</v>
      </c>
      <c r="H172" s="2">
        <f t="shared" si="4"/>
        <v>2.9960560856749012</v>
      </c>
      <c r="I172" s="2"/>
    </row>
    <row r="173" spans="3:9">
      <c r="C173" s="5">
        <f t="shared" si="5"/>
        <v>38018</v>
      </c>
      <c r="D173" s="2">
        <v>10.936514274684999</v>
      </c>
      <c r="F173">
        <v>8.1999999999999993</v>
      </c>
      <c r="H173" s="2">
        <f t="shared" si="4"/>
        <v>2.7365142746849997</v>
      </c>
      <c r="I173" s="2"/>
    </row>
    <row r="174" spans="3:9">
      <c r="C174" s="5">
        <f t="shared" si="5"/>
        <v>38047</v>
      </c>
      <c r="D174" s="2">
        <v>11.269248902591899</v>
      </c>
      <c r="F174">
        <v>8.1999999999999993</v>
      </c>
      <c r="H174" s="2">
        <f t="shared" si="4"/>
        <v>3.0692489025918999</v>
      </c>
      <c r="I174" s="2"/>
    </row>
    <row r="175" spans="3:9">
      <c r="C175" s="5">
        <f t="shared" si="5"/>
        <v>38078</v>
      </c>
      <c r="D175" s="2">
        <v>11.535881216383299</v>
      </c>
      <c r="F175">
        <v>8.1999999999999993</v>
      </c>
      <c r="H175" s="2">
        <f t="shared" si="4"/>
        <v>3.3358812163832994</v>
      </c>
      <c r="I175" s="2"/>
    </row>
    <row r="176" spans="3:9">
      <c r="C176" s="5">
        <f t="shared" si="5"/>
        <v>38108</v>
      </c>
      <c r="D176" s="2">
        <v>11.992434470756599</v>
      </c>
      <c r="F176">
        <v>8.1999999999999993</v>
      </c>
      <c r="H176" s="2">
        <f t="shared" si="4"/>
        <v>3.7924344707566</v>
      </c>
      <c r="I176" s="2"/>
    </row>
    <row r="177" spans="3:9">
      <c r="C177" s="5">
        <f t="shared" si="5"/>
        <v>38139</v>
      </c>
      <c r="D177" s="2">
        <v>11.737059486083599</v>
      </c>
      <c r="F177">
        <v>8.1999999999999993</v>
      </c>
      <c r="H177" s="2">
        <f t="shared" si="4"/>
        <v>3.5370594860835993</v>
      </c>
      <c r="I177" s="2"/>
    </row>
    <row r="178" spans="3:9">
      <c r="C178" s="5">
        <f t="shared" si="5"/>
        <v>38169</v>
      </c>
      <c r="D178" s="2">
        <v>11.774966117245199</v>
      </c>
      <c r="F178">
        <v>8.1999999999999993</v>
      </c>
      <c r="H178" s="2">
        <f t="shared" si="4"/>
        <v>3.5749661172452001</v>
      </c>
      <c r="I178" s="2"/>
    </row>
    <row r="179" spans="3:9">
      <c r="C179" s="5">
        <f t="shared" si="5"/>
        <v>38200</v>
      </c>
      <c r="D179" s="2">
        <v>11.7988155168471</v>
      </c>
      <c r="F179">
        <v>8.1999999999999993</v>
      </c>
      <c r="H179" s="2">
        <f t="shared" si="4"/>
        <v>3.5988155168471003</v>
      </c>
      <c r="I179" s="2"/>
    </row>
    <row r="180" spans="3:9">
      <c r="C180" s="5">
        <f t="shared" si="5"/>
        <v>38231</v>
      </c>
      <c r="D180" s="2">
        <v>11.7896432996375</v>
      </c>
      <c r="F180">
        <v>8.1999999999999993</v>
      </c>
      <c r="H180" s="2">
        <f t="shared" si="4"/>
        <v>3.5896432996375012</v>
      </c>
      <c r="I180" s="2"/>
    </row>
    <row r="181" spans="3:9">
      <c r="C181" s="5">
        <f t="shared" si="5"/>
        <v>38261</v>
      </c>
      <c r="D181" s="2">
        <v>11.8359122977027</v>
      </c>
      <c r="F181">
        <v>8.1999999999999993</v>
      </c>
      <c r="H181" s="2">
        <f t="shared" si="4"/>
        <v>3.635912297702701</v>
      </c>
      <c r="I181" s="2"/>
    </row>
    <row r="182" spans="3:9">
      <c r="C182" s="5">
        <f t="shared" si="5"/>
        <v>38292</v>
      </c>
      <c r="D182" s="2">
        <v>11.6216643232822</v>
      </c>
      <c r="F182">
        <v>8.1999999999999993</v>
      </c>
      <c r="H182" s="2">
        <f t="shared" si="4"/>
        <v>3.4216643232822008</v>
      </c>
      <c r="I182" s="2"/>
    </row>
    <row r="183" spans="3:9">
      <c r="C183" s="5">
        <f t="shared" si="5"/>
        <v>38322</v>
      </c>
      <c r="D183" s="2">
        <v>11.494078078524</v>
      </c>
      <c r="F183">
        <v>8.1999999999999993</v>
      </c>
      <c r="H183" s="2">
        <f t="shared" si="4"/>
        <v>3.2940780785240005</v>
      </c>
      <c r="I183" s="2"/>
    </row>
    <row r="184" spans="3:9">
      <c r="C184" s="5">
        <f t="shared" si="5"/>
        <v>38353</v>
      </c>
      <c r="D184" s="2">
        <v>11.345295986633399</v>
      </c>
      <c r="F184">
        <v>8.1999999999999993</v>
      </c>
      <c r="H184" s="2">
        <f t="shared" si="4"/>
        <v>3.1452959866333998</v>
      </c>
      <c r="I184" s="2"/>
    </row>
    <row r="185" spans="3:9">
      <c r="C185" s="5">
        <f t="shared" si="5"/>
        <v>38384</v>
      </c>
      <c r="D185" s="2">
        <v>11.2005943383279</v>
      </c>
      <c r="F185">
        <v>8.1999999999999993</v>
      </c>
      <c r="H185" s="2">
        <f t="shared" si="4"/>
        <v>3.0005943383279003</v>
      </c>
      <c r="I185" s="2"/>
    </row>
    <row r="186" spans="3:9">
      <c r="C186" s="5">
        <f t="shared" si="5"/>
        <v>38412</v>
      </c>
      <c r="D186" s="2">
        <v>11.0147469465527</v>
      </c>
      <c r="F186">
        <v>8.1999999999999993</v>
      </c>
      <c r="H186" s="2">
        <f t="shared" si="4"/>
        <v>2.8147469465527006</v>
      </c>
      <c r="I186" s="2"/>
    </row>
    <row r="187" spans="3:9">
      <c r="C187" s="5">
        <f t="shared" si="5"/>
        <v>38443</v>
      </c>
      <c r="D187" s="2">
        <v>10.914524879467399</v>
      </c>
      <c r="F187">
        <v>8.1999999999999993</v>
      </c>
      <c r="H187" s="2">
        <f t="shared" si="4"/>
        <v>2.7145248794673993</v>
      </c>
      <c r="I187" s="2"/>
    </row>
    <row r="188" spans="3:9">
      <c r="C188" s="5">
        <f t="shared" si="5"/>
        <v>38473</v>
      </c>
      <c r="D188" s="2">
        <v>10.8668784792967</v>
      </c>
      <c r="F188">
        <v>8.1999999999999993</v>
      </c>
      <c r="H188" s="2">
        <f t="shared" si="4"/>
        <v>2.6668784792967006</v>
      </c>
      <c r="I188" s="2"/>
    </row>
    <row r="189" spans="3:9">
      <c r="C189" s="5">
        <f t="shared" si="5"/>
        <v>38504</v>
      </c>
      <c r="D189" s="2">
        <v>10.9194737006842</v>
      </c>
      <c r="F189">
        <v>8.1999999999999993</v>
      </c>
      <c r="H189" s="2">
        <f t="shared" si="4"/>
        <v>2.7194737006842011</v>
      </c>
      <c r="I189" s="2"/>
    </row>
    <row r="190" spans="3:9">
      <c r="C190" s="5">
        <f t="shared" si="5"/>
        <v>38534</v>
      </c>
      <c r="D190" s="2">
        <v>10.828877552457799</v>
      </c>
      <c r="F190">
        <v>8.1999999999999993</v>
      </c>
      <c r="H190" s="2">
        <f t="shared" si="4"/>
        <v>2.6288775524577996</v>
      </c>
      <c r="I190" s="2"/>
    </row>
    <row r="191" spans="3:9">
      <c r="C191" s="5">
        <f t="shared" si="5"/>
        <v>38565</v>
      </c>
      <c r="D191" s="2">
        <v>10.7334775916217</v>
      </c>
      <c r="F191">
        <v>8.1999999999999993</v>
      </c>
      <c r="H191" s="2">
        <f t="shared" si="4"/>
        <v>2.5334775916217005</v>
      </c>
      <c r="I191" s="2"/>
    </row>
    <row r="192" spans="3:9">
      <c r="C192" s="5">
        <f t="shared" si="5"/>
        <v>38596</v>
      </c>
      <c r="D192" s="2">
        <v>10.703879111069799</v>
      </c>
      <c r="F192">
        <v>8.1999999999999993</v>
      </c>
      <c r="H192" s="2">
        <f t="shared" si="4"/>
        <v>2.5038791110698</v>
      </c>
      <c r="I192" s="2"/>
    </row>
    <row r="193" spans="3:9">
      <c r="C193" s="5">
        <f t="shared" si="5"/>
        <v>38626</v>
      </c>
      <c r="D193" s="2">
        <v>10.6321142558043</v>
      </c>
      <c r="F193">
        <v>8.1999999999999993</v>
      </c>
      <c r="H193" s="2">
        <f t="shared" si="4"/>
        <v>2.4321142558043007</v>
      </c>
      <c r="I193" s="2"/>
    </row>
    <row r="194" spans="3:9">
      <c r="C194" s="5">
        <f t="shared" si="5"/>
        <v>38657</v>
      </c>
      <c r="D194" s="2">
        <v>10.657441626874</v>
      </c>
      <c r="F194">
        <v>8.1999999999999993</v>
      </c>
      <c r="H194" s="2">
        <f t="shared" si="4"/>
        <v>2.4574416268740009</v>
      </c>
      <c r="I194" s="2"/>
    </row>
    <row r="195" spans="3:9">
      <c r="C195" s="5">
        <f t="shared" si="5"/>
        <v>38687</v>
      </c>
      <c r="D195" s="2">
        <v>10.413905501238201</v>
      </c>
      <c r="F195">
        <v>8.1999999999999993</v>
      </c>
      <c r="H195" s="2">
        <f t="shared" si="4"/>
        <v>2.2139055012382016</v>
      </c>
      <c r="I195" s="2"/>
    </row>
    <row r="196" spans="3:9">
      <c r="C196" s="5">
        <f t="shared" si="5"/>
        <v>38718</v>
      </c>
      <c r="D196" s="2">
        <v>10.2596258868163</v>
      </c>
      <c r="F196">
        <v>8.1999999999999993</v>
      </c>
      <c r="H196" s="2">
        <f t="shared" si="4"/>
        <v>2.0596258868163009</v>
      </c>
      <c r="I196" s="2"/>
    </row>
    <row r="197" spans="3:9">
      <c r="C197" s="5">
        <f t="shared" si="5"/>
        <v>38749</v>
      </c>
      <c r="D197" s="2">
        <v>10.043643792513999</v>
      </c>
      <c r="F197">
        <v>8.1999999999999993</v>
      </c>
      <c r="H197" s="2">
        <f t="shared" ref="H197:H260" si="6">D197-F197</f>
        <v>1.8436437925139995</v>
      </c>
      <c r="I197" s="2"/>
    </row>
    <row r="198" spans="3:9">
      <c r="C198" s="5">
        <f t="shared" ref="C198:C261" si="7">EDATE(C197,1)</f>
        <v>38777</v>
      </c>
      <c r="D198" s="2">
        <v>10.1462089180999</v>
      </c>
      <c r="F198">
        <v>8.1999999999999993</v>
      </c>
      <c r="H198" s="2">
        <f t="shared" si="6"/>
        <v>1.9462089180999005</v>
      </c>
      <c r="I198" s="2"/>
    </row>
    <row r="199" spans="3:9">
      <c r="C199" s="5">
        <f t="shared" si="7"/>
        <v>38808</v>
      </c>
      <c r="D199" s="2">
        <v>10.0766776861248</v>
      </c>
      <c r="F199">
        <v>8.1999999999999993</v>
      </c>
      <c r="H199" s="2">
        <f t="shared" si="6"/>
        <v>1.8766776861248005</v>
      </c>
      <c r="I199" s="2"/>
    </row>
    <row r="200" spans="3:9">
      <c r="C200" s="5">
        <f t="shared" si="7"/>
        <v>38838</v>
      </c>
      <c r="D200" s="2">
        <v>10.0122792365759</v>
      </c>
      <c r="F200">
        <v>8.1999999999999993</v>
      </c>
      <c r="H200" s="2">
        <f t="shared" si="6"/>
        <v>1.8122792365759004</v>
      </c>
      <c r="I200" s="2"/>
    </row>
    <row r="201" spans="3:9">
      <c r="C201" s="5">
        <f t="shared" si="7"/>
        <v>38869</v>
      </c>
      <c r="D201" s="2">
        <v>9.8814003982459102</v>
      </c>
      <c r="F201">
        <v>8.1999999999999993</v>
      </c>
      <c r="H201" s="2">
        <f t="shared" si="6"/>
        <v>1.6814003982459109</v>
      </c>
      <c r="I201" s="2"/>
    </row>
    <row r="202" spans="3:9">
      <c r="C202" s="5">
        <f t="shared" si="7"/>
        <v>38899</v>
      </c>
      <c r="D202" s="2">
        <v>9.7020923985310805</v>
      </c>
      <c r="F202">
        <v>8.1999999999999993</v>
      </c>
      <c r="H202" s="2">
        <f t="shared" si="6"/>
        <v>1.5020923985310812</v>
      </c>
      <c r="I202" s="2"/>
    </row>
    <row r="203" spans="3:9">
      <c r="C203" s="5">
        <f t="shared" si="7"/>
        <v>38930</v>
      </c>
      <c r="D203" s="2">
        <v>9.3906905616118905</v>
      </c>
      <c r="F203">
        <v>8.1999999999999993</v>
      </c>
      <c r="H203" s="2">
        <f t="shared" si="6"/>
        <v>1.1906905616118912</v>
      </c>
      <c r="I203" s="2"/>
    </row>
    <row r="204" spans="3:9">
      <c r="C204" s="5">
        <f t="shared" si="7"/>
        <v>38961</v>
      </c>
      <c r="D204" s="2">
        <v>9.0547414478576105</v>
      </c>
      <c r="F204">
        <v>8.1999999999999993</v>
      </c>
      <c r="H204" s="2">
        <f t="shared" si="6"/>
        <v>0.85474144785761119</v>
      </c>
      <c r="I204" s="2"/>
    </row>
    <row r="205" spans="3:9">
      <c r="C205" s="5">
        <f t="shared" si="7"/>
        <v>38991</v>
      </c>
      <c r="D205" s="2">
        <v>8.7668747766691393</v>
      </c>
      <c r="F205">
        <v>8.1999999999999993</v>
      </c>
      <c r="H205" s="2">
        <f t="shared" si="6"/>
        <v>0.56687477666913999</v>
      </c>
      <c r="I205" s="2"/>
    </row>
    <row r="206" spans="3:9">
      <c r="C206" s="5">
        <f t="shared" si="7"/>
        <v>39022</v>
      </c>
      <c r="D206" s="2">
        <v>8.5486301906190896</v>
      </c>
      <c r="F206">
        <v>8.1999999999999993</v>
      </c>
      <c r="H206" s="2">
        <f t="shared" si="6"/>
        <v>0.34863019061909029</v>
      </c>
      <c r="I206" s="2"/>
    </row>
    <row r="207" spans="3:9">
      <c r="C207" s="5">
        <f t="shared" si="7"/>
        <v>39052</v>
      </c>
      <c r="D207" s="2">
        <v>8.2639898640385301</v>
      </c>
      <c r="F207">
        <v>8.1999999999999993</v>
      </c>
      <c r="H207" s="2">
        <f t="shared" si="6"/>
        <v>6.3989864038530797E-2</v>
      </c>
      <c r="I207" s="2"/>
    </row>
    <row r="208" spans="3:9">
      <c r="C208" s="5">
        <f t="shared" si="7"/>
        <v>39083</v>
      </c>
      <c r="D208" s="2">
        <v>8.3517368304849597</v>
      </c>
      <c r="F208">
        <v>8.1999999999999993</v>
      </c>
      <c r="H208" s="2">
        <f t="shared" si="6"/>
        <v>0.15173683048496045</v>
      </c>
      <c r="I208" s="2"/>
    </row>
    <row r="209" spans="3:9">
      <c r="C209" s="5">
        <f t="shared" si="7"/>
        <v>39114</v>
      </c>
      <c r="D209" s="2">
        <v>8.3957531856271093</v>
      </c>
      <c r="F209">
        <v>8.1999999999999993</v>
      </c>
      <c r="H209" s="2">
        <f t="shared" si="6"/>
        <v>0.19575318562710997</v>
      </c>
      <c r="I209" s="2"/>
    </row>
    <row r="210" spans="3:9">
      <c r="C210" s="5">
        <f t="shared" si="7"/>
        <v>39142</v>
      </c>
      <c r="D210" s="2">
        <v>8.39479162253593</v>
      </c>
      <c r="F210">
        <v>8.1999999999999993</v>
      </c>
      <c r="H210" s="2">
        <f t="shared" si="6"/>
        <v>0.19479162253593074</v>
      </c>
      <c r="I210" s="2"/>
    </row>
    <row r="211" spans="3:9">
      <c r="C211" s="5">
        <f t="shared" si="7"/>
        <v>39173</v>
      </c>
      <c r="D211" s="2">
        <v>8.3249591086058192</v>
      </c>
      <c r="F211">
        <v>8.1999999999999993</v>
      </c>
      <c r="H211" s="2">
        <f t="shared" si="6"/>
        <v>0.12495910860581994</v>
      </c>
      <c r="I211" s="2"/>
    </row>
    <row r="212" spans="3:9">
      <c r="C212" s="5">
        <f t="shared" si="7"/>
        <v>39203</v>
      </c>
      <c r="D212" s="2">
        <v>8.0501941590633397</v>
      </c>
      <c r="F212">
        <v>8.1999999999999993</v>
      </c>
      <c r="H212" s="2">
        <f t="shared" si="6"/>
        <v>-0.14980584093665961</v>
      </c>
      <c r="I212" s="2"/>
    </row>
    <row r="213" spans="3:9">
      <c r="C213" s="5">
        <f t="shared" si="7"/>
        <v>39234</v>
      </c>
      <c r="D213" s="2">
        <v>8.0223274548355601</v>
      </c>
      <c r="F213">
        <v>8.1999999999999993</v>
      </c>
      <c r="H213" s="2">
        <f t="shared" si="6"/>
        <v>-0.1776725451644392</v>
      </c>
      <c r="I213" s="2"/>
    </row>
    <row r="214" spans="3:9">
      <c r="C214" s="5">
        <f t="shared" si="7"/>
        <v>39264</v>
      </c>
      <c r="D214" s="2">
        <v>8.1207452560387701</v>
      </c>
      <c r="F214">
        <v>8.1999999999999993</v>
      </c>
      <c r="H214" s="2">
        <f t="shared" si="6"/>
        <v>-7.9254743961229224E-2</v>
      </c>
      <c r="I214" s="2"/>
    </row>
    <row r="215" spans="3:9">
      <c r="C215" s="5">
        <f t="shared" si="7"/>
        <v>39295</v>
      </c>
      <c r="D215" s="2">
        <v>8.6040709634914787</v>
      </c>
      <c r="F215">
        <v>8.1999999999999993</v>
      </c>
      <c r="H215" s="2">
        <f t="shared" si="6"/>
        <v>0.40407096349147942</v>
      </c>
      <c r="I215" s="2"/>
    </row>
    <row r="216" spans="3:9">
      <c r="C216" s="5">
        <f t="shared" si="7"/>
        <v>39326</v>
      </c>
      <c r="D216" s="2">
        <v>8.9179401844007113</v>
      </c>
      <c r="F216">
        <v>8.1999999999999993</v>
      </c>
      <c r="H216" s="2">
        <f t="shared" si="6"/>
        <v>0.71794018440071206</v>
      </c>
      <c r="I216" s="2"/>
    </row>
    <row r="217" spans="3:9">
      <c r="C217" s="5">
        <f t="shared" si="7"/>
        <v>39356</v>
      </c>
      <c r="D217" s="2">
        <v>9.1958334027139905</v>
      </c>
      <c r="F217">
        <v>8.1999999999999993</v>
      </c>
      <c r="H217" s="2">
        <f t="shared" si="6"/>
        <v>0.99583340271399123</v>
      </c>
      <c r="I217" s="2"/>
    </row>
    <row r="218" spans="3:9">
      <c r="C218" s="5">
        <f t="shared" si="7"/>
        <v>39387</v>
      </c>
      <c r="D218" s="2">
        <v>9.2264254436302906</v>
      </c>
      <c r="F218">
        <v>8.1999999999999993</v>
      </c>
      <c r="H218" s="2">
        <f t="shared" si="6"/>
        <v>1.0264254436302913</v>
      </c>
      <c r="I218" s="2"/>
    </row>
    <row r="219" spans="3:9">
      <c r="C219" s="5">
        <f t="shared" si="7"/>
        <v>39417</v>
      </c>
      <c r="D219" s="2">
        <v>9.3870725280683196</v>
      </c>
      <c r="F219">
        <v>8.1999999999999993</v>
      </c>
      <c r="H219" s="2">
        <f t="shared" si="6"/>
        <v>1.1870725280683203</v>
      </c>
      <c r="I219" s="2"/>
    </row>
    <row r="220" spans="3:9">
      <c r="C220" s="5">
        <f t="shared" si="7"/>
        <v>39448</v>
      </c>
      <c r="D220" s="2">
        <v>9.3166743044119098</v>
      </c>
      <c r="F220">
        <v>8.1999999999999993</v>
      </c>
      <c r="H220" s="2">
        <f t="shared" si="6"/>
        <v>1.1166743044119105</v>
      </c>
      <c r="I220" s="2"/>
    </row>
    <row r="221" spans="3:9">
      <c r="C221" s="5">
        <f t="shared" si="7"/>
        <v>39479</v>
      </c>
      <c r="D221" s="2">
        <v>9.2561552791909509</v>
      </c>
      <c r="F221">
        <v>8.1999999999999993</v>
      </c>
      <c r="H221" s="2">
        <f t="shared" si="6"/>
        <v>1.0561552791909516</v>
      </c>
      <c r="I221" s="2"/>
    </row>
    <row r="222" spans="3:9">
      <c r="C222" s="5">
        <f t="shared" si="7"/>
        <v>39508</v>
      </c>
      <c r="D222" s="2">
        <v>9.0970412694567298</v>
      </c>
      <c r="F222">
        <v>8.1999999999999993</v>
      </c>
      <c r="H222" s="2">
        <f t="shared" si="6"/>
        <v>0.89704126945673046</v>
      </c>
      <c r="I222" s="2"/>
    </row>
    <row r="223" spans="3:9">
      <c r="C223" s="5">
        <f t="shared" si="7"/>
        <v>39539</v>
      </c>
      <c r="D223" s="2">
        <v>9.0891195739176798</v>
      </c>
      <c r="F223">
        <v>8.1999999999999993</v>
      </c>
      <c r="H223" s="2">
        <f t="shared" si="6"/>
        <v>0.88911957391768048</v>
      </c>
      <c r="I223" s="2"/>
    </row>
    <row r="224" spans="3:9">
      <c r="C224" s="5">
        <f t="shared" si="7"/>
        <v>39569</v>
      </c>
      <c r="D224" s="2">
        <v>9.1273666244648908</v>
      </c>
      <c r="F224">
        <v>8.1999999999999993</v>
      </c>
      <c r="H224" s="2">
        <f t="shared" si="6"/>
        <v>0.92736662446489149</v>
      </c>
      <c r="I224" s="2"/>
    </row>
    <row r="225" spans="3:9">
      <c r="C225" s="5">
        <f t="shared" si="7"/>
        <v>39600</v>
      </c>
      <c r="D225" s="2">
        <v>9.4598815282699107</v>
      </c>
      <c r="F225">
        <v>8.1999999999999993</v>
      </c>
      <c r="H225" s="2">
        <f t="shared" si="6"/>
        <v>1.2598815282699114</v>
      </c>
      <c r="I225" s="2"/>
    </row>
    <row r="226" spans="3:9">
      <c r="C226" s="5">
        <f t="shared" si="7"/>
        <v>39630</v>
      </c>
      <c r="D226" s="2">
        <v>9.3348201553654793</v>
      </c>
      <c r="F226">
        <v>8.1999999999999993</v>
      </c>
      <c r="H226" s="2">
        <f t="shared" si="6"/>
        <v>1.13482015536548</v>
      </c>
      <c r="I226" s="2"/>
    </row>
    <row r="227" spans="3:9">
      <c r="C227" s="5">
        <f t="shared" si="7"/>
        <v>39661</v>
      </c>
      <c r="D227" s="2">
        <v>9.1380710200801705</v>
      </c>
      <c r="F227">
        <v>8.1999999999999993</v>
      </c>
      <c r="H227" s="2">
        <f t="shared" si="6"/>
        <v>0.93807102008017118</v>
      </c>
      <c r="I227" s="2"/>
    </row>
    <row r="228" spans="3:9">
      <c r="C228" s="5">
        <f t="shared" si="7"/>
        <v>39692</v>
      </c>
      <c r="D228" s="2">
        <v>8.9934659649678892</v>
      </c>
      <c r="F228">
        <v>8.1999999999999993</v>
      </c>
      <c r="H228" s="2">
        <f t="shared" si="6"/>
        <v>0.7934659649678899</v>
      </c>
      <c r="I228" s="2"/>
    </row>
    <row r="229" spans="3:9">
      <c r="C229" s="5">
        <f t="shared" si="7"/>
        <v>39722</v>
      </c>
      <c r="D229" s="2">
        <v>9.0281006006630395</v>
      </c>
      <c r="F229">
        <v>8.1999999999999993</v>
      </c>
      <c r="H229" s="2">
        <f t="shared" si="6"/>
        <v>0.82810060066304025</v>
      </c>
      <c r="I229" s="2"/>
    </row>
    <row r="230" spans="3:9">
      <c r="C230" s="5">
        <f t="shared" si="7"/>
        <v>39753</v>
      </c>
      <c r="D230" s="2">
        <v>9.3469511496658804</v>
      </c>
      <c r="F230">
        <v>8.1999999999999993</v>
      </c>
      <c r="H230" s="2">
        <f t="shared" si="6"/>
        <v>1.1469511496658811</v>
      </c>
      <c r="I230" s="2"/>
    </row>
    <row r="231" spans="3:9">
      <c r="C231" s="5">
        <f t="shared" si="7"/>
        <v>39783</v>
      </c>
      <c r="D231" s="2">
        <v>9.5290869880469007</v>
      </c>
      <c r="F231">
        <v>8.1999999999999993</v>
      </c>
      <c r="H231" s="2">
        <f t="shared" si="6"/>
        <v>1.3290869880469014</v>
      </c>
      <c r="I231" s="2"/>
    </row>
    <row r="232" spans="3:9">
      <c r="C232" s="5">
        <f t="shared" si="7"/>
        <v>39814</v>
      </c>
      <c r="D232" s="2">
        <v>9.94390696176694</v>
      </c>
      <c r="F232">
        <v>8.1999999999999993</v>
      </c>
      <c r="H232" s="2">
        <f t="shared" si="6"/>
        <v>1.7439069617669407</v>
      </c>
      <c r="I232" s="2"/>
    </row>
    <row r="233" spans="3:9">
      <c r="C233" s="5">
        <f t="shared" si="7"/>
        <v>39845</v>
      </c>
      <c r="D233" s="2">
        <v>10.3706695880498</v>
      </c>
      <c r="F233">
        <v>8.1999999999999993</v>
      </c>
      <c r="H233" s="2">
        <f t="shared" si="6"/>
        <v>2.170669588049801</v>
      </c>
      <c r="I233" s="2"/>
    </row>
    <row r="234" spans="3:9">
      <c r="C234" s="5">
        <f t="shared" si="7"/>
        <v>39873</v>
      </c>
      <c r="D234" s="2">
        <v>10.6401506400339</v>
      </c>
      <c r="F234">
        <v>8.1999999999999993</v>
      </c>
      <c r="H234" s="2">
        <f t="shared" si="6"/>
        <v>2.4401506400339006</v>
      </c>
      <c r="I234" s="2"/>
    </row>
    <row r="235" spans="3:9">
      <c r="C235" s="5">
        <f t="shared" si="7"/>
        <v>39904</v>
      </c>
      <c r="D235" s="2">
        <v>10.914085786772</v>
      </c>
      <c r="F235">
        <v>8.1999999999999993</v>
      </c>
      <c r="H235" s="2">
        <f t="shared" si="6"/>
        <v>2.7140857867720012</v>
      </c>
      <c r="I235" s="2"/>
    </row>
    <row r="236" spans="3:9">
      <c r="C236" s="5">
        <f t="shared" si="7"/>
        <v>39934</v>
      </c>
      <c r="D236" s="2">
        <v>11.0368312737337</v>
      </c>
      <c r="F236">
        <v>8.1999999999999993</v>
      </c>
      <c r="H236" s="2">
        <f t="shared" si="6"/>
        <v>2.8368312737337007</v>
      </c>
      <c r="I236" s="2"/>
    </row>
    <row r="237" spans="3:9">
      <c r="C237" s="5">
        <f t="shared" si="7"/>
        <v>39965</v>
      </c>
      <c r="D237" s="2">
        <v>11.1300923033898</v>
      </c>
      <c r="F237">
        <v>8.1999999999999993</v>
      </c>
      <c r="H237" s="2">
        <f t="shared" si="6"/>
        <v>2.9300923033898005</v>
      </c>
      <c r="I237" s="2"/>
    </row>
    <row r="238" spans="3:9">
      <c r="C238" s="5">
        <f t="shared" si="7"/>
        <v>39995</v>
      </c>
      <c r="D238" s="2">
        <v>11.0999050978402</v>
      </c>
      <c r="F238">
        <v>8.1999999999999993</v>
      </c>
      <c r="H238" s="2">
        <f t="shared" si="6"/>
        <v>2.8999050978402003</v>
      </c>
      <c r="I238" s="2"/>
    </row>
    <row r="239" spans="3:9">
      <c r="C239" s="5">
        <f t="shared" si="7"/>
        <v>40026</v>
      </c>
      <c r="D239" s="2">
        <v>11.115535013626801</v>
      </c>
      <c r="F239">
        <v>8.1999999999999993</v>
      </c>
      <c r="H239" s="2">
        <f t="shared" si="6"/>
        <v>2.9155350136268012</v>
      </c>
      <c r="I239" s="2"/>
    </row>
    <row r="240" spans="3:9">
      <c r="C240" s="5">
        <f t="shared" si="7"/>
        <v>40057</v>
      </c>
      <c r="D240" s="2">
        <v>10.9561980148872</v>
      </c>
      <c r="F240">
        <v>8.1999999999999993</v>
      </c>
      <c r="H240" s="2">
        <f t="shared" si="6"/>
        <v>2.7561980148872003</v>
      </c>
      <c r="I240" s="2"/>
    </row>
    <row r="241" spans="3:9">
      <c r="C241" s="5">
        <f t="shared" si="7"/>
        <v>40087</v>
      </c>
      <c r="D241" s="2">
        <v>10.730816653201201</v>
      </c>
      <c r="F241">
        <v>8.1999999999999993</v>
      </c>
      <c r="H241" s="2">
        <f t="shared" si="6"/>
        <v>2.5308166532012013</v>
      </c>
      <c r="I241" s="2"/>
    </row>
    <row r="242" spans="3:9">
      <c r="C242" s="5">
        <f t="shared" si="7"/>
        <v>40118</v>
      </c>
      <c r="D242" s="2">
        <v>10.785856104547099</v>
      </c>
      <c r="F242">
        <v>8.1999999999999993</v>
      </c>
      <c r="H242" s="2">
        <f t="shared" si="6"/>
        <v>2.5858561045470996</v>
      </c>
      <c r="I242" s="2"/>
    </row>
    <row r="243" spans="3:9">
      <c r="C243" s="5">
        <f t="shared" si="7"/>
        <v>40148</v>
      </c>
      <c r="D243" s="2">
        <v>10.5472387480885</v>
      </c>
      <c r="F243">
        <v>8.1999999999999993</v>
      </c>
      <c r="H243" s="2">
        <f t="shared" si="6"/>
        <v>2.3472387480885004</v>
      </c>
      <c r="I243" s="2"/>
    </row>
    <row r="244" spans="3:9">
      <c r="C244" s="5">
        <f t="shared" si="7"/>
        <v>40179</v>
      </c>
      <c r="D244" s="2">
        <v>10.0637869335626</v>
      </c>
      <c r="F244">
        <v>8.1999999999999993</v>
      </c>
      <c r="H244" s="2">
        <f t="shared" si="6"/>
        <v>1.8637869335626007</v>
      </c>
      <c r="I244" s="2"/>
    </row>
    <row r="245" spans="3:9">
      <c r="C245" s="5">
        <f t="shared" si="7"/>
        <v>40210</v>
      </c>
      <c r="D245" s="2">
        <v>9.4989858100995903</v>
      </c>
      <c r="F245">
        <v>8.1999999999999993</v>
      </c>
      <c r="H245" s="2">
        <f t="shared" si="6"/>
        <v>1.298985810099591</v>
      </c>
      <c r="I245" s="2"/>
    </row>
    <row r="246" spans="3:9">
      <c r="C246" s="5">
        <f t="shared" si="7"/>
        <v>40238</v>
      </c>
      <c r="D246" s="2">
        <v>9.1316496091426291</v>
      </c>
      <c r="E246" s="2">
        <v>9.2275980636191992</v>
      </c>
      <c r="F246">
        <v>8.1999999999999993</v>
      </c>
      <c r="G246" s="2">
        <f>D246/E246</f>
        <v>0.98960201194123776</v>
      </c>
      <c r="H246" s="2">
        <f t="shared" si="6"/>
        <v>0.93164960914262984</v>
      </c>
      <c r="I246" s="2"/>
    </row>
    <row r="247" spans="3:9">
      <c r="C247" s="5">
        <f t="shared" si="7"/>
        <v>40269</v>
      </c>
      <c r="D247" s="2">
        <v>8.8843409521565704</v>
      </c>
      <c r="E247" s="2">
        <v>8.8360540992830003</v>
      </c>
      <c r="F247">
        <v>8.1999999999999993</v>
      </c>
      <c r="G247" s="2">
        <f t="shared" ref="G247:G310" si="8">D247/E247</f>
        <v>1.0054647529690304</v>
      </c>
      <c r="H247" s="2">
        <f t="shared" si="6"/>
        <v>0.68434095215657109</v>
      </c>
      <c r="I247" s="2"/>
    </row>
    <row r="248" spans="3:9">
      <c r="C248" s="5">
        <f t="shared" si="7"/>
        <v>40299</v>
      </c>
      <c r="D248" s="2">
        <v>8.8087880372300909</v>
      </c>
      <c r="E248" s="2">
        <v>9.0877307261895997</v>
      </c>
      <c r="F248">
        <v>8.1999999999999993</v>
      </c>
      <c r="G248" s="2">
        <f t="shared" si="8"/>
        <v>0.96930557282516816</v>
      </c>
      <c r="H248" s="2">
        <f t="shared" si="6"/>
        <v>0.60878803723009156</v>
      </c>
      <c r="I248" s="2"/>
    </row>
    <row r="249" spans="3:9">
      <c r="C249" s="5">
        <f t="shared" si="7"/>
        <v>40330</v>
      </c>
      <c r="D249" s="2">
        <v>8.5837299955725808</v>
      </c>
      <c r="E249" s="2">
        <v>8.6560640009262002</v>
      </c>
      <c r="F249">
        <v>8.1999999999999993</v>
      </c>
      <c r="G249" s="2">
        <f t="shared" si="8"/>
        <v>0.99164354545600863</v>
      </c>
      <c r="H249" s="2">
        <f t="shared" si="6"/>
        <v>0.38372999557258147</v>
      </c>
      <c r="I249" s="2"/>
    </row>
    <row r="250" spans="3:9">
      <c r="C250" s="5">
        <f t="shared" si="7"/>
        <v>40360</v>
      </c>
      <c r="D250" s="2">
        <v>8.3367459560365909</v>
      </c>
      <c r="E250" s="2">
        <v>8.5111787141127007</v>
      </c>
      <c r="F250">
        <v>8.1999999999999993</v>
      </c>
      <c r="G250" s="2">
        <f t="shared" si="8"/>
        <v>0.97950545230746044</v>
      </c>
      <c r="H250" s="2">
        <f t="shared" si="6"/>
        <v>0.13674595603659156</v>
      </c>
      <c r="I250" s="2"/>
    </row>
    <row r="251" spans="3:9">
      <c r="C251" s="5">
        <f t="shared" si="7"/>
        <v>40391</v>
      </c>
      <c r="D251" s="2">
        <v>8.3331028949419892</v>
      </c>
      <c r="E251" s="2">
        <v>8.4362750412026006</v>
      </c>
      <c r="F251">
        <v>8.1999999999999993</v>
      </c>
      <c r="G251" s="2">
        <f t="shared" si="8"/>
        <v>0.98777041457791259</v>
      </c>
      <c r="H251" s="2">
        <f t="shared" si="6"/>
        <v>0.1331028949419899</v>
      </c>
      <c r="I251" s="2"/>
    </row>
    <row r="252" spans="3:9">
      <c r="C252" s="5">
        <f t="shared" si="7"/>
        <v>40422</v>
      </c>
      <c r="D252" s="2">
        <v>7.9259530977814796</v>
      </c>
      <c r="E252" s="2">
        <v>8.1245686923359006</v>
      </c>
      <c r="F252">
        <v>8.1999999999999993</v>
      </c>
      <c r="G252" s="2">
        <f t="shared" si="8"/>
        <v>0.9755537060395858</v>
      </c>
      <c r="H252" s="2">
        <f t="shared" si="6"/>
        <v>-0.27404690221851968</v>
      </c>
      <c r="I252" s="2"/>
    </row>
    <row r="253" spans="3:9">
      <c r="C253" s="5">
        <f t="shared" si="7"/>
        <v>40452</v>
      </c>
      <c r="D253" s="2">
        <v>7.7078569047944097</v>
      </c>
      <c r="E253" s="2">
        <v>7.8146967084653003</v>
      </c>
      <c r="F253">
        <v>8.1999999999999993</v>
      </c>
      <c r="G253" s="2">
        <f t="shared" si="8"/>
        <v>0.98632834930686997</v>
      </c>
      <c r="H253" s="2">
        <f t="shared" si="6"/>
        <v>-0.49214309520558963</v>
      </c>
      <c r="I253" s="2"/>
    </row>
    <row r="254" spans="3:9">
      <c r="C254" s="5">
        <f t="shared" si="7"/>
        <v>40483</v>
      </c>
      <c r="D254" s="2">
        <v>7.4217949368113896</v>
      </c>
      <c r="E254" s="2">
        <v>7.2250504372039002</v>
      </c>
      <c r="F254">
        <v>8.1999999999999993</v>
      </c>
      <c r="G254" s="2">
        <f t="shared" si="8"/>
        <v>1.0272308825132064</v>
      </c>
      <c r="H254" s="2">
        <f t="shared" si="6"/>
        <v>-0.77820506318860971</v>
      </c>
      <c r="I254" s="2"/>
    </row>
    <row r="255" spans="3:9">
      <c r="C255" s="5">
        <f t="shared" si="7"/>
        <v>40513</v>
      </c>
      <c r="D255" s="2">
        <v>7.5300670574337492</v>
      </c>
      <c r="E255" s="2">
        <v>7.2101288890971</v>
      </c>
      <c r="F255">
        <v>8.1999999999999993</v>
      </c>
      <c r="G255" s="2">
        <f t="shared" si="8"/>
        <v>1.044373432605407</v>
      </c>
      <c r="H255" s="2">
        <f t="shared" si="6"/>
        <v>-0.66993294256625013</v>
      </c>
      <c r="I255" s="2"/>
    </row>
    <row r="256" spans="3:9">
      <c r="C256" s="5">
        <f t="shared" si="7"/>
        <v>40544</v>
      </c>
      <c r="D256" s="2">
        <v>7.6585664202229298</v>
      </c>
      <c r="E256" s="2">
        <v>7.4417617188177996</v>
      </c>
      <c r="F256">
        <v>8.1999999999999993</v>
      </c>
      <c r="G256" s="2">
        <f t="shared" si="8"/>
        <v>1.0291335183249555</v>
      </c>
      <c r="H256" s="2">
        <f t="shared" si="6"/>
        <v>-0.54143357977706952</v>
      </c>
      <c r="I256" s="2"/>
    </row>
    <row r="257" spans="3:9">
      <c r="C257" s="5">
        <f t="shared" si="7"/>
        <v>40575</v>
      </c>
      <c r="D257" s="2">
        <v>7.5958511577972097</v>
      </c>
      <c r="E257" s="2">
        <v>7.4427693646652999</v>
      </c>
      <c r="F257">
        <v>8.1999999999999993</v>
      </c>
      <c r="G257" s="2">
        <f t="shared" si="8"/>
        <v>1.0205678539306442</v>
      </c>
      <c r="H257" s="2">
        <f t="shared" si="6"/>
        <v>-0.60414884220278964</v>
      </c>
      <c r="I257" s="2"/>
    </row>
    <row r="258" spans="3:9">
      <c r="C258" s="5">
        <f t="shared" si="7"/>
        <v>40603</v>
      </c>
      <c r="D258" s="2">
        <v>7.4661279729361905</v>
      </c>
      <c r="E258" s="2">
        <v>7.5481165580961997</v>
      </c>
      <c r="F258">
        <v>8.1999999999999993</v>
      </c>
      <c r="G258" s="2">
        <f t="shared" si="8"/>
        <v>0.98913787505413286</v>
      </c>
      <c r="H258" s="2">
        <f t="shared" si="6"/>
        <v>-0.73387202706380883</v>
      </c>
      <c r="I258" s="2"/>
    </row>
    <row r="259" spans="3:9">
      <c r="C259" s="5">
        <f t="shared" si="7"/>
        <v>40634</v>
      </c>
      <c r="D259" s="2">
        <v>7.2516061632490709</v>
      </c>
      <c r="E259" s="2">
        <v>7.2111118602050999</v>
      </c>
      <c r="F259">
        <v>8.1999999999999993</v>
      </c>
      <c r="G259" s="2">
        <f t="shared" si="8"/>
        <v>1.0056155422116582</v>
      </c>
      <c r="H259" s="2">
        <f t="shared" si="6"/>
        <v>-0.94839383675092837</v>
      </c>
      <c r="I259" s="2"/>
    </row>
    <row r="260" spans="3:9">
      <c r="C260" s="5">
        <f t="shared" si="7"/>
        <v>40664</v>
      </c>
      <c r="D260" s="2">
        <v>7.0843144162087004</v>
      </c>
      <c r="E260" s="2">
        <v>7.3047634518804001</v>
      </c>
      <c r="F260">
        <v>8.1999999999999993</v>
      </c>
      <c r="G260" s="2">
        <f t="shared" si="8"/>
        <v>0.96982119446798087</v>
      </c>
      <c r="H260" s="2">
        <f t="shared" si="6"/>
        <v>-1.1156855837912989</v>
      </c>
      <c r="I260" s="2"/>
    </row>
    <row r="261" spans="3:9">
      <c r="C261" s="5">
        <f t="shared" si="7"/>
        <v>40695</v>
      </c>
      <c r="D261" s="2">
        <v>7.1501478478871698</v>
      </c>
      <c r="E261" s="2">
        <v>7.2122553970482004</v>
      </c>
      <c r="F261">
        <v>8.1999999999999993</v>
      </c>
      <c r="G261" s="2">
        <f t="shared" si="8"/>
        <v>0.99138860928490558</v>
      </c>
      <c r="H261" s="2">
        <f t="shared" ref="H261:H324" si="9">D261-F261</f>
        <v>-1.0498521521128295</v>
      </c>
      <c r="I261" s="2"/>
    </row>
    <row r="262" spans="3:9">
      <c r="C262" s="5">
        <f t="shared" ref="C262:C325" si="10">EDATE(C261,1)</f>
        <v>40725</v>
      </c>
      <c r="D262" s="2">
        <v>7.4304615011646602</v>
      </c>
      <c r="E262" s="2">
        <v>7.5533693014774999</v>
      </c>
      <c r="F262">
        <v>8.1999999999999993</v>
      </c>
      <c r="G262" s="2">
        <f t="shared" si="8"/>
        <v>0.98372808273934154</v>
      </c>
      <c r="H262" s="2">
        <f t="shared" si="9"/>
        <v>-0.76953849883533909</v>
      </c>
      <c r="I262" s="2"/>
    </row>
    <row r="263" spans="3:9">
      <c r="C263" s="5">
        <f t="shared" si="10"/>
        <v>40756</v>
      </c>
      <c r="D263" s="2">
        <v>7.435261243690559</v>
      </c>
      <c r="E263" s="2">
        <v>7.5146494707644997</v>
      </c>
      <c r="F263">
        <v>8.1999999999999993</v>
      </c>
      <c r="G263" s="2">
        <f t="shared" si="8"/>
        <v>0.98943553822666008</v>
      </c>
      <c r="H263" s="2">
        <f t="shared" si="9"/>
        <v>-0.76473875630944033</v>
      </c>
      <c r="I263" s="2"/>
    </row>
    <row r="264" spans="3:9">
      <c r="C264" s="5">
        <f t="shared" si="10"/>
        <v>40787</v>
      </c>
      <c r="D264" s="2">
        <v>7.45266430621363</v>
      </c>
      <c r="E264" s="2">
        <v>7.6263811757401001</v>
      </c>
      <c r="F264">
        <v>8.1999999999999993</v>
      </c>
      <c r="G264" s="2">
        <f t="shared" si="8"/>
        <v>0.97722158576612039</v>
      </c>
      <c r="H264" s="2">
        <f t="shared" si="9"/>
        <v>-0.74733569378636933</v>
      </c>
      <c r="I264" s="2"/>
    </row>
    <row r="265" spans="3:9">
      <c r="C265" s="5">
        <f t="shared" si="10"/>
        <v>40817</v>
      </c>
      <c r="D265" s="2">
        <v>7.3406511838757291</v>
      </c>
      <c r="E265" s="2">
        <v>7.4366909896980999</v>
      </c>
      <c r="F265">
        <v>8.1999999999999993</v>
      </c>
      <c r="G265" s="2">
        <f t="shared" si="8"/>
        <v>0.98708568018283771</v>
      </c>
      <c r="H265" s="2">
        <f t="shared" si="9"/>
        <v>-0.85934881612427017</v>
      </c>
      <c r="I265" s="2"/>
    </row>
    <row r="266" spans="3:9">
      <c r="C266" s="5">
        <f t="shared" si="10"/>
        <v>40848</v>
      </c>
      <c r="D266" s="2">
        <v>7.5424407667059796</v>
      </c>
      <c r="E266" s="2">
        <v>7.3319133368941998</v>
      </c>
      <c r="F266">
        <v>8.1999999999999993</v>
      </c>
      <c r="G266" s="2">
        <f t="shared" si="8"/>
        <v>1.0287138459141907</v>
      </c>
      <c r="H266" s="2">
        <f t="shared" si="9"/>
        <v>-0.65755923329401966</v>
      </c>
      <c r="I266" s="2"/>
    </row>
    <row r="267" spans="3:9">
      <c r="C267" s="5">
        <f t="shared" si="10"/>
        <v>40878</v>
      </c>
      <c r="D267" s="2">
        <v>7.1122136855099303</v>
      </c>
      <c r="E267" s="2">
        <v>6.8146096671283001</v>
      </c>
      <c r="F267">
        <v>8.1999999999999993</v>
      </c>
      <c r="G267" s="2">
        <f t="shared" si="8"/>
        <v>1.0436714695218987</v>
      </c>
      <c r="H267" s="2">
        <f t="shared" si="9"/>
        <v>-1.087786314490069</v>
      </c>
      <c r="I267" s="2"/>
    </row>
    <row r="268" spans="3:9">
      <c r="C268" s="5">
        <f t="shared" si="10"/>
        <v>40909</v>
      </c>
      <c r="D268" s="2">
        <v>7.0503022165872302</v>
      </c>
      <c r="E268" s="2">
        <v>6.8539156765470004</v>
      </c>
      <c r="F268">
        <v>8.1999999999999993</v>
      </c>
      <c r="G268" s="2">
        <f t="shared" si="8"/>
        <v>1.0286531888205501</v>
      </c>
      <c r="H268" s="2">
        <f t="shared" si="9"/>
        <v>-1.1496977834127691</v>
      </c>
      <c r="I268" s="2"/>
    </row>
    <row r="269" spans="3:9">
      <c r="C269" s="5">
        <f t="shared" si="10"/>
        <v>40940</v>
      </c>
      <c r="D269" s="2">
        <v>6.6543684029660692</v>
      </c>
      <c r="E269" s="2">
        <v>6.5283728037423998</v>
      </c>
      <c r="F269">
        <v>8.1999999999999993</v>
      </c>
      <c r="G269" s="2">
        <f t="shared" si="8"/>
        <v>1.0192996942747268</v>
      </c>
      <c r="H269" s="2">
        <f t="shared" si="9"/>
        <v>-1.54563159703393</v>
      </c>
      <c r="I269" s="2"/>
    </row>
    <row r="270" spans="3:9">
      <c r="C270" s="5">
        <f t="shared" si="10"/>
        <v>40969</v>
      </c>
      <c r="D270" s="2">
        <v>6.72460999498057</v>
      </c>
      <c r="E270" s="2">
        <v>6.7973028961148003</v>
      </c>
      <c r="F270">
        <v>8.1999999999999993</v>
      </c>
      <c r="G270" s="2">
        <f t="shared" si="8"/>
        <v>0.98930562573932379</v>
      </c>
      <c r="H270" s="2">
        <f t="shared" si="9"/>
        <v>-1.4753900050194293</v>
      </c>
      <c r="I270" s="2"/>
    </row>
    <row r="271" spans="3:9">
      <c r="C271" s="5">
        <f t="shared" si="10"/>
        <v>41000</v>
      </c>
      <c r="D271" s="2">
        <v>6.8012816808094287</v>
      </c>
      <c r="E271" s="2">
        <v>6.7636742906145999</v>
      </c>
      <c r="F271">
        <v>8.1999999999999993</v>
      </c>
      <c r="G271" s="2">
        <f t="shared" si="8"/>
        <v>1.0055602012425426</v>
      </c>
      <c r="H271" s="2">
        <f t="shared" si="9"/>
        <v>-1.3987183191905705</v>
      </c>
      <c r="I271" s="2"/>
    </row>
    <row r="272" spans="3:9">
      <c r="C272" s="5">
        <f t="shared" si="10"/>
        <v>41030</v>
      </c>
      <c r="D272" s="2">
        <v>6.7208558982702904</v>
      </c>
      <c r="E272" s="2">
        <v>6.9418393842258004</v>
      </c>
      <c r="F272">
        <v>8.1999999999999993</v>
      </c>
      <c r="G272" s="2">
        <f t="shared" si="8"/>
        <v>0.96816643633996213</v>
      </c>
      <c r="H272" s="2">
        <f t="shared" si="9"/>
        <v>-1.4791441017297089</v>
      </c>
      <c r="I272" s="2"/>
    </row>
    <row r="273" spans="3:9">
      <c r="C273" s="5">
        <f t="shared" si="10"/>
        <v>41061</v>
      </c>
      <c r="D273" s="2">
        <v>6.6883444785784896</v>
      </c>
      <c r="E273" s="2">
        <v>6.7812921942006996</v>
      </c>
      <c r="F273">
        <v>8.1999999999999993</v>
      </c>
      <c r="G273" s="2">
        <f t="shared" si="8"/>
        <v>0.98629350970871033</v>
      </c>
      <c r="H273" s="2">
        <f t="shared" si="9"/>
        <v>-1.5116555214215097</v>
      </c>
      <c r="I273" s="2"/>
    </row>
    <row r="274" spans="3:9">
      <c r="C274" s="5">
        <f t="shared" si="10"/>
        <v>41091</v>
      </c>
      <c r="D274" s="2">
        <v>6.5366924919011806</v>
      </c>
      <c r="E274" s="2">
        <v>6.6649669414834003</v>
      </c>
      <c r="F274">
        <v>8.1999999999999993</v>
      </c>
      <c r="G274" s="2">
        <f t="shared" si="8"/>
        <v>0.98075392560706831</v>
      </c>
      <c r="H274" s="2">
        <f t="shared" si="9"/>
        <v>-1.6633075080988187</v>
      </c>
      <c r="I274" s="2"/>
    </row>
    <row r="275" spans="3:9">
      <c r="C275" s="5">
        <f t="shared" si="10"/>
        <v>41122</v>
      </c>
      <c r="D275" s="2">
        <v>6.4528300397491991</v>
      </c>
      <c r="E275" s="2">
        <v>6.5384289832066997</v>
      </c>
      <c r="F275">
        <v>8.1999999999999993</v>
      </c>
      <c r="G275" s="2">
        <f t="shared" si="8"/>
        <v>0.98690833169904379</v>
      </c>
      <c r="H275" s="2">
        <f t="shared" si="9"/>
        <v>-1.7471699602508002</v>
      </c>
      <c r="I275" s="2"/>
    </row>
    <row r="276" spans="3:9">
      <c r="C276" s="5">
        <f t="shared" si="10"/>
        <v>41153</v>
      </c>
      <c r="D276" s="2">
        <v>6.428335068069881</v>
      </c>
      <c r="E276" s="2">
        <v>6.5762953945396001</v>
      </c>
      <c r="F276">
        <v>8.1999999999999993</v>
      </c>
      <c r="G276" s="2">
        <f t="shared" si="8"/>
        <v>0.97750096101331263</v>
      </c>
      <c r="H276" s="2">
        <f t="shared" si="9"/>
        <v>-1.7716649319301183</v>
      </c>
      <c r="I276" s="2"/>
    </row>
    <row r="277" spans="3:9">
      <c r="C277" s="5">
        <f t="shared" si="10"/>
        <v>41183</v>
      </c>
      <c r="D277" s="2">
        <v>6.6074563139742404</v>
      </c>
      <c r="E277" s="2">
        <v>6.6949333295344999</v>
      </c>
      <c r="F277">
        <v>8.1999999999999993</v>
      </c>
      <c r="G277" s="2">
        <f t="shared" si="8"/>
        <v>0.98693384814239193</v>
      </c>
      <c r="H277" s="2">
        <f t="shared" si="9"/>
        <v>-1.5925436860257589</v>
      </c>
      <c r="I277" s="2"/>
    </row>
    <row r="278" spans="3:9">
      <c r="C278" s="5">
        <f t="shared" si="10"/>
        <v>41214</v>
      </c>
      <c r="D278" s="2">
        <v>6.5499076228450495</v>
      </c>
      <c r="E278" s="2">
        <v>6.3597240604041998</v>
      </c>
      <c r="F278">
        <v>8.1999999999999993</v>
      </c>
      <c r="G278" s="2">
        <f t="shared" si="8"/>
        <v>1.0299043733084172</v>
      </c>
      <c r="H278" s="2">
        <f t="shared" si="9"/>
        <v>-1.6500923771549498</v>
      </c>
      <c r="I278" s="2"/>
    </row>
    <row r="279" spans="3:9">
      <c r="C279" s="5">
        <f t="shared" si="10"/>
        <v>41244</v>
      </c>
      <c r="D279" s="2">
        <v>6.5142893607782302</v>
      </c>
      <c r="E279" s="2">
        <v>6.2246556879871999</v>
      </c>
      <c r="F279">
        <v>8.1999999999999993</v>
      </c>
      <c r="G279" s="2">
        <f t="shared" si="8"/>
        <v>1.0465300712696426</v>
      </c>
      <c r="H279" s="2">
        <f t="shared" si="9"/>
        <v>-1.6857106392217691</v>
      </c>
      <c r="I279" s="2"/>
    </row>
    <row r="280" spans="3:9">
      <c r="C280" s="5">
        <f t="shared" si="10"/>
        <v>41275</v>
      </c>
      <c r="D280" s="2">
        <v>6.2838111777529999</v>
      </c>
      <c r="E280" s="2">
        <v>6.1195495926929997</v>
      </c>
      <c r="F280">
        <v>8.1999999999999993</v>
      </c>
      <c r="G280" s="2">
        <f t="shared" si="8"/>
        <v>1.0268421037483111</v>
      </c>
      <c r="H280" s="2">
        <f t="shared" si="9"/>
        <v>-1.9161888222469994</v>
      </c>
      <c r="I280" s="2"/>
    </row>
    <row r="281" spans="3:9">
      <c r="C281" s="5">
        <f t="shared" si="10"/>
        <v>41306</v>
      </c>
      <c r="D281" s="2">
        <v>6.497306512978521</v>
      </c>
      <c r="E281" s="2">
        <v>6.3547619385980001</v>
      </c>
      <c r="F281">
        <v>8.1999999999999993</v>
      </c>
      <c r="G281" s="2">
        <f t="shared" si="8"/>
        <v>1.022431143095184</v>
      </c>
      <c r="H281" s="2">
        <f t="shared" si="9"/>
        <v>-1.7026934870214783</v>
      </c>
      <c r="I281" s="2"/>
    </row>
    <row r="282" spans="3:9">
      <c r="C282" s="5">
        <f t="shared" si="10"/>
        <v>41334</v>
      </c>
      <c r="D282" s="2">
        <v>6.3846270508897396</v>
      </c>
      <c r="E282" s="2">
        <v>6.4261089083845002</v>
      </c>
      <c r="F282">
        <v>8.1999999999999993</v>
      </c>
      <c r="G282" s="2">
        <f t="shared" si="8"/>
        <v>0.99354479388909256</v>
      </c>
      <c r="H282" s="2">
        <f t="shared" si="9"/>
        <v>-1.8153729491102597</v>
      </c>
      <c r="I282" s="2"/>
    </row>
    <row r="283" spans="3:9">
      <c r="C283" s="5">
        <f t="shared" si="10"/>
        <v>41365</v>
      </c>
      <c r="D283" s="2">
        <v>6.5715650449668903</v>
      </c>
      <c r="E283" s="2">
        <v>6.5390100414664003</v>
      </c>
      <c r="F283">
        <v>8.1999999999999993</v>
      </c>
      <c r="G283" s="2">
        <f t="shared" si="8"/>
        <v>1.0049785828885482</v>
      </c>
      <c r="H283" s="2">
        <f t="shared" si="9"/>
        <v>-1.628434955033109</v>
      </c>
      <c r="I283" s="2"/>
    </row>
    <row r="284" spans="3:9">
      <c r="C284" s="5">
        <f t="shared" si="10"/>
        <v>41395</v>
      </c>
      <c r="D284" s="2">
        <v>6.3307153721804204</v>
      </c>
      <c r="E284" s="2">
        <v>6.5412356813196997</v>
      </c>
      <c r="F284">
        <v>8.1999999999999993</v>
      </c>
      <c r="G284" s="2">
        <f t="shared" si="8"/>
        <v>0.96781643111553406</v>
      </c>
      <c r="H284" s="2">
        <f t="shared" si="9"/>
        <v>-1.8692846278195789</v>
      </c>
      <c r="I284" s="2"/>
    </row>
    <row r="285" spans="3:9">
      <c r="C285" s="5">
        <f t="shared" si="10"/>
        <v>41426</v>
      </c>
      <c r="D285" s="2">
        <v>6.1460323046979601</v>
      </c>
      <c r="E285" s="2">
        <v>6.2605406935358001</v>
      </c>
      <c r="F285">
        <v>8.1999999999999993</v>
      </c>
      <c r="G285" s="2">
        <f t="shared" si="8"/>
        <v>0.98170950490648945</v>
      </c>
      <c r="H285" s="2">
        <f t="shared" si="9"/>
        <v>-2.0539676953020392</v>
      </c>
      <c r="I285" s="2"/>
    </row>
    <row r="286" spans="3:9">
      <c r="C286" s="5">
        <f t="shared" si="10"/>
        <v>41456</v>
      </c>
      <c r="D286" s="2">
        <v>5.7391782649197296</v>
      </c>
      <c r="E286" s="2">
        <v>5.8831519808405996</v>
      </c>
      <c r="F286">
        <v>8.1999999999999993</v>
      </c>
      <c r="G286" s="2">
        <f t="shared" si="8"/>
        <v>0.97552779251840804</v>
      </c>
      <c r="H286" s="2">
        <f t="shared" si="9"/>
        <v>-2.4608217350802697</v>
      </c>
      <c r="I286" s="2"/>
    </row>
    <row r="287" spans="3:9">
      <c r="C287" s="5">
        <f t="shared" si="10"/>
        <v>41487</v>
      </c>
      <c r="D287" s="2">
        <v>5.74613359778043</v>
      </c>
      <c r="E287" s="2">
        <v>5.8489625959423996</v>
      </c>
      <c r="F287">
        <v>8.1999999999999993</v>
      </c>
      <c r="G287" s="2">
        <f t="shared" si="8"/>
        <v>0.98241927581597033</v>
      </c>
      <c r="H287" s="2">
        <f t="shared" si="9"/>
        <v>-2.4538664022195693</v>
      </c>
      <c r="I287" s="2"/>
    </row>
    <row r="288" spans="3:9">
      <c r="C288" s="5">
        <f t="shared" si="10"/>
        <v>41518</v>
      </c>
      <c r="D288" s="2">
        <v>5.7107997246246702</v>
      </c>
      <c r="E288" s="2">
        <v>5.8604966913638004</v>
      </c>
      <c r="F288">
        <v>8.1999999999999993</v>
      </c>
      <c r="G288" s="2">
        <f t="shared" si="8"/>
        <v>0.97445660758417829</v>
      </c>
      <c r="H288" s="2">
        <f t="shared" si="9"/>
        <v>-2.4892002753753291</v>
      </c>
      <c r="I288" s="2"/>
    </row>
    <row r="289" spans="3:9">
      <c r="C289" s="5">
        <f t="shared" si="10"/>
        <v>41548</v>
      </c>
      <c r="D289" s="2">
        <v>5.8819990282280203</v>
      </c>
      <c r="E289" s="2">
        <v>5.9526644251095</v>
      </c>
      <c r="F289">
        <v>8.1999999999999993</v>
      </c>
      <c r="G289" s="2">
        <f t="shared" si="8"/>
        <v>0.98812877867205162</v>
      </c>
      <c r="H289" s="2">
        <f t="shared" si="9"/>
        <v>-2.3180009717719789</v>
      </c>
      <c r="I289" s="2"/>
    </row>
    <row r="290" spans="3:9">
      <c r="C290" s="5">
        <f t="shared" si="10"/>
        <v>41579</v>
      </c>
      <c r="D290" s="2">
        <v>6.0512508327861703</v>
      </c>
      <c r="E290" s="2">
        <v>5.8648368756725997</v>
      </c>
      <c r="F290">
        <v>8.1999999999999993</v>
      </c>
      <c r="G290" s="2">
        <f t="shared" si="8"/>
        <v>1.0317850199528682</v>
      </c>
      <c r="H290" s="2">
        <f t="shared" si="9"/>
        <v>-2.148749167213829</v>
      </c>
      <c r="I290" s="2"/>
    </row>
    <row r="291" spans="3:9">
      <c r="C291" s="5">
        <f t="shared" si="10"/>
        <v>41609</v>
      </c>
      <c r="D291" s="2">
        <v>6.0634070054418201</v>
      </c>
      <c r="E291" s="2">
        <v>5.7817319689281002</v>
      </c>
      <c r="F291">
        <v>8.1999999999999993</v>
      </c>
      <c r="G291" s="2">
        <f t="shared" si="8"/>
        <v>1.0487181069664737</v>
      </c>
      <c r="H291" s="2">
        <f t="shared" si="9"/>
        <v>-2.1365929945581792</v>
      </c>
      <c r="I291" s="2"/>
    </row>
    <row r="292" spans="3:9">
      <c r="C292" s="5">
        <f t="shared" si="10"/>
        <v>41640</v>
      </c>
      <c r="D292" s="2">
        <v>6.4164586045024103</v>
      </c>
      <c r="E292" s="2">
        <v>6.2314665991056</v>
      </c>
      <c r="F292">
        <v>8.1999999999999993</v>
      </c>
      <c r="G292" s="2">
        <f t="shared" si="8"/>
        <v>1.029686752300552</v>
      </c>
      <c r="H292" s="2">
        <f t="shared" si="9"/>
        <v>-1.7835413954975889</v>
      </c>
      <c r="I292" s="2"/>
    </row>
    <row r="293" spans="3:9">
      <c r="C293" s="5">
        <f t="shared" si="10"/>
        <v>41671</v>
      </c>
      <c r="D293" s="2">
        <v>6.3402645882979201</v>
      </c>
      <c r="E293" s="2">
        <v>6.1846947292971004</v>
      </c>
      <c r="F293">
        <v>8.1999999999999993</v>
      </c>
      <c r="G293" s="2">
        <f t="shared" si="8"/>
        <v>1.0251540077255357</v>
      </c>
      <c r="H293" s="2">
        <f t="shared" si="9"/>
        <v>-1.8597354117020792</v>
      </c>
      <c r="I293" s="2"/>
    </row>
    <row r="294" spans="3:9">
      <c r="C294" s="5">
        <f t="shared" si="10"/>
        <v>41699</v>
      </c>
      <c r="D294" s="2">
        <v>6.4875471739867301</v>
      </c>
      <c r="E294" s="2">
        <v>6.4964041476347001</v>
      </c>
      <c r="F294">
        <v>8.1999999999999993</v>
      </c>
      <c r="G294" s="2">
        <f t="shared" si="8"/>
        <v>0.99863663444473438</v>
      </c>
      <c r="H294" s="2">
        <f t="shared" si="9"/>
        <v>-1.7124528260132692</v>
      </c>
      <c r="I294" s="2"/>
    </row>
    <row r="295" spans="3:9">
      <c r="C295" s="5">
        <f t="shared" si="10"/>
        <v>41730</v>
      </c>
      <c r="D295" s="2">
        <v>6.1768132606881796</v>
      </c>
      <c r="E295" s="2">
        <v>6.1441471565352002</v>
      </c>
      <c r="F295">
        <v>8.1999999999999993</v>
      </c>
      <c r="G295" s="2">
        <f t="shared" si="8"/>
        <v>1.00531662138304</v>
      </c>
      <c r="H295" s="2">
        <f t="shared" si="9"/>
        <v>-2.0231867393118197</v>
      </c>
      <c r="I295" s="2"/>
    </row>
    <row r="296" spans="3:9">
      <c r="C296" s="5">
        <f t="shared" si="10"/>
        <v>41760</v>
      </c>
      <c r="D296" s="2">
        <v>6.1084092651892803</v>
      </c>
      <c r="E296" s="2">
        <v>6.3242429580520003</v>
      </c>
      <c r="F296">
        <v>8.1999999999999993</v>
      </c>
      <c r="G296" s="2">
        <f t="shared" si="8"/>
        <v>0.9658720111965462</v>
      </c>
      <c r="H296" s="2">
        <f t="shared" si="9"/>
        <v>-2.091590734810719</v>
      </c>
      <c r="I296" s="2"/>
    </row>
    <row r="297" spans="3:9">
      <c r="C297" s="5">
        <f t="shared" si="10"/>
        <v>41791</v>
      </c>
      <c r="D297" s="2">
        <v>6.3501455075533899</v>
      </c>
      <c r="E297" s="2">
        <v>6.5178319122478001</v>
      </c>
      <c r="F297">
        <v>8.1999999999999993</v>
      </c>
      <c r="G297" s="2">
        <f t="shared" si="8"/>
        <v>0.97427267119618299</v>
      </c>
      <c r="H297" s="2">
        <f t="shared" si="9"/>
        <v>-1.8498544924466094</v>
      </c>
      <c r="I297" s="2"/>
    </row>
    <row r="298" spans="3:9">
      <c r="C298" s="5">
        <f t="shared" si="10"/>
        <v>41821</v>
      </c>
      <c r="D298" s="2">
        <v>6.3866200679033893</v>
      </c>
      <c r="E298" s="2">
        <v>6.5941218073472001</v>
      </c>
      <c r="F298">
        <v>8.1999999999999993</v>
      </c>
      <c r="G298" s="2">
        <f t="shared" si="8"/>
        <v>0.96853231628014336</v>
      </c>
      <c r="H298" s="2">
        <f t="shared" si="9"/>
        <v>-1.81337993209661</v>
      </c>
      <c r="I298" s="2"/>
    </row>
    <row r="299" spans="3:9">
      <c r="C299" s="5">
        <f t="shared" si="10"/>
        <v>41852</v>
      </c>
      <c r="D299" s="2">
        <v>6.6802609400389787</v>
      </c>
      <c r="E299" s="2">
        <v>6.8264777631323996</v>
      </c>
      <c r="F299">
        <v>8.1999999999999993</v>
      </c>
      <c r="G299" s="2">
        <f t="shared" si="8"/>
        <v>0.97858092735860203</v>
      </c>
      <c r="H299" s="2">
        <f t="shared" si="9"/>
        <v>-1.5197390599610205</v>
      </c>
      <c r="I299" s="2"/>
    </row>
    <row r="300" spans="3:9">
      <c r="C300" s="5">
        <f t="shared" si="10"/>
        <v>41883</v>
      </c>
      <c r="D300" s="2">
        <v>6.5840337093294492</v>
      </c>
      <c r="E300" s="2">
        <v>6.7605499259605999</v>
      </c>
      <c r="F300">
        <v>8.1999999999999993</v>
      </c>
      <c r="G300" s="2">
        <f t="shared" si="8"/>
        <v>0.97389025766183224</v>
      </c>
      <c r="H300" s="2">
        <f t="shared" si="9"/>
        <v>-1.6159662906705501</v>
      </c>
      <c r="I300" s="2"/>
    </row>
    <row r="301" spans="3:9">
      <c r="C301" s="5">
        <f t="shared" si="10"/>
        <v>41913</v>
      </c>
      <c r="D301" s="2">
        <v>6.4975393623827493</v>
      </c>
      <c r="E301" s="2">
        <v>6.5636702551218002</v>
      </c>
      <c r="F301">
        <v>8.1999999999999993</v>
      </c>
      <c r="G301" s="2">
        <f t="shared" si="8"/>
        <v>0.98992470825489032</v>
      </c>
      <c r="H301" s="2">
        <f t="shared" si="9"/>
        <v>-1.70246063761725</v>
      </c>
      <c r="I301" s="2"/>
    </row>
    <row r="302" spans="3:9">
      <c r="C302" s="5">
        <f t="shared" si="10"/>
        <v>41944</v>
      </c>
      <c r="D302" s="2">
        <v>6.4262456224773796</v>
      </c>
      <c r="E302" s="2">
        <v>6.2148680033327004</v>
      </c>
      <c r="F302">
        <v>8.1999999999999993</v>
      </c>
      <c r="G302" s="2">
        <f t="shared" si="8"/>
        <v>1.0340116023431758</v>
      </c>
      <c r="H302" s="2">
        <f t="shared" si="9"/>
        <v>-1.7737543775226197</v>
      </c>
      <c r="I302" s="2"/>
    </row>
    <row r="303" spans="3:9">
      <c r="C303" s="5">
        <f t="shared" si="10"/>
        <v>41974</v>
      </c>
      <c r="D303" s="2">
        <v>6.5629930823668001</v>
      </c>
      <c r="E303" s="2">
        <v>6.2055968190966997</v>
      </c>
      <c r="F303">
        <v>8.1999999999999993</v>
      </c>
      <c r="G303" s="2">
        <f t="shared" si="8"/>
        <v>1.0575925690451355</v>
      </c>
      <c r="H303" s="2">
        <f t="shared" si="9"/>
        <v>-1.6370069176331992</v>
      </c>
      <c r="I303" s="2"/>
    </row>
    <row r="304" spans="3:9">
      <c r="C304" s="5">
        <f t="shared" si="10"/>
        <v>42005</v>
      </c>
      <c r="D304" s="2">
        <v>6.4722457288516999</v>
      </c>
      <c r="E304" s="2">
        <v>6.2266912629249003</v>
      </c>
      <c r="F304">
        <v>8.1999999999999993</v>
      </c>
      <c r="G304" s="2">
        <f t="shared" si="8"/>
        <v>1.0394357862881183</v>
      </c>
      <c r="H304" s="2">
        <f t="shared" si="9"/>
        <v>-1.7277542711482994</v>
      </c>
      <c r="I304" s="2"/>
    </row>
    <row r="305" spans="3:9">
      <c r="C305" s="5">
        <f t="shared" si="10"/>
        <v>42036</v>
      </c>
      <c r="D305" s="2">
        <v>6.4200203180205788</v>
      </c>
      <c r="E305" s="2">
        <v>6.2152623702999996</v>
      </c>
      <c r="F305">
        <v>8.1999999999999993</v>
      </c>
      <c r="G305" s="2">
        <f t="shared" si="8"/>
        <v>1.03294437716725</v>
      </c>
      <c r="H305" s="2">
        <f t="shared" si="9"/>
        <v>-1.7799796819794205</v>
      </c>
      <c r="I305" s="2"/>
    </row>
    <row r="306" spans="3:9">
      <c r="C306" s="5">
        <f t="shared" si="10"/>
        <v>42064</v>
      </c>
      <c r="D306" s="2">
        <v>6.2131028222832496</v>
      </c>
      <c r="E306" s="2">
        <v>6.2288644027975</v>
      </c>
      <c r="F306">
        <v>8.1999999999999993</v>
      </c>
      <c r="G306" s="2">
        <f t="shared" si="8"/>
        <v>0.99746959004161795</v>
      </c>
      <c r="H306" s="2">
        <f t="shared" si="9"/>
        <v>-1.9868971777167497</v>
      </c>
      <c r="I306" s="2"/>
    </row>
    <row r="307" spans="3:9">
      <c r="C307" s="5">
        <f t="shared" si="10"/>
        <v>42095</v>
      </c>
      <c r="D307" s="2">
        <v>6.3739429873047611</v>
      </c>
      <c r="E307" s="2">
        <v>6.3558414864695996</v>
      </c>
      <c r="F307">
        <v>8.1999999999999993</v>
      </c>
      <c r="G307" s="2">
        <f t="shared" si="8"/>
        <v>1.0028480101137978</v>
      </c>
      <c r="H307" s="2">
        <f t="shared" si="9"/>
        <v>-1.8260570126952382</v>
      </c>
      <c r="I307" s="2"/>
    </row>
    <row r="308" spans="3:9">
      <c r="C308" s="5">
        <f t="shared" si="10"/>
        <v>42125</v>
      </c>
      <c r="D308" s="2">
        <v>6.4911938422380802</v>
      </c>
      <c r="E308" s="2">
        <v>6.7515088944150996</v>
      </c>
      <c r="F308">
        <v>8.1999999999999993</v>
      </c>
      <c r="G308" s="2">
        <f t="shared" si="8"/>
        <v>0.96144342601809296</v>
      </c>
      <c r="H308" s="2">
        <f t="shared" si="9"/>
        <v>-1.7088061577619191</v>
      </c>
      <c r="I308" s="2"/>
    </row>
    <row r="309" spans="3:9">
      <c r="C309" s="5">
        <f t="shared" si="10"/>
        <v>42156</v>
      </c>
      <c r="D309" s="2">
        <v>6.46449865300099</v>
      </c>
      <c r="E309" s="2">
        <v>6.6702240657654999</v>
      </c>
      <c r="F309">
        <v>8.1999999999999993</v>
      </c>
      <c r="G309" s="2">
        <f t="shared" si="8"/>
        <v>0.96915764586974185</v>
      </c>
      <c r="H309" s="2">
        <f t="shared" si="9"/>
        <v>-1.7355013469990093</v>
      </c>
      <c r="I309" s="2"/>
    </row>
    <row r="310" spans="3:9">
      <c r="C310" s="5">
        <f t="shared" si="10"/>
        <v>42186</v>
      </c>
      <c r="D310" s="2">
        <v>6.4374203669423089</v>
      </c>
      <c r="E310" s="2">
        <v>6.6916061135187999</v>
      </c>
      <c r="F310">
        <v>8.1999999999999993</v>
      </c>
      <c r="G310" s="2">
        <f t="shared" si="8"/>
        <v>0.96201423959145338</v>
      </c>
      <c r="H310" s="2">
        <f t="shared" si="9"/>
        <v>-1.7625796330576904</v>
      </c>
      <c r="I310" s="2"/>
    </row>
    <row r="311" spans="3:9">
      <c r="C311" s="5">
        <f t="shared" si="10"/>
        <v>42217</v>
      </c>
      <c r="D311" s="2">
        <v>6.3959794486539403</v>
      </c>
      <c r="E311" s="2">
        <v>6.5585027061965002</v>
      </c>
      <c r="F311">
        <v>8.1999999999999993</v>
      </c>
      <c r="G311" s="2">
        <f t="shared" ref="G311:G374" si="11">D311/E311</f>
        <v>0.97521945711953317</v>
      </c>
      <c r="H311" s="2">
        <f t="shared" si="9"/>
        <v>-1.804020551346059</v>
      </c>
      <c r="I311" s="2"/>
    </row>
    <row r="312" spans="3:9">
      <c r="C312" s="5">
        <f t="shared" si="10"/>
        <v>42248</v>
      </c>
      <c r="D312" s="2">
        <v>6.3668621562617291</v>
      </c>
      <c r="E312" s="2">
        <v>6.5439997153518998</v>
      </c>
      <c r="F312">
        <v>8.1999999999999993</v>
      </c>
      <c r="G312" s="2">
        <f t="shared" si="11"/>
        <v>0.97293130091760016</v>
      </c>
      <c r="H312" s="2">
        <f t="shared" si="9"/>
        <v>-1.8331378437382702</v>
      </c>
      <c r="I312" s="2"/>
    </row>
    <row r="313" spans="3:9">
      <c r="C313" s="5">
        <f t="shared" si="10"/>
        <v>42278</v>
      </c>
      <c r="D313" s="2">
        <v>6.4168024220604902</v>
      </c>
      <c r="E313" s="2">
        <v>6.4452389584113003</v>
      </c>
      <c r="F313">
        <v>8.1999999999999993</v>
      </c>
      <c r="G313" s="2">
        <f t="shared" si="11"/>
        <v>0.99558797795794685</v>
      </c>
      <c r="H313" s="2">
        <f t="shared" si="9"/>
        <v>-1.7831975779395091</v>
      </c>
      <c r="I313" s="2"/>
    </row>
    <row r="314" spans="3:9">
      <c r="C314" s="5">
        <f t="shared" si="10"/>
        <v>42309</v>
      </c>
      <c r="D314" s="2">
        <v>6.4101318945893295</v>
      </c>
      <c r="E314" s="2">
        <v>6.1748227596573999</v>
      </c>
      <c r="F314">
        <v>8.1999999999999993</v>
      </c>
      <c r="G314" s="2">
        <f t="shared" si="11"/>
        <v>1.0381078363041121</v>
      </c>
      <c r="H314" s="2">
        <f t="shared" si="9"/>
        <v>-1.7898681054106698</v>
      </c>
      <c r="I314" s="2"/>
    </row>
    <row r="315" spans="3:9">
      <c r="C315" s="5">
        <f t="shared" si="10"/>
        <v>42339</v>
      </c>
      <c r="D315" s="2">
        <v>6.2400104741682796</v>
      </c>
      <c r="E315" s="2">
        <v>5.8704192154739001</v>
      </c>
      <c r="F315">
        <v>8.1999999999999993</v>
      </c>
      <c r="G315" s="2">
        <f t="shared" si="11"/>
        <v>1.0629582394593167</v>
      </c>
      <c r="H315" s="2">
        <f t="shared" si="9"/>
        <v>-1.9599895258317197</v>
      </c>
      <c r="I315" s="2"/>
    </row>
    <row r="316" spans="3:9">
      <c r="C316" s="5">
        <f t="shared" si="10"/>
        <v>42370</v>
      </c>
      <c r="D316" s="2">
        <v>6.1765761625020801</v>
      </c>
      <c r="E316" s="2">
        <v>5.9174359863913999</v>
      </c>
      <c r="F316">
        <v>8.1999999999999993</v>
      </c>
      <c r="G316" s="2">
        <f t="shared" si="11"/>
        <v>1.0437926454475615</v>
      </c>
      <c r="H316" s="2">
        <f t="shared" si="9"/>
        <v>-2.0234238374979192</v>
      </c>
      <c r="I316" s="2"/>
    </row>
    <row r="317" spans="3:9">
      <c r="C317" s="5">
        <f t="shared" si="10"/>
        <v>42401</v>
      </c>
      <c r="D317" s="2">
        <v>6.2517437564654612</v>
      </c>
      <c r="E317" s="2">
        <v>6.0461631026577001</v>
      </c>
      <c r="F317">
        <v>8.1999999999999993</v>
      </c>
      <c r="G317" s="2">
        <f t="shared" si="11"/>
        <v>1.0340018372507012</v>
      </c>
      <c r="H317" s="2">
        <f t="shared" si="9"/>
        <v>-1.9482562435345381</v>
      </c>
      <c r="I317" s="2"/>
    </row>
    <row r="318" spans="3:9">
      <c r="C318" s="5">
        <f t="shared" si="10"/>
        <v>42430</v>
      </c>
      <c r="D318" s="2">
        <v>6.4723451913486203</v>
      </c>
      <c r="E318" s="2">
        <v>6.4904990640699998</v>
      </c>
      <c r="F318">
        <v>8.1999999999999993</v>
      </c>
      <c r="G318" s="2">
        <f t="shared" si="11"/>
        <v>0.9972030081905604</v>
      </c>
      <c r="H318" s="2">
        <f t="shared" si="9"/>
        <v>-1.727654808651379</v>
      </c>
      <c r="I318" s="2"/>
    </row>
    <row r="319" spans="3:9">
      <c r="C319" s="5">
        <f t="shared" si="10"/>
        <v>42461</v>
      </c>
      <c r="D319" s="2">
        <v>6.6245829048532503</v>
      </c>
      <c r="E319" s="2">
        <v>6.6052157884769001</v>
      </c>
      <c r="F319">
        <v>8.1999999999999993</v>
      </c>
      <c r="G319" s="2">
        <f t="shared" si="11"/>
        <v>1.0029320944230371</v>
      </c>
      <c r="H319" s="2">
        <f t="shared" si="9"/>
        <v>-1.575417095146749</v>
      </c>
      <c r="I319" s="2"/>
    </row>
    <row r="320" spans="3:9">
      <c r="C320" s="5">
        <f t="shared" si="10"/>
        <v>42491</v>
      </c>
      <c r="D320" s="2">
        <v>6.7640564207712899</v>
      </c>
      <c r="E320" s="2">
        <v>7.0271921212860002</v>
      </c>
      <c r="F320">
        <v>8.1999999999999993</v>
      </c>
      <c r="G320" s="2">
        <f t="shared" si="11"/>
        <v>0.96255464544399627</v>
      </c>
      <c r="H320" s="2">
        <f t="shared" si="9"/>
        <v>-1.4359435792287094</v>
      </c>
      <c r="I320" s="2"/>
    </row>
    <row r="321" spans="3:9">
      <c r="C321" s="5">
        <f t="shared" si="10"/>
        <v>42522</v>
      </c>
      <c r="D321" s="2">
        <v>6.7804744659375302</v>
      </c>
      <c r="E321" s="2">
        <v>7.0180202335965003</v>
      </c>
      <c r="F321">
        <v>8.1999999999999993</v>
      </c>
      <c r="G321" s="2">
        <f t="shared" si="11"/>
        <v>0.96615202582035931</v>
      </c>
      <c r="H321" s="2">
        <f t="shared" si="9"/>
        <v>-1.4195255340624691</v>
      </c>
      <c r="I321" s="2"/>
    </row>
    <row r="322" spans="3:9">
      <c r="C322" s="5">
        <f t="shared" si="10"/>
        <v>42552</v>
      </c>
      <c r="D322" s="2">
        <v>6.9452775229913808</v>
      </c>
      <c r="E322" s="2">
        <v>7.2671162502906999</v>
      </c>
      <c r="F322">
        <v>8.1999999999999993</v>
      </c>
      <c r="G322" s="2">
        <f t="shared" si="11"/>
        <v>0.95571300689094596</v>
      </c>
      <c r="H322" s="2">
        <f t="shared" si="9"/>
        <v>-1.2547224770086185</v>
      </c>
      <c r="I322" s="2"/>
    </row>
    <row r="323" spans="3:9">
      <c r="C323" s="5">
        <f t="shared" si="10"/>
        <v>42583</v>
      </c>
      <c r="D323" s="2">
        <v>6.8875896886540309</v>
      </c>
      <c r="E323" s="2">
        <v>7.0704324272927996</v>
      </c>
      <c r="F323">
        <v>8.1999999999999993</v>
      </c>
      <c r="G323" s="2">
        <f t="shared" si="11"/>
        <v>0.97413980820565205</v>
      </c>
      <c r="H323" s="2">
        <f t="shared" si="9"/>
        <v>-1.3124103113459684</v>
      </c>
      <c r="I323" s="2"/>
    </row>
    <row r="324" spans="3:9">
      <c r="C324" s="5">
        <f t="shared" si="10"/>
        <v>42614</v>
      </c>
      <c r="D324" s="2">
        <v>6.8518893879203597</v>
      </c>
      <c r="E324" s="2">
        <v>7.0307198781385001</v>
      </c>
      <c r="F324">
        <v>8.1999999999999993</v>
      </c>
      <c r="G324" s="2">
        <f t="shared" si="11"/>
        <v>0.97456441256119442</v>
      </c>
      <c r="H324" s="2">
        <f t="shared" si="9"/>
        <v>-1.3481106120796396</v>
      </c>
      <c r="I324" s="2"/>
    </row>
    <row r="325" spans="3:9">
      <c r="C325" s="5">
        <f t="shared" si="10"/>
        <v>42644</v>
      </c>
      <c r="D325" s="2">
        <v>6.6984099312241101</v>
      </c>
      <c r="E325" s="2">
        <v>6.6808261954862997</v>
      </c>
      <c r="F325">
        <v>8.1999999999999993</v>
      </c>
      <c r="G325" s="2">
        <f t="shared" si="11"/>
        <v>1.0026319702418978</v>
      </c>
      <c r="H325" s="2">
        <f t="shared" ref="H325:H388" si="12">D325-F325</f>
        <v>-1.5015900687758892</v>
      </c>
      <c r="I325" s="2"/>
    </row>
    <row r="326" spans="3:9">
      <c r="C326" s="5">
        <f t="shared" ref="C326:C389" si="13">EDATE(C325,1)</f>
        <v>42675</v>
      </c>
      <c r="D326" s="2">
        <v>6.6750897871269297</v>
      </c>
      <c r="E326" s="2">
        <v>6.4033831152141998</v>
      </c>
      <c r="F326">
        <v>8.1999999999999993</v>
      </c>
      <c r="G326" s="2">
        <f t="shared" si="11"/>
        <v>1.0424317375712169</v>
      </c>
      <c r="H326" s="2">
        <f t="shared" si="12"/>
        <v>-1.5249102128730696</v>
      </c>
      <c r="I326" s="2"/>
    </row>
    <row r="327" spans="3:9">
      <c r="C327" s="5">
        <f t="shared" si="13"/>
        <v>42705</v>
      </c>
      <c r="D327" s="2">
        <v>6.6222689095308196</v>
      </c>
      <c r="E327" s="2">
        <v>6.2004127300427996</v>
      </c>
      <c r="F327">
        <v>8.1999999999999993</v>
      </c>
      <c r="G327" s="2">
        <f t="shared" si="11"/>
        <v>1.0680367901065688</v>
      </c>
      <c r="H327" s="2">
        <f t="shared" si="12"/>
        <v>-1.5777310904691797</v>
      </c>
      <c r="I327" s="2"/>
    </row>
    <row r="328" spans="3:9">
      <c r="C328" s="5">
        <f t="shared" si="13"/>
        <v>42736</v>
      </c>
      <c r="D328" s="2">
        <v>6.6628644744037402</v>
      </c>
      <c r="E328" s="2">
        <v>6.3693701245487002</v>
      </c>
      <c r="F328">
        <v>8.1999999999999993</v>
      </c>
      <c r="G328" s="2">
        <f t="shared" si="11"/>
        <v>1.0460790225902967</v>
      </c>
      <c r="H328" s="2">
        <f t="shared" si="12"/>
        <v>-1.5371355255962591</v>
      </c>
      <c r="I328" s="2"/>
    </row>
    <row r="329" spans="3:9">
      <c r="C329" s="5">
        <f t="shared" si="13"/>
        <v>42767</v>
      </c>
      <c r="D329" s="2">
        <v>6.97427234772164</v>
      </c>
      <c r="E329" s="2">
        <v>6.7713485956732997</v>
      </c>
      <c r="F329">
        <v>8.1999999999999993</v>
      </c>
      <c r="G329" s="2">
        <f t="shared" si="11"/>
        <v>1.0299679966525432</v>
      </c>
      <c r="H329" s="2">
        <f t="shared" si="12"/>
        <v>-1.2257276522783593</v>
      </c>
      <c r="I329" s="2"/>
    </row>
    <row r="330" spans="3:9">
      <c r="C330" s="5">
        <f t="shared" si="13"/>
        <v>42795</v>
      </c>
      <c r="D330" s="2">
        <v>6.9829158066201602</v>
      </c>
      <c r="E330" s="2">
        <v>7.0402289496768002</v>
      </c>
      <c r="F330">
        <v>8.1999999999999993</v>
      </c>
      <c r="G330" s="2">
        <f t="shared" si="11"/>
        <v>0.99185919329238981</v>
      </c>
      <c r="H330" s="2">
        <f t="shared" si="12"/>
        <v>-1.2170841933798391</v>
      </c>
      <c r="I330" s="2"/>
    </row>
    <row r="331" spans="3:9">
      <c r="C331" s="5">
        <f t="shared" si="13"/>
        <v>42826</v>
      </c>
      <c r="D331" s="2">
        <v>7.0931412692550602</v>
      </c>
      <c r="E331" s="2">
        <v>7.0779779734202002</v>
      </c>
      <c r="F331">
        <v>8.1999999999999993</v>
      </c>
      <c r="G331" s="2">
        <f t="shared" si="11"/>
        <v>1.0021423202914452</v>
      </c>
      <c r="H331" s="2">
        <f t="shared" si="12"/>
        <v>-1.1068587307449391</v>
      </c>
      <c r="I331" s="2"/>
    </row>
    <row r="332" spans="3:9">
      <c r="C332" s="5">
        <f t="shared" si="13"/>
        <v>42856</v>
      </c>
      <c r="D332" s="2">
        <v>7.0487315566811208</v>
      </c>
      <c r="E332" s="2">
        <v>7.3263447906010004</v>
      </c>
      <c r="F332">
        <v>8.1999999999999993</v>
      </c>
      <c r="G332" s="2">
        <f t="shared" si="11"/>
        <v>0.96210753904511415</v>
      </c>
      <c r="H332" s="2">
        <f t="shared" si="12"/>
        <v>-1.1512684433188785</v>
      </c>
      <c r="I332" s="2"/>
    </row>
    <row r="333" spans="3:9">
      <c r="C333" s="5">
        <f t="shared" si="13"/>
        <v>42887</v>
      </c>
      <c r="D333" s="2">
        <v>7.0748752761569804</v>
      </c>
      <c r="E333" s="2">
        <v>7.3125193579654004</v>
      </c>
      <c r="F333">
        <v>8.1999999999999993</v>
      </c>
      <c r="G333" s="2">
        <f t="shared" si="11"/>
        <v>0.96750175005696792</v>
      </c>
      <c r="H333" s="2">
        <f t="shared" si="12"/>
        <v>-1.1251247238430189</v>
      </c>
      <c r="I333" s="2"/>
    </row>
    <row r="334" spans="3:9">
      <c r="C334" s="5">
        <f t="shared" si="13"/>
        <v>42917</v>
      </c>
      <c r="D334" s="2">
        <v>6.8790629644020997</v>
      </c>
      <c r="E334" s="2">
        <v>7.2167784939904998</v>
      </c>
      <c r="F334">
        <v>8.1999999999999993</v>
      </c>
      <c r="G334" s="2">
        <f t="shared" si="11"/>
        <v>0.95320411595428345</v>
      </c>
      <c r="H334" s="2">
        <f t="shared" si="12"/>
        <v>-1.3209370355978995</v>
      </c>
      <c r="I334" s="2"/>
    </row>
    <row r="335" spans="3:9">
      <c r="C335" s="5">
        <f t="shared" si="13"/>
        <v>42948</v>
      </c>
      <c r="D335" s="2">
        <v>6.71833485200328</v>
      </c>
      <c r="E335" s="2">
        <v>6.9075946714037002</v>
      </c>
      <c r="F335">
        <v>8.1999999999999993</v>
      </c>
      <c r="G335" s="2">
        <f t="shared" si="11"/>
        <v>0.97260119789831845</v>
      </c>
      <c r="H335" s="2">
        <f t="shared" si="12"/>
        <v>-1.4816651479967193</v>
      </c>
      <c r="I335" s="2"/>
    </row>
    <row r="336" spans="3:9">
      <c r="C336" s="5">
        <f t="shared" si="13"/>
        <v>42979</v>
      </c>
      <c r="D336" s="2">
        <v>6.8381998736372793</v>
      </c>
      <c r="E336" s="2">
        <v>6.9952969791218997</v>
      </c>
      <c r="F336">
        <v>8.1999999999999993</v>
      </c>
      <c r="G336" s="2">
        <f t="shared" si="11"/>
        <v>0.9775424680390995</v>
      </c>
      <c r="H336" s="2">
        <f t="shared" si="12"/>
        <v>-1.36180012636272</v>
      </c>
      <c r="I336" s="2"/>
    </row>
    <row r="337" spans="3:9">
      <c r="C337" s="5">
        <f t="shared" si="13"/>
        <v>43009</v>
      </c>
      <c r="D337" s="2">
        <v>7.0647019810641103</v>
      </c>
      <c r="E337" s="2">
        <v>6.9846973947990003</v>
      </c>
      <c r="F337">
        <v>8.1999999999999993</v>
      </c>
      <c r="G337" s="2">
        <f t="shared" si="11"/>
        <v>1.0114542666264517</v>
      </c>
      <c r="H337" s="2">
        <f t="shared" si="12"/>
        <v>-1.135298018935889</v>
      </c>
      <c r="I337" s="2"/>
    </row>
    <row r="338" spans="3:9">
      <c r="C338" s="5">
        <f t="shared" si="13"/>
        <v>43040</v>
      </c>
      <c r="D338" s="2">
        <v>7.0131129332540203</v>
      </c>
      <c r="E338" s="2">
        <v>6.7039187219484999</v>
      </c>
      <c r="F338">
        <v>8.1999999999999993</v>
      </c>
      <c r="G338" s="2">
        <f t="shared" si="11"/>
        <v>1.0461214140758037</v>
      </c>
      <c r="H338" s="2">
        <f t="shared" si="12"/>
        <v>-1.186887066745979</v>
      </c>
      <c r="I338" s="2"/>
    </row>
    <row r="339" spans="3:9">
      <c r="C339" s="5">
        <f t="shared" si="13"/>
        <v>43070</v>
      </c>
      <c r="D339" s="2">
        <v>6.9567194643961088</v>
      </c>
      <c r="E339" s="2">
        <v>6.5126532130198997</v>
      </c>
      <c r="F339">
        <v>8.1999999999999993</v>
      </c>
      <c r="G339" s="2">
        <f t="shared" si="11"/>
        <v>1.0681851523260053</v>
      </c>
      <c r="H339" s="2">
        <f t="shared" si="12"/>
        <v>-1.2432805356038905</v>
      </c>
      <c r="I339" s="2"/>
    </row>
    <row r="340" spans="3:9">
      <c r="C340" s="5">
        <f t="shared" si="13"/>
        <v>43101</v>
      </c>
      <c r="D340" s="2">
        <v>7.0893559293534496</v>
      </c>
      <c r="E340" s="2">
        <v>6.8254374445719002</v>
      </c>
      <c r="F340">
        <v>8.1999999999999993</v>
      </c>
      <c r="G340" s="2">
        <f t="shared" si="11"/>
        <v>1.0386668967263684</v>
      </c>
      <c r="H340" s="2">
        <f t="shared" si="12"/>
        <v>-1.1106440706465497</v>
      </c>
      <c r="I340" s="2"/>
    </row>
    <row r="341" spans="3:9">
      <c r="C341" s="5">
        <f t="shared" si="13"/>
        <v>43132</v>
      </c>
      <c r="D341" s="2">
        <v>7.180473803465941</v>
      </c>
      <c r="E341" s="2">
        <v>7.0100532120791001</v>
      </c>
      <c r="F341">
        <v>8.1999999999999993</v>
      </c>
      <c r="G341" s="2">
        <f t="shared" si="11"/>
        <v>1.0243108841304067</v>
      </c>
      <c r="H341" s="2">
        <f t="shared" si="12"/>
        <v>-1.0195261965340583</v>
      </c>
      <c r="I341" s="2"/>
    </row>
    <row r="342" spans="3:9">
      <c r="C342" s="5">
        <f t="shared" si="13"/>
        <v>43160</v>
      </c>
      <c r="D342" s="2">
        <v>7.2639085806911003</v>
      </c>
      <c r="E342" s="2">
        <v>7.3760875809754998</v>
      </c>
      <c r="F342">
        <v>8.1999999999999993</v>
      </c>
      <c r="G342" s="2">
        <f t="shared" si="11"/>
        <v>0.98479153086878568</v>
      </c>
      <c r="H342" s="2">
        <f t="shared" si="12"/>
        <v>-0.93609141930889894</v>
      </c>
      <c r="I342" s="2"/>
    </row>
    <row r="343" spans="3:9">
      <c r="C343" s="5">
        <f t="shared" si="13"/>
        <v>43191</v>
      </c>
      <c r="D343" s="2">
        <v>6.976973901782479</v>
      </c>
      <c r="E343" s="2">
        <v>6.9937939491543997</v>
      </c>
      <c r="F343">
        <v>8.1999999999999993</v>
      </c>
      <c r="G343" s="2">
        <f t="shared" si="11"/>
        <v>0.9975950038714031</v>
      </c>
      <c r="H343" s="2">
        <f t="shared" si="12"/>
        <v>-1.2230260982175203</v>
      </c>
      <c r="I343" s="2"/>
    </row>
    <row r="344" spans="3:9">
      <c r="C344" s="5">
        <f t="shared" si="13"/>
        <v>43221</v>
      </c>
      <c r="D344" s="2">
        <v>7.1093541874803696</v>
      </c>
      <c r="E344" s="2">
        <v>7.3814464950714003</v>
      </c>
      <c r="F344">
        <v>8.1999999999999993</v>
      </c>
      <c r="G344" s="2">
        <f t="shared" si="11"/>
        <v>0.96313834859160641</v>
      </c>
      <c r="H344" s="2">
        <f t="shared" si="12"/>
        <v>-1.0906458125196297</v>
      </c>
      <c r="I344" s="2"/>
    </row>
    <row r="345" spans="3:9">
      <c r="C345" s="5">
        <f t="shared" si="13"/>
        <v>43252</v>
      </c>
      <c r="D345" s="2">
        <v>7.2841712175721902</v>
      </c>
      <c r="E345" s="2">
        <v>7.5137144929646</v>
      </c>
      <c r="F345">
        <v>8.1999999999999993</v>
      </c>
      <c r="G345" s="2">
        <f t="shared" si="11"/>
        <v>0.96945009347808719</v>
      </c>
      <c r="H345" s="2">
        <f t="shared" si="12"/>
        <v>-0.91582878242780907</v>
      </c>
      <c r="I345" s="2"/>
    </row>
    <row r="346" spans="3:9">
      <c r="C346" s="5">
        <f t="shared" si="13"/>
        <v>43282</v>
      </c>
      <c r="D346" s="2">
        <v>7.4907700900961398</v>
      </c>
      <c r="E346" s="2">
        <v>7.8534584611052001</v>
      </c>
      <c r="F346">
        <v>8.1999999999999993</v>
      </c>
      <c r="G346" s="2">
        <f t="shared" si="11"/>
        <v>0.95381800606633371</v>
      </c>
      <c r="H346" s="2">
        <f t="shared" si="12"/>
        <v>-0.70922990990385948</v>
      </c>
      <c r="I346" s="2"/>
    </row>
    <row r="347" spans="3:9">
      <c r="C347" s="5">
        <f t="shared" si="13"/>
        <v>43313</v>
      </c>
      <c r="D347" s="2">
        <v>7.5214943979325</v>
      </c>
      <c r="E347" s="2">
        <v>7.7190711079046999</v>
      </c>
      <c r="F347">
        <v>8.1999999999999993</v>
      </c>
      <c r="G347" s="2">
        <f t="shared" si="11"/>
        <v>0.97440408214793206</v>
      </c>
      <c r="H347" s="2">
        <f t="shared" si="12"/>
        <v>-0.67850560206749932</v>
      </c>
      <c r="I347" s="2"/>
    </row>
    <row r="348" spans="3:9">
      <c r="C348" s="5">
        <f t="shared" si="13"/>
        <v>43344</v>
      </c>
      <c r="D348" s="2">
        <v>7.3205217717673801</v>
      </c>
      <c r="E348" s="2">
        <v>7.4702905165261999</v>
      </c>
      <c r="F348">
        <v>8.1999999999999993</v>
      </c>
      <c r="G348" s="2">
        <f t="shared" si="11"/>
        <v>0.97995141628996985</v>
      </c>
      <c r="H348" s="2">
        <f t="shared" si="12"/>
        <v>-0.87947822823261923</v>
      </c>
      <c r="I348" s="2"/>
    </row>
    <row r="349" spans="3:9">
      <c r="C349" s="5">
        <f t="shared" si="13"/>
        <v>43374</v>
      </c>
      <c r="D349" s="2">
        <v>7.5090420477567799</v>
      </c>
      <c r="E349" s="2">
        <v>7.4119068299065001</v>
      </c>
      <c r="F349">
        <v>8.1999999999999993</v>
      </c>
      <c r="G349" s="2">
        <f t="shared" si="11"/>
        <v>1.0131052939654268</v>
      </c>
      <c r="H349" s="2">
        <f t="shared" si="12"/>
        <v>-0.69095795224321943</v>
      </c>
      <c r="I349" s="2"/>
    </row>
    <row r="350" spans="3:9">
      <c r="C350" s="5">
        <f t="shared" si="13"/>
        <v>43405</v>
      </c>
      <c r="D350" s="2">
        <v>7.6604066244750202</v>
      </c>
      <c r="E350" s="2">
        <v>7.3111275021128002</v>
      </c>
      <c r="F350">
        <v>8.1999999999999993</v>
      </c>
      <c r="G350" s="2">
        <f t="shared" si="11"/>
        <v>1.0477736330355727</v>
      </c>
      <c r="H350" s="2">
        <f t="shared" si="12"/>
        <v>-0.5395933755249791</v>
      </c>
      <c r="I350" s="2"/>
    </row>
    <row r="351" spans="3:9">
      <c r="C351" s="5">
        <f t="shared" si="13"/>
        <v>43435</v>
      </c>
      <c r="D351" s="2">
        <v>7.6564542103052498</v>
      </c>
      <c r="E351" s="2">
        <v>7.1464633153886998</v>
      </c>
      <c r="F351">
        <v>8.1999999999999993</v>
      </c>
      <c r="G351" s="2">
        <f t="shared" si="11"/>
        <v>1.0713626968207297</v>
      </c>
      <c r="H351" s="2">
        <f t="shared" si="12"/>
        <v>-0.54354578969474954</v>
      </c>
      <c r="I351" s="2"/>
    </row>
    <row r="352" spans="3:9">
      <c r="C352" s="5">
        <f t="shared" si="13"/>
        <v>43466</v>
      </c>
      <c r="D352" s="2">
        <v>7.4068445850925801</v>
      </c>
      <c r="E352" s="2">
        <v>7.1295721723762</v>
      </c>
      <c r="F352">
        <v>8.1999999999999993</v>
      </c>
      <c r="G352" s="2">
        <f t="shared" si="11"/>
        <v>1.0388904700047337</v>
      </c>
      <c r="H352" s="2">
        <f t="shared" si="12"/>
        <v>-0.79315541490741914</v>
      </c>
      <c r="I352" s="2"/>
    </row>
    <row r="353" spans="3:9">
      <c r="C353" s="5">
        <f t="shared" si="13"/>
        <v>43497</v>
      </c>
      <c r="D353" s="2">
        <v>7.1541751924949608</v>
      </c>
      <c r="E353" s="2">
        <v>7.0342779076250999</v>
      </c>
      <c r="F353">
        <v>8.1999999999999993</v>
      </c>
      <c r="G353" s="2">
        <f t="shared" si="11"/>
        <v>1.0170447182275657</v>
      </c>
      <c r="H353" s="2">
        <f t="shared" si="12"/>
        <v>-1.0458248075050385</v>
      </c>
      <c r="I353" s="2"/>
    </row>
    <row r="354" spans="3:9">
      <c r="C354" s="5">
        <f t="shared" si="13"/>
        <v>43525</v>
      </c>
      <c r="D354" s="2">
        <v>7.1021230805946303</v>
      </c>
      <c r="E354" s="2">
        <v>7.23627924029</v>
      </c>
      <c r="F354">
        <v>8.1999999999999993</v>
      </c>
      <c r="G354" s="2">
        <f t="shared" si="11"/>
        <v>0.98146061598225531</v>
      </c>
      <c r="H354" s="2">
        <f t="shared" si="12"/>
        <v>-1.097876919405369</v>
      </c>
      <c r="I354" s="2"/>
    </row>
    <row r="355" spans="3:9">
      <c r="C355" s="5">
        <f t="shared" si="13"/>
        <v>43556</v>
      </c>
      <c r="D355" s="2">
        <v>7.0591286616925704</v>
      </c>
      <c r="E355" s="2">
        <v>7.0963377412054003</v>
      </c>
      <c r="F355">
        <v>8.1999999999999993</v>
      </c>
      <c r="G355" s="2">
        <f t="shared" si="11"/>
        <v>0.99475657996141131</v>
      </c>
      <c r="H355" s="2">
        <f t="shared" si="12"/>
        <v>-1.1408713383074289</v>
      </c>
      <c r="I355" s="2"/>
    </row>
    <row r="356" spans="3:9">
      <c r="C356" s="5">
        <f t="shared" si="13"/>
        <v>43586</v>
      </c>
      <c r="D356" s="2">
        <v>6.9795187904146596</v>
      </c>
      <c r="E356" s="2">
        <v>7.2322801999576001</v>
      </c>
      <c r="F356">
        <v>8.1999999999999993</v>
      </c>
      <c r="G356" s="2">
        <f t="shared" si="11"/>
        <v>0.965050937940095</v>
      </c>
      <c r="H356" s="2">
        <f t="shared" si="12"/>
        <v>-1.2204812095853397</v>
      </c>
      <c r="I356" s="2"/>
    </row>
    <row r="357" spans="3:9">
      <c r="C357" s="5">
        <f t="shared" si="13"/>
        <v>43617</v>
      </c>
      <c r="D357" s="2">
        <v>7.0498886178848696</v>
      </c>
      <c r="E357" s="2">
        <v>7.2538126303226003</v>
      </c>
      <c r="F357">
        <v>8.1999999999999993</v>
      </c>
      <c r="G357" s="2">
        <f t="shared" si="11"/>
        <v>0.9718873338986892</v>
      </c>
      <c r="H357" s="2">
        <f t="shared" si="12"/>
        <v>-1.1501113821151296</v>
      </c>
      <c r="I357" s="2"/>
    </row>
    <row r="358" spans="3:9">
      <c r="C358" s="5">
        <f t="shared" si="13"/>
        <v>43647</v>
      </c>
      <c r="D358" s="2">
        <v>7.2205266814994413</v>
      </c>
      <c r="E358" s="2">
        <v>7.5486410796646002</v>
      </c>
      <c r="F358">
        <v>8.1999999999999993</v>
      </c>
      <c r="G358" s="2">
        <f t="shared" si="11"/>
        <v>0.95653331577135503</v>
      </c>
      <c r="H358" s="2">
        <f t="shared" si="12"/>
        <v>-0.97947331850055797</v>
      </c>
      <c r="I358" s="2"/>
    </row>
    <row r="359" spans="3:9">
      <c r="C359" s="5">
        <f t="shared" si="13"/>
        <v>43678</v>
      </c>
      <c r="D359" s="2">
        <v>7.3727449466963604</v>
      </c>
      <c r="E359" s="2">
        <v>7.5718079861492997</v>
      </c>
      <c r="F359">
        <v>8.1999999999999993</v>
      </c>
      <c r="G359" s="2">
        <f t="shared" si="11"/>
        <v>0.97370997259609926</v>
      </c>
      <c r="H359" s="2">
        <f t="shared" si="12"/>
        <v>-0.82725505330363891</v>
      </c>
      <c r="I359" s="2"/>
    </row>
    <row r="360" spans="3:9">
      <c r="C360" s="5">
        <f t="shared" si="13"/>
        <v>43709</v>
      </c>
      <c r="D360" s="2">
        <v>7.2237864442466897</v>
      </c>
      <c r="E360" s="2">
        <v>7.3372973397861996</v>
      </c>
      <c r="F360">
        <v>8.1999999999999993</v>
      </c>
      <c r="G360" s="2">
        <f t="shared" si="11"/>
        <v>0.98452960398319944</v>
      </c>
      <c r="H360" s="2">
        <f t="shared" si="12"/>
        <v>-0.97621355575330959</v>
      </c>
      <c r="I360" s="2"/>
    </row>
    <row r="361" spans="3:9">
      <c r="C361" s="5">
        <f t="shared" si="13"/>
        <v>43739</v>
      </c>
      <c r="D361" s="2">
        <v>7.2542794990035606</v>
      </c>
      <c r="E361" s="2">
        <v>7.1410798092784997</v>
      </c>
      <c r="F361">
        <v>8.1999999999999993</v>
      </c>
      <c r="G361" s="2">
        <f t="shared" si="11"/>
        <v>1.0158519009377236</v>
      </c>
      <c r="H361" s="2">
        <f t="shared" si="12"/>
        <v>-0.94572050099643867</v>
      </c>
      <c r="I361" s="2"/>
    </row>
    <row r="362" spans="3:9">
      <c r="C362" s="5">
        <f t="shared" si="13"/>
        <v>43770</v>
      </c>
      <c r="D362" s="2">
        <v>7.3126958542316096</v>
      </c>
      <c r="E362" s="2">
        <v>6.9603082938940997</v>
      </c>
      <c r="F362">
        <v>8.1999999999999993</v>
      </c>
      <c r="G362" s="2">
        <f t="shared" si="11"/>
        <v>1.0506281540210856</v>
      </c>
      <c r="H362" s="2">
        <f t="shared" si="12"/>
        <v>-0.88730414576838967</v>
      </c>
      <c r="I362" s="2"/>
    </row>
    <row r="363" spans="3:9">
      <c r="C363" s="5">
        <f t="shared" si="13"/>
        <v>43800</v>
      </c>
      <c r="D363" s="2">
        <v>7.5430019978229499</v>
      </c>
      <c r="E363" s="2">
        <v>7.0631690877494</v>
      </c>
      <c r="F363">
        <v>8.1999999999999993</v>
      </c>
      <c r="G363" s="2">
        <f t="shared" si="11"/>
        <v>1.0679345070339301</v>
      </c>
      <c r="H363" s="2">
        <f t="shared" si="12"/>
        <v>-0.6569980021770494</v>
      </c>
      <c r="I363" s="2"/>
    </row>
    <row r="364" spans="3:9">
      <c r="C364" s="5">
        <f t="shared" si="13"/>
        <v>43831</v>
      </c>
      <c r="D364" s="2">
        <v>7.6850814761588797</v>
      </c>
      <c r="E364" s="2">
        <v>7.4430743295789004</v>
      </c>
      <c r="F364">
        <v>8.1999999999999993</v>
      </c>
      <c r="G364" s="2">
        <f t="shared" si="11"/>
        <v>1.0325144067980403</v>
      </c>
      <c r="H364" s="2">
        <f t="shared" si="12"/>
        <v>-0.51491852384111958</v>
      </c>
      <c r="I364" s="2"/>
    </row>
    <row r="365" spans="3:9">
      <c r="C365" s="5">
        <f t="shared" si="13"/>
        <v>43862</v>
      </c>
      <c r="D365" s="2">
        <v>7.9112668309494598</v>
      </c>
      <c r="E365" s="2">
        <v>7.8105192968301997</v>
      </c>
      <c r="F365">
        <v>8.1999999999999993</v>
      </c>
      <c r="G365" s="2">
        <f t="shared" si="11"/>
        <v>1.012898954639309</v>
      </c>
      <c r="H365" s="2">
        <f t="shared" si="12"/>
        <v>-0.28873316905053947</v>
      </c>
      <c r="I365" s="2"/>
    </row>
    <row r="366" spans="3:9">
      <c r="C366" s="5">
        <f t="shared" si="13"/>
        <v>43891</v>
      </c>
      <c r="D366" s="2">
        <v>8.0466135502638192</v>
      </c>
      <c r="E366" s="2">
        <v>8.2285090973616004</v>
      </c>
      <c r="F366">
        <v>8.1999999999999993</v>
      </c>
      <c r="G366" s="2">
        <f t="shared" si="11"/>
        <v>0.97789447092473847</v>
      </c>
      <c r="H366" s="2">
        <f t="shared" si="12"/>
        <v>-0.1533864497361801</v>
      </c>
      <c r="I366" s="2"/>
    </row>
    <row r="367" spans="3:9">
      <c r="C367" s="5">
        <f t="shared" si="13"/>
        <v>43922</v>
      </c>
      <c r="D367" s="2">
        <v>8.9337837840706804</v>
      </c>
      <c r="E367" s="2">
        <v>9.0018555844911994</v>
      </c>
      <c r="F367">
        <v>8.1999999999999993</v>
      </c>
      <c r="G367" s="2">
        <f t="shared" si="11"/>
        <v>0.99243802571796458</v>
      </c>
      <c r="H367" s="2">
        <f t="shared" si="12"/>
        <v>0.73378378407068112</v>
      </c>
      <c r="I367" s="2"/>
    </row>
    <row r="368" spans="3:9">
      <c r="C368" s="5">
        <f t="shared" si="13"/>
        <v>43952</v>
      </c>
      <c r="D368" s="2">
        <v>10.860264350522099</v>
      </c>
      <c r="E368" s="2">
        <v>11.206932833479</v>
      </c>
      <c r="F368">
        <v>8.1999999999999993</v>
      </c>
      <c r="G368" s="2">
        <f t="shared" si="11"/>
        <v>0.96906660474297823</v>
      </c>
      <c r="H368" s="2">
        <f t="shared" si="12"/>
        <v>2.6602643505221</v>
      </c>
      <c r="I368" s="2"/>
    </row>
    <row r="369" spans="3:9">
      <c r="C369" s="5">
        <f t="shared" si="13"/>
        <v>43983</v>
      </c>
      <c r="D369" s="2">
        <v>11.8928780988249</v>
      </c>
      <c r="E369" s="2">
        <v>12.217859680127001</v>
      </c>
      <c r="F369">
        <v>8.1999999999999993</v>
      </c>
      <c r="G369" s="2">
        <f t="shared" si="11"/>
        <v>0.97340110380947487</v>
      </c>
      <c r="H369" s="2">
        <f t="shared" si="12"/>
        <v>3.6928780988249006</v>
      </c>
      <c r="I369" s="2"/>
    </row>
    <row r="370" spans="3:9">
      <c r="C370" s="5">
        <f t="shared" si="13"/>
        <v>44013</v>
      </c>
      <c r="D370" s="2">
        <v>12.548618519473298</v>
      </c>
      <c r="E370" s="2">
        <v>13.091216396143</v>
      </c>
      <c r="F370">
        <v>8.1999999999999993</v>
      </c>
      <c r="G370" s="2">
        <f t="shared" si="11"/>
        <v>0.95855252405501712</v>
      </c>
      <c r="H370" s="2">
        <f t="shared" si="12"/>
        <v>4.3486185194732982</v>
      </c>
      <c r="I370" s="2"/>
    </row>
    <row r="371" spans="3:9">
      <c r="C371" s="5">
        <f t="shared" si="13"/>
        <v>44044</v>
      </c>
      <c r="D371" s="2">
        <v>12.514217377649301</v>
      </c>
      <c r="E371" s="2">
        <v>12.907461467072</v>
      </c>
      <c r="F371">
        <v>8.1999999999999993</v>
      </c>
      <c r="G371" s="2">
        <f t="shared" si="11"/>
        <v>0.96953358408809531</v>
      </c>
      <c r="H371" s="2">
        <f t="shared" si="12"/>
        <v>4.3142173776493014</v>
      </c>
      <c r="I371" s="2"/>
    </row>
    <row r="372" spans="3:9">
      <c r="C372" s="5">
        <f t="shared" si="13"/>
        <v>44075</v>
      </c>
      <c r="D372" s="2">
        <v>12.104656381126</v>
      </c>
      <c r="E372" s="2">
        <v>12.34829068332</v>
      </c>
      <c r="F372">
        <v>8.1999999999999993</v>
      </c>
      <c r="G372" s="2">
        <f t="shared" si="11"/>
        <v>0.98026979535531189</v>
      </c>
      <c r="H372" s="2">
        <f t="shared" si="12"/>
        <v>3.9046563811260011</v>
      </c>
      <c r="I372" s="2"/>
    </row>
    <row r="373" spans="3:9">
      <c r="C373" s="5">
        <f t="shared" si="13"/>
        <v>44105</v>
      </c>
      <c r="D373" s="2">
        <v>11.6722464282208</v>
      </c>
      <c r="E373" s="2">
        <v>11.577038760121001</v>
      </c>
      <c r="F373">
        <v>8.1999999999999993</v>
      </c>
      <c r="G373" s="2">
        <f t="shared" si="11"/>
        <v>1.0082238359974882</v>
      </c>
      <c r="H373" s="2">
        <f t="shared" si="12"/>
        <v>3.4722464282208012</v>
      </c>
      <c r="I373" s="2"/>
    </row>
    <row r="374" spans="3:9">
      <c r="C374" s="5">
        <f t="shared" si="13"/>
        <v>44136</v>
      </c>
      <c r="D374" s="2">
        <v>11.276746018802999</v>
      </c>
      <c r="E374" s="2">
        <v>10.758022977254999</v>
      </c>
      <c r="F374">
        <v>8.1999999999999993</v>
      </c>
      <c r="G374" s="2">
        <f t="shared" si="11"/>
        <v>1.0482173204727954</v>
      </c>
      <c r="H374" s="2">
        <f t="shared" si="12"/>
        <v>3.076746018803</v>
      </c>
      <c r="I374" s="2"/>
    </row>
    <row r="375" spans="3:9">
      <c r="C375" s="5">
        <f t="shared" si="13"/>
        <v>44166</v>
      </c>
      <c r="D375" s="2">
        <v>10.9913738939208</v>
      </c>
      <c r="E375" s="2">
        <v>10.286318749044</v>
      </c>
      <c r="F375">
        <v>8.1999999999999993</v>
      </c>
      <c r="G375" s="2">
        <f t="shared" ref="G375:G387" si="14">D375/E375</f>
        <v>1.0685429998892779</v>
      </c>
      <c r="H375" s="2">
        <f t="shared" si="12"/>
        <v>2.7913738939208006</v>
      </c>
      <c r="I375" s="2"/>
    </row>
    <row r="376" spans="3:9">
      <c r="C376" s="5">
        <f t="shared" si="13"/>
        <v>44197</v>
      </c>
      <c r="D376" s="2">
        <v>10.659367085812599</v>
      </c>
      <c r="E376" s="2">
        <v>10.227160890761001</v>
      </c>
      <c r="F376">
        <v>8.1999999999999993</v>
      </c>
      <c r="G376" s="2">
        <f t="shared" si="14"/>
        <v>1.0422606234191587</v>
      </c>
      <c r="H376" s="2">
        <f t="shared" si="12"/>
        <v>2.4593670858126</v>
      </c>
      <c r="I376" s="2"/>
    </row>
    <row r="377" spans="3:9">
      <c r="C377" s="5">
        <f t="shared" si="13"/>
        <v>44228</v>
      </c>
      <c r="D377" s="2">
        <v>10.4642994393586</v>
      </c>
      <c r="E377" s="2">
        <v>10.304521336183001</v>
      </c>
      <c r="F377">
        <v>8.1999999999999993</v>
      </c>
      <c r="G377" s="2">
        <f t="shared" si="14"/>
        <v>1.0155056307772936</v>
      </c>
      <c r="H377" s="2">
        <f t="shared" si="12"/>
        <v>2.2642994393586005</v>
      </c>
      <c r="I377" s="2"/>
    </row>
    <row r="378" spans="3:9">
      <c r="C378" s="5">
        <f t="shared" si="13"/>
        <v>44256</v>
      </c>
      <c r="D378" s="2">
        <v>10.159650671973999</v>
      </c>
      <c r="E378" s="2">
        <v>10.353809664207001</v>
      </c>
      <c r="F378">
        <v>8.1999999999999993</v>
      </c>
      <c r="G378" s="2">
        <f t="shared" si="14"/>
        <v>0.98124757953546249</v>
      </c>
      <c r="H378" s="2">
        <f t="shared" si="12"/>
        <v>1.9596506719739999</v>
      </c>
      <c r="I378" s="2"/>
    </row>
    <row r="379" spans="3:9">
      <c r="C379" s="5">
        <f t="shared" si="13"/>
        <v>44287</v>
      </c>
      <c r="D379" s="2">
        <v>10.150140622800899</v>
      </c>
      <c r="E379" s="2">
        <v>10.244367108474</v>
      </c>
      <c r="F379">
        <v>8.1999999999999993</v>
      </c>
      <c r="G379" s="2">
        <f t="shared" si="14"/>
        <v>0.99080211742947422</v>
      </c>
      <c r="H379" s="2">
        <f t="shared" si="12"/>
        <v>1.9501406228008999</v>
      </c>
      <c r="I379" s="2"/>
    </row>
    <row r="380" spans="3:9">
      <c r="C380" s="5">
        <f t="shared" si="13"/>
        <v>44317</v>
      </c>
      <c r="D380" s="2">
        <v>9.7196024118385402</v>
      </c>
      <c r="E380" s="2">
        <v>10.037301451191</v>
      </c>
      <c r="F380">
        <v>8.1999999999999993</v>
      </c>
      <c r="G380" s="2">
        <f t="shared" si="14"/>
        <v>0.96834816201372897</v>
      </c>
      <c r="H380" s="2">
        <f t="shared" si="12"/>
        <v>1.5196024118385409</v>
      </c>
      <c r="I380" s="2"/>
    </row>
    <row r="381" spans="3:9">
      <c r="C381" s="5">
        <f t="shared" si="13"/>
        <v>44348</v>
      </c>
      <c r="D381" s="2">
        <v>9.2629691788980804</v>
      </c>
      <c r="E381" s="2">
        <v>9.4964882170436002</v>
      </c>
      <c r="F381">
        <v>8.1999999999999993</v>
      </c>
      <c r="G381" s="2">
        <f t="shared" si="14"/>
        <v>0.97540995862803082</v>
      </c>
      <c r="H381" s="2">
        <f t="shared" si="12"/>
        <v>1.0629691788980811</v>
      </c>
      <c r="I381" s="2"/>
    </row>
    <row r="382" spans="3:9">
      <c r="C382" s="5">
        <f t="shared" si="13"/>
        <v>44378</v>
      </c>
      <c r="D382" s="2">
        <v>8.5823610827048604</v>
      </c>
      <c r="E382" s="2">
        <v>8.9332892027598998</v>
      </c>
      <c r="F382">
        <v>8.1999999999999993</v>
      </c>
      <c r="G382" s="2">
        <f t="shared" si="14"/>
        <v>0.96071680742781485</v>
      </c>
      <c r="H382" s="2">
        <f t="shared" si="12"/>
        <v>0.38236108270486113</v>
      </c>
      <c r="I382" s="2"/>
    </row>
    <row r="383" spans="3:9">
      <c r="C383" s="5">
        <f t="shared" si="13"/>
        <v>44409</v>
      </c>
      <c r="D383" s="2">
        <v>8.2989576820788695</v>
      </c>
      <c r="E383" s="2">
        <v>8.5475660411635008</v>
      </c>
      <c r="F383">
        <v>8.1999999999999993</v>
      </c>
      <c r="G383" s="2">
        <f t="shared" si="14"/>
        <v>0.97091471912736571</v>
      </c>
      <c r="H383" s="2">
        <f t="shared" si="12"/>
        <v>9.8957682078870235E-2</v>
      </c>
      <c r="I383" s="2"/>
    </row>
    <row r="384" spans="3:9">
      <c r="C384" s="5">
        <f t="shared" si="13"/>
        <v>44440</v>
      </c>
      <c r="D384" s="2">
        <v>8.2614085249555895</v>
      </c>
      <c r="E384" s="2">
        <v>8.4056111552988</v>
      </c>
      <c r="F384">
        <v>8.1999999999999993</v>
      </c>
      <c r="G384" s="2">
        <f t="shared" si="14"/>
        <v>0.98284447999330704</v>
      </c>
      <c r="H384" s="2">
        <f t="shared" si="12"/>
        <v>6.1408524955590238E-2</v>
      </c>
      <c r="I384" s="2"/>
    </row>
    <row r="385" spans="3:9">
      <c r="C385" s="5">
        <f t="shared" si="13"/>
        <v>44470</v>
      </c>
      <c r="D385" s="2">
        <v>8.1554156941426399</v>
      </c>
      <c r="E385" s="2">
        <v>8.0766005069858995</v>
      </c>
      <c r="F385">
        <v>8.1999999999999993</v>
      </c>
      <c r="G385" s="2">
        <f t="shared" si="14"/>
        <v>1.0097584605167198</v>
      </c>
      <c r="H385" s="2">
        <f t="shared" si="12"/>
        <v>-4.4584305857359396E-2</v>
      </c>
      <c r="I385" s="2"/>
    </row>
    <row r="386" spans="3:9">
      <c r="C386" s="5">
        <f t="shared" si="13"/>
        <v>44501</v>
      </c>
      <c r="D386" s="2">
        <v>7.9136806191966098</v>
      </c>
      <c r="E386" s="2">
        <v>7.5276490552739999</v>
      </c>
      <c r="F386">
        <v>8.1999999999999993</v>
      </c>
      <c r="G386" s="2">
        <f t="shared" si="14"/>
        <v>1.0512818226630996</v>
      </c>
      <c r="H386" s="2">
        <f t="shared" si="12"/>
        <v>-0.28631938080338948</v>
      </c>
      <c r="I386" s="2"/>
    </row>
    <row r="387" spans="3:9">
      <c r="C387" s="5">
        <f t="shared" si="13"/>
        <v>44531</v>
      </c>
      <c r="D387" s="2">
        <v>7.7280044578793801</v>
      </c>
      <c r="E387" s="2">
        <v>7.1898934478904</v>
      </c>
      <c r="F387">
        <v>8.1999999999999993</v>
      </c>
      <c r="G387" s="2">
        <f t="shared" si="14"/>
        <v>1.074842696055095</v>
      </c>
      <c r="H387" s="2">
        <f t="shared" si="12"/>
        <v>-0.47199554212061923</v>
      </c>
      <c r="I387" s="2"/>
    </row>
    <row r="388" spans="3:9">
      <c r="C388" s="5">
        <f t="shared" si="13"/>
        <v>44562</v>
      </c>
      <c r="D388" s="8">
        <f>E388*G388</f>
        <v>7.578761456209369</v>
      </c>
      <c r="E388" s="2">
        <v>7.2714648197559999</v>
      </c>
      <c r="F388">
        <v>8.1999999999999993</v>
      </c>
      <c r="G388" s="8">
        <f>G376</f>
        <v>1.0422606234191587</v>
      </c>
      <c r="H388" s="2">
        <f t="shared" si="12"/>
        <v>-0.62123854379063026</v>
      </c>
      <c r="I388" s="2"/>
    </row>
    <row r="389" spans="3:9">
      <c r="C389" s="5">
        <f t="shared" si="13"/>
        <v>44593</v>
      </c>
      <c r="D389" s="8">
        <f t="shared" ref="D389:D402" si="15">E389*G389</f>
        <v>7.6147912338316539</v>
      </c>
      <c r="E389" s="2">
        <v>7.4985219215408003</v>
      </c>
      <c r="F389">
        <v>8.1999999999999993</v>
      </c>
      <c r="G389" s="8">
        <f t="shared" ref="G389:G402" si="16">G377</f>
        <v>1.0155056307772936</v>
      </c>
      <c r="H389" s="2">
        <f t="shared" ref="H389:H402" si="17">D389-F389</f>
        <v>-0.58520876616834538</v>
      </c>
      <c r="I389" s="2"/>
    </row>
    <row r="390" spans="3:9">
      <c r="C390" s="5">
        <f t="shared" ref="C390:C402" si="18">EDATE(C389,1)</f>
        <v>44621</v>
      </c>
      <c r="D390" s="8">
        <f t="shared" si="15"/>
        <v>7.6516363224979704</v>
      </c>
      <c r="E390" s="2">
        <v>7.7978651688704002</v>
      </c>
      <c r="F390">
        <v>8.1999999999999993</v>
      </c>
      <c r="G390" s="8">
        <f t="shared" si="16"/>
        <v>0.98124757953546249</v>
      </c>
      <c r="H390" s="2">
        <f t="shared" si="17"/>
        <v>-0.54836367750202886</v>
      </c>
      <c r="I390" s="2"/>
    </row>
    <row r="391" spans="3:9">
      <c r="C391" s="5">
        <f t="shared" si="18"/>
        <v>44652</v>
      </c>
      <c r="D391" s="8">
        <f t="shared" si="15"/>
        <v>7.6762326441283442</v>
      </c>
      <c r="E391" s="2">
        <v>7.7474931765825001</v>
      </c>
      <c r="F391">
        <v>8.1999999999999993</v>
      </c>
      <c r="G391" s="8">
        <f t="shared" si="16"/>
        <v>0.99080211742947422</v>
      </c>
      <c r="H391" s="2">
        <f t="shared" si="17"/>
        <v>-0.52376735587165513</v>
      </c>
      <c r="I391" s="2"/>
    </row>
    <row r="392" spans="3:9">
      <c r="C392" s="5">
        <f t="shared" si="18"/>
        <v>44682</v>
      </c>
      <c r="D392" s="8">
        <f t="shared" si="15"/>
        <v>7.5569694549305044</v>
      </c>
      <c r="E392" s="2">
        <v>7.8039797578748997</v>
      </c>
      <c r="F392">
        <v>8.1999999999999993</v>
      </c>
      <c r="G392" s="8">
        <f t="shared" si="16"/>
        <v>0.96834816201372897</v>
      </c>
      <c r="H392" s="2">
        <f t="shared" si="17"/>
        <v>-0.64303054506949486</v>
      </c>
      <c r="I392" s="2"/>
    </row>
    <row r="393" spans="3:9">
      <c r="C393" s="5">
        <f t="shared" si="18"/>
        <v>44713</v>
      </c>
      <c r="D393" s="8">
        <f t="shared" si="15"/>
        <v>7.6193892878601162</v>
      </c>
      <c r="E393" s="2">
        <v>7.8114737505624996</v>
      </c>
      <c r="F393">
        <v>8.1999999999999993</v>
      </c>
      <c r="G393" s="8">
        <f t="shared" si="16"/>
        <v>0.97540995862803082</v>
      </c>
      <c r="H393" s="2">
        <f t="shared" si="17"/>
        <v>-0.58061071213988313</v>
      </c>
      <c r="I393" s="2"/>
    </row>
    <row r="394" spans="3:9">
      <c r="C394" s="5">
        <f t="shared" si="18"/>
        <v>44743</v>
      </c>
      <c r="D394" s="8">
        <f t="shared" si="15"/>
        <v>7.6077353460682486</v>
      </c>
      <c r="E394" s="2">
        <v>7.9188115449306</v>
      </c>
      <c r="F394">
        <v>8.1999999999999993</v>
      </c>
      <c r="G394" s="8">
        <f t="shared" si="16"/>
        <v>0.96071680742781485</v>
      </c>
      <c r="H394" s="2">
        <f t="shared" si="17"/>
        <v>-0.59226465393175065</v>
      </c>
      <c r="I394" s="2"/>
    </row>
    <row r="395" spans="3:9">
      <c r="C395" s="5">
        <f t="shared" si="18"/>
        <v>44774</v>
      </c>
      <c r="D395" s="8">
        <f t="shared" si="15"/>
        <v>7.6987709457677527</v>
      </c>
      <c r="E395" s="2">
        <v>7.9293997650866999</v>
      </c>
      <c r="F395">
        <v>8.1999999999999993</v>
      </c>
      <c r="G395" s="8">
        <f t="shared" si="16"/>
        <v>0.97091471912736571</v>
      </c>
      <c r="H395" s="2">
        <f t="shared" si="17"/>
        <v>-0.50122905423224662</v>
      </c>
      <c r="I395" s="2"/>
    </row>
    <row r="396" spans="3:9">
      <c r="C396" s="5">
        <f t="shared" si="18"/>
        <v>44805</v>
      </c>
      <c r="D396" s="8">
        <f t="shared" si="15"/>
        <v>7.902093607072084</v>
      </c>
      <c r="E396" s="2">
        <v>8.0400244066343998</v>
      </c>
      <c r="F396">
        <v>8.1999999999999993</v>
      </c>
      <c r="G396" s="8">
        <f t="shared" si="16"/>
        <v>0.98284447999330704</v>
      </c>
      <c r="H396" s="2">
        <f t="shared" si="17"/>
        <v>-0.29790639292791532</v>
      </c>
      <c r="I396" s="2"/>
    </row>
    <row r="397" spans="3:9">
      <c r="C397" s="5">
        <f t="shared" si="18"/>
        <v>44835</v>
      </c>
      <c r="D397" s="8">
        <f t="shared" si="15"/>
        <v>8.046139726276488</v>
      </c>
      <c r="E397" s="2">
        <v>7.9683805988207004</v>
      </c>
      <c r="F397">
        <v>8.1999999999999993</v>
      </c>
      <c r="G397" s="8">
        <f t="shared" si="16"/>
        <v>1.0097584605167198</v>
      </c>
      <c r="H397" s="2">
        <f t="shared" si="17"/>
        <v>-0.1538602737235113</v>
      </c>
      <c r="I397" s="2"/>
    </row>
    <row r="398" spans="3:9">
      <c r="C398" s="5">
        <f t="shared" si="18"/>
        <v>44866</v>
      </c>
      <c r="D398" s="8">
        <f t="shared" si="15"/>
        <v>8.3564532740069364</v>
      </c>
      <c r="E398" s="2">
        <v>7.9488231355873999</v>
      </c>
      <c r="F398">
        <v>8.1999999999999993</v>
      </c>
      <c r="G398" s="8">
        <f t="shared" si="16"/>
        <v>1.0512818226630996</v>
      </c>
      <c r="H398" s="2">
        <f t="shared" si="17"/>
        <v>0.15645327400693709</v>
      </c>
      <c r="I398" s="2"/>
    </row>
    <row r="399" spans="3:9">
      <c r="C399" s="5">
        <f t="shared" si="18"/>
        <v>44896</v>
      </c>
      <c r="D399" s="8">
        <f t="shared" si="15"/>
        <v>8.4512181517149827</v>
      </c>
      <c r="E399" s="2">
        <v>7.8627488308129001</v>
      </c>
      <c r="F399">
        <v>8.1999999999999993</v>
      </c>
      <c r="G399" s="8">
        <f t="shared" si="16"/>
        <v>1.074842696055095</v>
      </c>
      <c r="H399" s="2">
        <f t="shared" si="17"/>
        <v>0.25121815171498341</v>
      </c>
      <c r="I399" s="2"/>
    </row>
    <row r="400" spans="3:9">
      <c r="C400" s="5">
        <f t="shared" si="18"/>
        <v>44927</v>
      </c>
      <c r="D400" s="8">
        <f t="shared" si="15"/>
        <v>8.3769032574641606</v>
      </c>
      <c r="E400" s="2">
        <v>8.0372443026616001</v>
      </c>
      <c r="F400">
        <v>8.1999999999999993</v>
      </c>
      <c r="G400" s="8">
        <f t="shared" si="16"/>
        <v>1.0422606234191587</v>
      </c>
      <c r="H400" s="2">
        <f t="shared" si="17"/>
        <v>0.17690325746416136</v>
      </c>
      <c r="I400" s="2"/>
    </row>
    <row r="401" spans="3:9">
      <c r="C401" s="5">
        <f t="shared" si="18"/>
        <v>44958</v>
      </c>
      <c r="D401" s="8">
        <f t="shared" si="15"/>
        <v>8.4973861638041317</v>
      </c>
      <c r="E401" s="2">
        <v>8.3676406179057992</v>
      </c>
      <c r="F401">
        <v>8.1999999999999993</v>
      </c>
      <c r="G401" s="8">
        <f t="shared" si="16"/>
        <v>1.0155056307772936</v>
      </c>
      <c r="H401" s="2">
        <f t="shared" si="17"/>
        <v>0.29738616380413241</v>
      </c>
      <c r="I401" s="2"/>
    </row>
    <row r="402" spans="3:9">
      <c r="C402" s="5">
        <f t="shared" si="18"/>
        <v>44986</v>
      </c>
      <c r="D402" s="8">
        <f t="shared" si="15"/>
        <v>8.6432984635579793</v>
      </c>
      <c r="E402" s="2">
        <v>8.8084787609359996</v>
      </c>
      <c r="F402">
        <v>8.1999999999999993</v>
      </c>
      <c r="G402" s="8">
        <f t="shared" si="16"/>
        <v>0.98124757953546249</v>
      </c>
      <c r="H402" s="2">
        <f t="shared" si="17"/>
        <v>0.44329846355797997</v>
      </c>
      <c r="I402" s="2"/>
    </row>
  </sheetData>
  <hyperlinks>
    <hyperlink ref="F1" r:id="rId1" xr:uid="{A91AA5A0-6316-48EE-864A-5CB89849DCBE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Sheet1</vt:lpstr>
      <vt:lpstr>ALL COUNTRIES</vt:lpstr>
      <vt:lpstr>MX - Unemp</vt:lpstr>
      <vt:lpstr>MX - GDP</vt:lpstr>
      <vt:lpstr>MX - Holgura</vt:lpstr>
      <vt:lpstr>MX - Raw GDP</vt:lpstr>
      <vt:lpstr>CL - GDP</vt:lpstr>
      <vt:lpstr>CL - YoY BCCh</vt:lpstr>
      <vt:lpstr>CL - Unemp</vt:lpstr>
      <vt:lpstr>BZ - Output Gap</vt:lpstr>
      <vt:lpstr>CO - Output Gap</vt:lpstr>
      <vt:lpstr>CO - Unemp.</vt:lpstr>
      <vt:lpstr>SA - Output Gap</vt:lpstr>
      <vt:lpstr>SA - Unemp.</vt:lpstr>
      <vt:lpstr>HU - Output Gap</vt:lpstr>
      <vt:lpstr>CZ - Output Gap</vt:lpstr>
      <vt:lpstr>PD - Output Gap</vt:lpstr>
      <vt:lpstr>PD - Unemp.</vt:lpstr>
      <vt:lpstr>Others</vt:lpstr>
      <vt:lpstr>'MX - Raw GDP'!Print_Area</vt:lpstr>
      <vt:lpstr>'MX - Raw GDP'!Print_Titles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Otávio Teixeira</dc:creator>
  <cp:lastModifiedBy>Otavio Teixeira</cp:lastModifiedBy>
  <dcterms:created xsi:type="dcterms:W3CDTF">2023-05-07T18:28:58Z</dcterms:created>
  <dcterms:modified xsi:type="dcterms:W3CDTF">2023-05-12T20:10:29Z</dcterms:modified>
</cp:coreProperties>
</file>