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nt Graphs" sheetId="1" r:id="rId4"/>
    <sheet state="visible" name="AminoAcid Graph" sheetId="2" r:id="rId5"/>
    <sheet state="visible" name="AminoAcid Graph Percentages" sheetId="3" r:id="rId6"/>
    <sheet state="visible" name="Mutation by Variant" sheetId="4" r:id="rId7"/>
    <sheet state="visible" name="Variants by Mutation" sheetId="5" r:id="rId8"/>
  </sheets>
  <definedNames/>
  <calcPr/>
</workbook>
</file>

<file path=xl/sharedStrings.xml><?xml version="1.0" encoding="utf-8"?>
<sst xmlns="http://schemas.openxmlformats.org/spreadsheetml/2006/main" count="428" uniqueCount="108">
  <si>
    <t>Cases per Date (Month-Year Format)</t>
  </si>
  <si>
    <t>Variant Name</t>
  </si>
  <si>
    <t>Alpha (B.1.1.7)</t>
  </si>
  <si>
    <t>Beta (B.1.351)</t>
  </si>
  <si>
    <t>Gamma (P.1)</t>
  </si>
  <si>
    <t>Zeta (P.2)</t>
  </si>
  <si>
    <t>Eta (B.1.525)</t>
  </si>
  <si>
    <t>Kappa (B.1.617.1)</t>
  </si>
  <si>
    <t>Delta (B.1.617)</t>
  </si>
  <si>
    <t>Delta (AY.1)</t>
  </si>
  <si>
    <t>Delta (AY.2)</t>
  </si>
  <si>
    <t>Delta (AY.4.2)</t>
  </si>
  <si>
    <t>Delta (AY.4)</t>
  </si>
  <si>
    <t>Lambda (C.37)</t>
  </si>
  <si>
    <t>Mu (B.1.621)</t>
  </si>
  <si>
    <t>Omicron (BA.1)</t>
  </si>
  <si>
    <t>Omicron (BA.2)</t>
  </si>
  <si>
    <t>Omicron (BA.3/BA.4)</t>
  </si>
  <si>
    <t>Other</t>
  </si>
  <si>
    <t>total</t>
  </si>
  <si>
    <t>A222V</t>
  </si>
  <si>
    <t>A570D</t>
  </si>
  <si>
    <t>A67V</t>
  </si>
  <si>
    <t>A701V</t>
  </si>
  <si>
    <t>D1118H</t>
  </si>
  <si>
    <t>D215G</t>
  </si>
  <si>
    <t>D405N</t>
  </si>
  <si>
    <t>D614G</t>
  </si>
  <si>
    <t>D796Y</t>
  </si>
  <si>
    <t>D80A</t>
  </si>
  <si>
    <t>D950N</t>
  </si>
  <si>
    <t>E154K</t>
  </si>
  <si>
    <t>E484A</t>
  </si>
  <si>
    <t>E484K</t>
  </si>
  <si>
    <t>E484Q</t>
  </si>
  <si>
    <t>F490S</t>
  </si>
  <si>
    <t>F496V</t>
  </si>
  <si>
    <t>F888L</t>
  </si>
  <si>
    <t>FR157-158</t>
  </si>
  <si>
    <t>G142D</t>
  </si>
  <si>
    <t>G339D</t>
  </si>
  <si>
    <t>G446S</t>
  </si>
  <si>
    <t>G496S</t>
  </si>
  <si>
    <t>G75V</t>
  </si>
  <si>
    <t>H655Y</t>
  </si>
  <si>
    <t>H665Y</t>
  </si>
  <si>
    <t>HV69</t>
  </si>
  <si>
    <t>K417N</t>
  </si>
  <si>
    <t>K417T</t>
  </si>
  <si>
    <t>L18F</t>
  </si>
  <si>
    <t>L452Q</t>
  </si>
  <si>
    <t>L452R</t>
  </si>
  <si>
    <t>L981F</t>
  </si>
  <si>
    <t>LAL242</t>
  </si>
  <si>
    <t>N440K</t>
  </si>
  <si>
    <t>N501Y</t>
  </si>
  <si>
    <t>N679K</t>
  </si>
  <si>
    <t>N764K</t>
  </si>
  <si>
    <t>N856K</t>
  </si>
  <si>
    <t>N969K</t>
  </si>
  <si>
    <t>P681H</t>
  </si>
  <si>
    <t>P681R</t>
  </si>
  <si>
    <t>Q1071H</t>
  </si>
  <si>
    <t>Q493R</t>
  </si>
  <si>
    <t>Q498R</t>
  </si>
  <si>
    <t>Q52R</t>
  </si>
  <si>
    <t>Q677H</t>
  </si>
  <si>
    <t>Q954H</t>
  </si>
  <si>
    <t>R246I</t>
  </si>
  <si>
    <t>R408S</t>
  </si>
  <si>
    <t>RSYLTPG246</t>
  </si>
  <si>
    <t>S371L</t>
  </si>
  <si>
    <t>S373P</t>
  </si>
  <si>
    <t>S375F</t>
  </si>
  <si>
    <t>S477N</t>
  </si>
  <si>
    <t>S982A</t>
  </si>
  <si>
    <t>T1027I</t>
  </si>
  <si>
    <t>T19R</t>
  </si>
  <si>
    <t>T376A</t>
  </si>
  <si>
    <t>T478K</t>
  </si>
  <si>
    <t>T547K</t>
  </si>
  <si>
    <t>T716I</t>
  </si>
  <si>
    <t>T76I</t>
  </si>
  <si>
    <t>T859N</t>
  </si>
  <si>
    <t>T95I</t>
  </si>
  <si>
    <t>V1176F</t>
  </si>
  <si>
    <t>V70F</t>
  </si>
  <si>
    <t>W258L</t>
  </si>
  <si>
    <t>Y144</t>
  </si>
  <si>
    <t>Y145H</t>
  </si>
  <si>
    <t>Y505H</t>
  </si>
  <si>
    <t>D1118H, Y144, N501Y, D614G, S982A, P681H, T716I, A570D, HV69-</t>
  </si>
  <si>
    <t>E484K, N501Y, D215G, D614G, K417N, A701V, LAL242-, D80A, L18F, R246I</t>
  </si>
  <si>
    <t>H655Y, E484K, N501Y, D614G, T1027I, K417T, V1176F</t>
  </si>
  <si>
    <t>Y144, E484K, Q677H, A67V, D614G, Q52R, F888L, HV69-</t>
  </si>
  <si>
    <t>E154K, P681R, D614G, G142D, Q1071H, L452R, E484Q, T95I</t>
  </si>
  <si>
    <t>P681R, FR157-158, G142D, K417N, L452R, D614G, D950N, T478K, T19R, W258L</t>
  </si>
  <si>
    <t>A222V, P681R, D614G, FR157-158, G142D, L452R, D950N, T478K, T19R, T95I, Y145H</t>
  </si>
  <si>
    <t>A222V, P681R, FR157-158, G142D, K417N, L452R, D614G, D950N, T478K, T19R, V70F</t>
  </si>
  <si>
    <t>F490S, RSYLTPG246, L452Q, D614G, G75V, T76I, T859N</t>
  </si>
  <si>
    <t>N856K, N501Y, K417N, N764K, G339D, L981F, Y505H, E484A, S373P, N679K, Q498R, S477N, S371L, S375F, T478K, P681H, N969K, H665Y, Q493R, G496S, T547K, D796Y, Q954H, D614G, N440K, G446S</t>
  </si>
  <si>
    <t>N501Y, K417N, N764K, G339D, Y505H, E484A, S373P, N679K, R408S, D405N, Q498R, S477N, S371L, S375F, T478K, P681H, N969K, H665Y, Q493R, T376A, D796Y, Q954H, D614G, N440K</t>
  </si>
  <si>
    <t>N501Y, K417N, N764K, G339D, Y505H, E484A, S373P, N679K, R408S, D405N, Q498R, S477N, S371L, L452R, S375F, T478K, P681H, N969K, H665Y, F496V, T376A, D796Y, Q954H, D614G, N440K</t>
  </si>
  <si>
    <t>Mutation</t>
  </si>
  <si>
    <t>Alpha (B.1.17)</t>
  </si>
  <si>
    <t>all variants</t>
  </si>
  <si>
    <t>Kappa (B.1.617)</t>
  </si>
  <si>
    <t>Omicron (BA.1)	Omicron (BA.2)	Omicron (BA.3/BA.4)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</si>
</sst>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m-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11.0"/>
      <color rgb="FF000000"/>
      <name val="&quot;Courier New&quot;"/>
    </font>
    <font>
      <sz val="12.0"/>
      <color rgb="FF374151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center" readingOrder="0" textRotation="90" vertical="center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3" numFmtId="0" xfId="0" applyFill="1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2" fontId="4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Sars-CoV-2 Variant Percentage (1/2021-3/2022)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'Variant Graphs'!$B$3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Graphs'!$C$3:$Q$3</c:f>
              <c:numCache/>
            </c:numRef>
          </c:val>
          <c:smooth val="1"/>
        </c:ser>
        <c:ser>
          <c:idx val="1"/>
          <c:order val="1"/>
          <c:tx>
            <c:strRef>
              <c:f>'Variant Graphs'!$B$4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Graphs'!$C$4:$Q$4</c:f>
              <c:numCache/>
            </c:numRef>
          </c:val>
          <c:smooth val="1"/>
        </c:ser>
        <c:ser>
          <c:idx val="2"/>
          <c:order val="2"/>
          <c:tx>
            <c:strRef>
              <c:f>'Variant Graphs'!$B$5</c:f>
            </c:strRef>
          </c:tx>
          <c:spPr>
            <a:ln cmpd="sng" w="1905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Graphs'!$C$5:$Q$5</c:f>
              <c:numCache/>
            </c:numRef>
          </c:val>
          <c:smooth val="1"/>
        </c:ser>
        <c:ser>
          <c:idx val="3"/>
          <c:order val="3"/>
          <c:tx>
            <c:strRef>
              <c:f>'Variant Graphs'!$B$6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Graphs'!$C$6:$Q$6</c:f>
              <c:numCache/>
            </c:numRef>
          </c:val>
          <c:smooth val="1"/>
        </c:ser>
        <c:ser>
          <c:idx val="4"/>
          <c:order val="4"/>
          <c:tx>
            <c:strRef>
              <c:f>'Variant Graphs'!$B$7</c:f>
            </c:strRef>
          </c:tx>
          <c:spPr>
            <a:ln cmpd="sng" w="1905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Graphs'!$C$7:$Q$7</c:f>
              <c:numCache/>
            </c:numRef>
          </c:val>
          <c:smooth val="1"/>
        </c:ser>
        <c:ser>
          <c:idx val="5"/>
          <c:order val="5"/>
          <c:tx>
            <c:strRef>
              <c:f>'Variant Graphs'!$B$8</c:f>
            </c:strRef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Graphs'!$C$8:$Q$8</c:f>
              <c:numCache/>
            </c:numRef>
          </c:val>
          <c:smooth val="1"/>
        </c:ser>
        <c:ser>
          <c:idx val="6"/>
          <c:order val="6"/>
          <c:tx>
            <c:strRef>
              <c:f>'Variant Graphs'!$B$9</c:f>
            </c:strRef>
          </c:tx>
          <c:spPr>
            <a:ln cmpd="sng" w="19050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Graphs'!$C$9:$Q$9</c:f>
              <c:numCache/>
            </c:numRef>
          </c:val>
          <c:smooth val="1"/>
        </c:ser>
        <c:ser>
          <c:idx val="7"/>
          <c:order val="7"/>
          <c:tx>
            <c:strRef>
              <c:f>'Variant Graphs'!$B$10</c:f>
            </c:strRef>
          </c:tx>
          <c:spPr>
            <a:ln cmpd="sng" w="19050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Graphs'!$C$10:$Q$10</c:f>
              <c:numCache/>
            </c:numRef>
          </c:val>
          <c:smooth val="1"/>
        </c:ser>
        <c:ser>
          <c:idx val="8"/>
          <c:order val="8"/>
          <c:tx>
            <c:strRef>
              <c:f>'Variant Graphs'!$B$11</c:f>
            </c:strRef>
          </c:tx>
          <c:spPr>
            <a:ln cmpd="sng" w="19050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Graphs'!$C$11:$Q$11</c:f>
              <c:numCache/>
            </c:numRef>
          </c:val>
          <c:smooth val="1"/>
        </c:ser>
        <c:ser>
          <c:idx val="9"/>
          <c:order val="9"/>
          <c:tx>
            <c:strRef>
              <c:f>'Variant Graphs'!$B$12</c:f>
            </c:strRef>
          </c:tx>
          <c:spPr>
            <a:ln cmpd="sng" w="19050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Graphs'!$C$12:$Q$12</c:f>
              <c:numCache/>
            </c:numRef>
          </c:val>
          <c:smooth val="1"/>
        </c:ser>
        <c:ser>
          <c:idx val="10"/>
          <c:order val="10"/>
          <c:tx>
            <c:strRef>
              <c:f>'Variant Graphs'!$B$13</c:f>
            </c:strRef>
          </c:tx>
          <c:spPr>
            <a:ln cmpd="sng" w="19050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Graphs'!$C$13:$Q$13</c:f>
              <c:numCache/>
            </c:numRef>
          </c:val>
          <c:smooth val="1"/>
        </c:ser>
        <c:ser>
          <c:idx val="11"/>
          <c:order val="11"/>
          <c:tx>
            <c:strRef>
              <c:f>'Variant Graphs'!$B$14</c:f>
            </c:strRef>
          </c:tx>
          <c:spPr>
            <a:ln cmpd="sng" w="19050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Graphs'!$C$14:$Q$14</c:f>
              <c:numCache/>
            </c:numRef>
          </c:val>
          <c:smooth val="1"/>
        </c:ser>
        <c:ser>
          <c:idx val="12"/>
          <c:order val="12"/>
          <c:tx>
            <c:strRef>
              <c:f>'Variant Graphs'!$B$15</c:f>
            </c:strRef>
          </c:tx>
          <c:spPr>
            <a:ln cmpd="sng" w="19050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Graphs'!$C$15:$Q$15</c:f>
              <c:numCache/>
            </c:numRef>
          </c:val>
          <c:smooth val="1"/>
        </c:ser>
        <c:ser>
          <c:idx val="13"/>
          <c:order val="13"/>
          <c:tx>
            <c:strRef>
              <c:f>'Variant Graphs'!$B$16</c:f>
            </c:strRef>
          </c:tx>
          <c:spPr>
            <a:ln cmpd="sng" w="19050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Graphs'!$C$16:$Q$16</c:f>
              <c:numCache/>
            </c:numRef>
          </c:val>
          <c:smooth val="1"/>
        </c:ser>
        <c:ser>
          <c:idx val="14"/>
          <c:order val="14"/>
          <c:tx>
            <c:strRef>
              <c:f>'Variant Graphs'!$B$17</c:f>
            </c:strRef>
          </c:tx>
          <c:spPr>
            <a:ln cmpd="sng" w="19050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Graphs'!$C$17:$Q$17</c:f>
              <c:numCache/>
            </c:numRef>
          </c:val>
          <c:smooth val="1"/>
        </c:ser>
        <c:ser>
          <c:idx val="15"/>
          <c:order val="15"/>
          <c:tx>
            <c:strRef>
              <c:f>'Variant Graphs'!$B$18</c:f>
            </c:strRef>
          </c:tx>
          <c:spPr>
            <a:ln cmpd="sng" w="19050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Graphs'!$C$18:$Q$18</c:f>
              <c:numCache/>
            </c:numRef>
          </c:val>
          <c:smooth val="1"/>
        </c:ser>
        <c:ser>
          <c:idx val="16"/>
          <c:order val="16"/>
          <c:tx>
            <c:strRef>
              <c:f>'Variant Graphs'!$B$19</c:f>
            </c:strRef>
          </c:tx>
          <c:spPr>
            <a:ln cmpd="sng" w="19050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'Variant Graphs'!$C$2:$Q$2</c:f>
            </c:strRef>
          </c:cat>
          <c:val>
            <c:numRef>
              <c:f>'Variant Graphs'!$C$19:$Q$19</c:f>
              <c:numCache/>
            </c:numRef>
          </c:val>
          <c:smooth val="1"/>
        </c:ser>
        <c:axId val="555524462"/>
        <c:axId val="863475404"/>
      </c:lineChart>
      <c:catAx>
        <c:axId val="555524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475404"/>
      </c:catAx>
      <c:valAx>
        <c:axId val="863475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524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400">
                <a:solidFill>
                  <a:srgbClr val="000000"/>
                </a:solidFill>
                <a:latin typeface="+mn-lt"/>
              </a:defRPr>
            </a:pPr>
            <a:r>
              <a:rPr b="0" sz="3400">
                <a:solidFill>
                  <a:srgbClr val="000000"/>
                </a:solidFill>
                <a:latin typeface="+mn-lt"/>
              </a:rPr>
              <a:t>Sars-CoV-2 Variant Percentage (1/2021-3/2022)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'Variant Graphs'!$B$45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Graphs'!$C$45:$Q$45</c:f>
              <c:numCache/>
            </c:numRef>
          </c:val>
          <c:smooth val="1"/>
        </c:ser>
        <c:ser>
          <c:idx val="1"/>
          <c:order val="1"/>
          <c:tx>
            <c:strRef>
              <c:f>'Variant Graphs'!$B$46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Graphs'!$C$46:$Q$46</c:f>
              <c:numCache/>
            </c:numRef>
          </c:val>
          <c:smooth val="1"/>
        </c:ser>
        <c:ser>
          <c:idx val="2"/>
          <c:order val="2"/>
          <c:tx>
            <c:strRef>
              <c:f>'Variant Graphs'!$B$47</c:f>
            </c:strRef>
          </c:tx>
          <c:spPr>
            <a:ln cmpd="sng" w="1905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Graphs'!$C$47:$Q$47</c:f>
              <c:numCache/>
            </c:numRef>
          </c:val>
          <c:smooth val="1"/>
        </c:ser>
        <c:ser>
          <c:idx val="3"/>
          <c:order val="3"/>
          <c:tx>
            <c:strRef>
              <c:f>'Variant Graphs'!$B$48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Graphs'!$C$48:$Q$48</c:f>
              <c:numCache/>
            </c:numRef>
          </c:val>
          <c:smooth val="1"/>
        </c:ser>
        <c:ser>
          <c:idx val="4"/>
          <c:order val="4"/>
          <c:tx>
            <c:strRef>
              <c:f>'Variant Graphs'!$B$49</c:f>
            </c:strRef>
          </c:tx>
          <c:spPr>
            <a:ln cmpd="sng" w="1905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Graphs'!$C$49:$Q$49</c:f>
              <c:numCache/>
            </c:numRef>
          </c:val>
          <c:smooth val="1"/>
        </c:ser>
        <c:ser>
          <c:idx val="5"/>
          <c:order val="5"/>
          <c:tx>
            <c:strRef>
              <c:f>'Variant Graphs'!$B$50</c:f>
            </c:strRef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Graphs'!$C$50:$Q$50</c:f>
              <c:numCache/>
            </c:numRef>
          </c:val>
          <c:smooth val="1"/>
        </c:ser>
        <c:ser>
          <c:idx val="6"/>
          <c:order val="6"/>
          <c:tx>
            <c:strRef>
              <c:f>'Variant Graphs'!$B$51</c:f>
            </c:strRef>
          </c:tx>
          <c:spPr>
            <a:ln cmpd="sng" w="19050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Graphs'!$C$51:$Q$51</c:f>
              <c:numCache/>
            </c:numRef>
          </c:val>
          <c:smooth val="1"/>
        </c:ser>
        <c:ser>
          <c:idx val="7"/>
          <c:order val="7"/>
          <c:tx>
            <c:strRef>
              <c:f>'Variant Graphs'!$B$52</c:f>
            </c:strRef>
          </c:tx>
          <c:spPr>
            <a:ln cmpd="sng" w="19050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Graphs'!$C$52:$Q$52</c:f>
              <c:numCache/>
            </c:numRef>
          </c:val>
          <c:smooth val="1"/>
        </c:ser>
        <c:ser>
          <c:idx val="8"/>
          <c:order val="8"/>
          <c:tx>
            <c:strRef>
              <c:f>'Variant Graphs'!$B$53</c:f>
            </c:strRef>
          </c:tx>
          <c:spPr>
            <a:ln cmpd="sng" w="19050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Graphs'!$C$53:$Q$53</c:f>
              <c:numCache/>
            </c:numRef>
          </c:val>
          <c:smooth val="1"/>
        </c:ser>
        <c:ser>
          <c:idx val="9"/>
          <c:order val="9"/>
          <c:tx>
            <c:strRef>
              <c:f>'Variant Graphs'!$B$54</c:f>
            </c:strRef>
          </c:tx>
          <c:spPr>
            <a:ln cmpd="sng" w="19050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Graphs'!$C$54:$Q$54</c:f>
              <c:numCache/>
            </c:numRef>
          </c:val>
          <c:smooth val="1"/>
        </c:ser>
        <c:ser>
          <c:idx val="10"/>
          <c:order val="10"/>
          <c:tx>
            <c:strRef>
              <c:f>'Variant Graphs'!$B$55</c:f>
            </c:strRef>
          </c:tx>
          <c:spPr>
            <a:ln cmpd="sng" w="19050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Graphs'!$C$55:$Q$55</c:f>
              <c:numCache/>
            </c:numRef>
          </c:val>
          <c:smooth val="1"/>
        </c:ser>
        <c:ser>
          <c:idx val="11"/>
          <c:order val="11"/>
          <c:tx>
            <c:strRef>
              <c:f>'Variant Graphs'!$B$56</c:f>
            </c:strRef>
          </c:tx>
          <c:spPr>
            <a:ln cmpd="sng" w="19050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Graphs'!$C$56:$Q$56</c:f>
              <c:numCache/>
            </c:numRef>
          </c:val>
          <c:smooth val="1"/>
        </c:ser>
        <c:ser>
          <c:idx val="12"/>
          <c:order val="12"/>
          <c:tx>
            <c:strRef>
              <c:f>'Variant Graphs'!$B$57</c:f>
            </c:strRef>
          </c:tx>
          <c:spPr>
            <a:ln cmpd="sng" w="19050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Graphs'!$C$57:$Q$57</c:f>
              <c:numCache/>
            </c:numRef>
          </c:val>
          <c:smooth val="1"/>
        </c:ser>
        <c:ser>
          <c:idx val="13"/>
          <c:order val="13"/>
          <c:tx>
            <c:strRef>
              <c:f>'Variant Graphs'!$B$58</c:f>
            </c:strRef>
          </c:tx>
          <c:spPr>
            <a:ln cmpd="sng" w="19050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Graphs'!$C$58:$Q$58</c:f>
              <c:numCache/>
            </c:numRef>
          </c:val>
          <c:smooth val="1"/>
        </c:ser>
        <c:ser>
          <c:idx val="14"/>
          <c:order val="14"/>
          <c:tx>
            <c:strRef>
              <c:f>'Variant Graphs'!$B$44</c:f>
            </c:strRef>
          </c:tx>
          <c:spPr>
            <a:ln cmpd="sng" w="19050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Graphs'!$C$44:$Q$44</c:f>
              <c:numCache/>
            </c:numRef>
          </c:val>
          <c:smooth val="1"/>
        </c:ser>
        <c:axId val="94921809"/>
        <c:axId val="1919346341"/>
      </c:lineChart>
      <c:catAx>
        <c:axId val="94921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Date (Month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919346341"/>
      </c:catAx>
      <c:valAx>
        <c:axId val="1919346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Percentage of sequences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94921809"/>
      </c:valAx>
    </c:plotArea>
    <c:legend>
      <c:legendPos val="t"/>
      <c:legendEntry>
        <c:idx val="10"/>
        <c:txPr>
          <a:bodyPr/>
          <a:lstStyle/>
          <a:p>
            <a:pPr lvl="0">
              <a:defRPr sz="1800"/>
            </a:pPr>
          </a:p>
        </c:txPr>
      </c:legendEntry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'Variant Graphs'!$B$45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Graphs'!$C$45:$Q$45</c:f>
              <c:numCache/>
            </c:numRef>
          </c:val>
          <c:smooth val="1"/>
        </c:ser>
        <c:ser>
          <c:idx val="1"/>
          <c:order val="1"/>
          <c:tx>
            <c:strRef>
              <c:f>'Variant Graphs'!$B$46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Graphs'!$C$46:$Q$46</c:f>
              <c:numCache/>
            </c:numRef>
          </c:val>
          <c:smooth val="1"/>
        </c:ser>
        <c:ser>
          <c:idx val="2"/>
          <c:order val="2"/>
          <c:tx>
            <c:strRef>
              <c:f>'Variant Graphs'!$B$47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Graphs'!$C$47:$Q$47</c:f>
              <c:numCache/>
            </c:numRef>
          </c:val>
          <c:smooth val="1"/>
        </c:ser>
        <c:ser>
          <c:idx val="3"/>
          <c:order val="3"/>
          <c:tx>
            <c:strRef>
              <c:f>'Variant Graphs'!$B$48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Graphs'!$C$48:$Q$48</c:f>
              <c:numCache/>
            </c:numRef>
          </c:val>
          <c:smooth val="1"/>
        </c:ser>
        <c:ser>
          <c:idx val="4"/>
          <c:order val="4"/>
          <c:tx>
            <c:strRef>
              <c:f>'Variant Graphs'!$B$49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Graphs'!$C$49:$Q$49</c:f>
              <c:numCache/>
            </c:numRef>
          </c:val>
          <c:smooth val="1"/>
        </c:ser>
        <c:ser>
          <c:idx val="5"/>
          <c:order val="5"/>
          <c:tx>
            <c:strRef>
              <c:f>'Variant Graphs'!$B$50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Graphs'!$C$50:$Q$50</c:f>
              <c:numCache/>
            </c:numRef>
          </c:val>
          <c:smooth val="1"/>
        </c:ser>
        <c:ser>
          <c:idx val="6"/>
          <c:order val="6"/>
          <c:tx>
            <c:strRef>
              <c:f>'Variant Graphs'!$B$51</c:f>
            </c:strRef>
          </c:tx>
          <c:spPr>
            <a:ln cmpd="sng" w="19050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Graphs'!$C$51:$Q$51</c:f>
              <c:numCache/>
            </c:numRef>
          </c:val>
          <c:smooth val="1"/>
        </c:ser>
        <c:ser>
          <c:idx val="7"/>
          <c:order val="7"/>
          <c:tx>
            <c:strRef>
              <c:f>'Variant Graphs'!$B$52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Graphs'!$C$52:$Q$52</c:f>
              <c:numCache/>
            </c:numRef>
          </c:val>
          <c:smooth val="1"/>
        </c:ser>
        <c:ser>
          <c:idx val="8"/>
          <c:order val="8"/>
          <c:tx>
            <c:strRef>
              <c:f>'Variant Graphs'!$B$53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Graphs'!$C$53:$Q$53</c:f>
              <c:numCache/>
            </c:numRef>
          </c:val>
          <c:smooth val="1"/>
        </c:ser>
        <c:ser>
          <c:idx val="9"/>
          <c:order val="9"/>
          <c:tx>
            <c:strRef>
              <c:f>'Variant Graphs'!$B$54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Graphs'!$C$54:$Q$54</c:f>
              <c:numCache/>
            </c:numRef>
          </c:val>
          <c:smooth val="1"/>
        </c:ser>
        <c:ser>
          <c:idx val="10"/>
          <c:order val="10"/>
          <c:tx>
            <c:strRef>
              <c:f>'Variant Graphs'!$B$55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Graphs'!$C$55:$Q$55</c:f>
              <c:numCache/>
            </c:numRef>
          </c:val>
          <c:smooth val="1"/>
        </c:ser>
        <c:ser>
          <c:idx val="11"/>
          <c:order val="11"/>
          <c:tx>
            <c:strRef>
              <c:f>'Variant Graphs'!$B$56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Graphs'!$C$56:$Q$56</c:f>
              <c:numCache/>
            </c:numRef>
          </c:val>
          <c:smooth val="1"/>
        </c:ser>
        <c:ser>
          <c:idx val="12"/>
          <c:order val="12"/>
          <c:tx>
            <c:strRef>
              <c:f>'Variant Graphs'!$B$57</c:f>
            </c:strRef>
          </c:tx>
          <c:spPr>
            <a:ln cmpd="sng" w="19050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Graphs'!$C$57:$Q$57</c:f>
              <c:numCache/>
            </c:numRef>
          </c:val>
          <c:smooth val="1"/>
        </c:ser>
        <c:ser>
          <c:idx val="13"/>
          <c:order val="13"/>
          <c:tx>
            <c:strRef>
              <c:f>'Variant Graphs'!$B$58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Graphs'!$C$58:$Q$58</c:f>
              <c:numCache/>
            </c:numRef>
          </c:val>
          <c:smooth val="1"/>
        </c:ser>
        <c:ser>
          <c:idx val="14"/>
          <c:order val="14"/>
          <c:tx>
            <c:strRef>
              <c:f>'Variant Graphs'!$B$44</c:f>
            </c:strRef>
          </c:tx>
          <c:spPr>
            <a:ln cmpd="sng" w="19050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'Variant Graphs'!$C$43:$Q$43</c:f>
            </c:strRef>
          </c:cat>
          <c:val>
            <c:numRef>
              <c:f>'Variant Graphs'!$C$44:$Q$44</c:f>
              <c:numCache/>
            </c:numRef>
          </c:val>
          <c:smooth val="1"/>
        </c:ser>
        <c:axId val="1581874395"/>
        <c:axId val="101780377"/>
      </c:lineChart>
      <c:catAx>
        <c:axId val="1581874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Date (Month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01780377"/>
      </c:catAx>
      <c:valAx>
        <c:axId val="101780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Percentage of sequences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58187439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Sars-CoV-2 Variant Percentage (1/2021-3/2022)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'AminoAcid Graph'!$A$2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Graph'!$B$2:$P$2</c:f>
              <c:numCache/>
            </c:numRef>
          </c:val>
          <c:smooth val="1"/>
        </c:ser>
        <c:ser>
          <c:idx val="1"/>
          <c:order val="1"/>
          <c:tx>
            <c:strRef>
              <c:f>'AminoAcid Graph'!$A$3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Graph'!$B$3:$P$3</c:f>
              <c:numCache/>
            </c:numRef>
          </c:val>
          <c:smooth val="1"/>
        </c:ser>
        <c:ser>
          <c:idx val="2"/>
          <c:order val="2"/>
          <c:tx>
            <c:strRef>
              <c:f>'AminoAcid Graph'!$A$4</c:f>
            </c:strRef>
          </c:tx>
          <c:spPr>
            <a:ln cmpd="sng" w="1905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Graph'!$B$4:$P$4</c:f>
              <c:numCache/>
            </c:numRef>
          </c:val>
          <c:smooth val="1"/>
        </c:ser>
        <c:ser>
          <c:idx val="3"/>
          <c:order val="3"/>
          <c:tx>
            <c:strRef>
              <c:f>'AminoAcid Graph'!$A$5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Graph'!$B$5:$P$5</c:f>
              <c:numCache/>
            </c:numRef>
          </c:val>
          <c:smooth val="1"/>
        </c:ser>
        <c:ser>
          <c:idx val="4"/>
          <c:order val="4"/>
          <c:tx>
            <c:strRef>
              <c:f>'AminoAcid Graph'!$A$6</c:f>
            </c:strRef>
          </c:tx>
          <c:spPr>
            <a:ln cmpd="sng" w="1905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Graph'!$B$6:$P$6</c:f>
              <c:numCache/>
            </c:numRef>
          </c:val>
          <c:smooth val="1"/>
        </c:ser>
        <c:ser>
          <c:idx val="5"/>
          <c:order val="5"/>
          <c:tx>
            <c:strRef>
              <c:f>'AminoAcid Graph'!$A$7</c:f>
            </c:strRef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Graph'!$B$7:$P$7</c:f>
              <c:numCache/>
            </c:numRef>
          </c:val>
          <c:smooth val="1"/>
        </c:ser>
        <c:ser>
          <c:idx val="6"/>
          <c:order val="6"/>
          <c:tx>
            <c:strRef>
              <c:f>'AminoAcid Graph'!$A$8</c:f>
            </c:strRef>
          </c:tx>
          <c:spPr>
            <a:ln cmpd="sng" w="19050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Graph'!$B$8:$P$8</c:f>
              <c:numCache/>
            </c:numRef>
          </c:val>
          <c:smooth val="1"/>
        </c:ser>
        <c:ser>
          <c:idx val="7"/>
          <c:order val="7"/>
          <c:tx>
            <c:strRef>
              <c:f>'AminoAcid Graph'!$A$9</c:f>
            </c:strRef>
          </c:tx>
          <c:spPr>
            <a:ln cmpd="sng" w="19050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Graph'!$B$9:$P$9</c:f>
              <c:numCache/>
            </c:numRef>
          </c:val>
          <c:smooth val="1"/>
        </c:ser>
        <c:ser>
          <c:idx val="8"/>
          <c:order val="8"/>
          <c:tx>
            <c:strRef>
              <c:f>'AminoAcid Graph'!$A$10</c:f>
            </c:strRef>
          </c:tx>
          <c:spPr>
            <a:ln cmpd="sng" w="19050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Graph'!$B$10:$P$10</c:f>
              <c:numCache/>
            </c:numRef>
          </c:val>
          <c:smooth val="1"/>
        </c:ser>
        <c:ser>
          <c:idx val="9"/>
          <c:order val="9"/>
          <c:tx>
            <c:strRef>
              <c:f>'AminoAcid Graph'!$A$11</c:f>
            </c:strRef>
          </c:tx>
          <c:spPr>
            <a:ln cmpd="sng" w="19050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Graph'!$B$11:$P$11</c:f>
              <c:numCache/>
            </c:numRef>
          </c:val>
          <c:smooth val="1"/>
        </c:ser>
        <c:ser>
          <c:idx val="10"/>
          <c:order val="10"/>
          <c:tx>
            <c:strRef>
              <c:f>'AminoAcid Graph'!$A$12</c:f>
            </c:strRef>
          </c:tx>
          <c:spPr>
            <a:ln cmpd="sng" w="19050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Graph'!$B$12:$P$12</c:f>
              <c:numCache/>
            </c:numRef>
          </c:val>
          <c:smooth val="1"/>
        </c:ser>
        <c:ser>
          <c:idx val="11"/>
          <c:order val="11"/>
          <c:tx>
            <c:strRef>
              <c:f>'AminoAcid Graph'!$A$13</c:f>
            </c:strRef>
          </c:tx>
          <c:spPr>
            <a:ln cmpd="sng" w="19050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Graph'!$B$13:$P$13</c:f>
              <c:numCache/>
            </c:numRef>
          </c:val>
          <c:smooth val="1"/>
        </c:ser>
        <c:ser>
          <c:idx val="12"/>
          <c:order val="12"/>
          <c:tx>
            <c:strRef>
              <c:f>'AminoAcid Graph'!$A$14</c:f>
            </c:strRef>
          </c:tx>
          <c:spPr>
            <a:ln cmpd="sng" w="19050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Graph'!$B$14:$P$14</c:f>
              <c:numCache/>
            </c:numRef>
          </c:val>
          <c:smooth val="1"/>
        </c:ser>
        <c:ser>
          <c:idx val="13"/>
          <c:order val="13"/>
          <c:tx>
            <c:strRef>
              <c:f>'AminoAcid Graph'!$A$15</c:f>
            </c:strRef>
          </c:tx>
          <c:spPr>
            <a:ln cmpd="sng" w="19050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Graph'!$B$15:$P$15</c:f>
              <c:numCache/>
            </c:numRef>
          </c:val>
          <c:smooth val="1"/>
        </c:ser>
        <c:ser>
          <c:idx val="14"/>
          <c:order val="14"/>
          <c:tx>
            <c:strRef>
              <c:f>'AminoAcid Graph'!$A$16</c:f>
            </c:strRef>
          </c:tx>
          <c:spPr>
            <a:ln cmpd="sng" w="19050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Graph'!$B$16:$P$16</c:f>
              <c:numCache/>
            </c:numRef>
          </c:val>
          <c:smooth val="1"/>
        </c:ser>
        <c:ser>
          <c:idx val="15"/>
          <c:order val="15"/>
          <c:tx>
            <c:strRef>
              <c:f>'AminoAcid Graph'!$A$17</c:f>
            </c:strRef>
          </c:tx>
          <c:spPr>
            <a:ln cmpd="sng" w="19050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Graph'!$B$17:$P$17</c:f>
              <c:numCache/>
            </c:numRef>
          </c:val>
          <c:smooth val="1"/>
        </c:ser>
        <c:ser>
          <c:idx val="16"/>
          <c:order val="16"/>
          <c:tx>
            <c:strRef>
              <c:f>'AminoAcid Graph'!$A$18</c:f>
            </c:strRef>
          </c:tx>
          <c:spPr>
            <a:ln cmpd="sng" w="19050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Graph'!$B$18:$P$18</c:f>
              <c:numCache/>
            </c:numRef>
          </c:val>
          <c:smooth val="1"/>
        </c:ser>
        <c:ser>
          <c:idx val="17"/>
          <c:order val="17"/>
          <c:tx>
            <c:strRef>
              <c:f>'AminoAcid Graph'!$A$19</c:f>
            </c:strRef>
          </c:tx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Graph'!$B$19:$P$19</c:f>
              <c:numCache/>
            </c:numRef>
          </c:val>
          <c:smooth val="1"/>
        </c:ser>
        <c:ser>
          <c:idx val="18"/>
          <c:order val="18"/>
          <c:tx>
            <c:strRef>
              <c:f>'AminoAcid Graph'!$A$20</c:f>
            </c:strRef>
          </c:tx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Graph'!$B$20:$P$20</c:f>
              <c:numCache/>
            </c:numRef>
          </c:val>
          <c:smooth val="1"/>
        </c:ser>
        <c:ser>
          <c:idx val="19"/>
          <c:order val="19"/>
          <c:tx>
            <c:strRef>
              <c:f>'AminoAcid Graph'!$A$21</c:f>
            </c:strRef>
          </c:tx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Graph'!$B$21:$P$21</c:f>
              <c:numCache/>
            </c:numRef>
          </c:val>
          <c:smooth val="1"/>
        </c:ser>
        <c:ser>
          <c:idx val="20"/>
          <c:order val="20"/>
          <c:tx>
            <c:strRef>
              <c:f>'AminoAcid Graph'!$A$22</c:f>
            </c:strRef>
          </c:tx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Graph'!$B$22:$P$22</c:f>
              <c:numCache/>
            </c:numRef>
          </c:val>
          <c:smooth val="1"/>
        </c:ser>
        <c:ser>
          <c:idx val="21"/>
          <c:order val="21"/>
          <c:tx>
            <c:strRef>
              <c:f>'AminoAcid Graph'!$A$23</c:f>
            </c:strRef>
          </c:tx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Graph'!$B$23:$P$23</c:f>
              <c:numCache/>
            </c:numRef>
          </c:val>
          <c:smooth val="1"/>
        </c:ser>
        <c:ser>
          <c:idx val="22"/>
          <c:order val="22"/>
          <c:tx>
            <c:strRef>
              <c:f>'AminoAcid Graph'!$A$24</c:f>
            </c:strRef>
          </c:tx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Graph'!$B$24:$P$24</c:f>
              <c:numCache/>
            </c:numRef>
          </c:val>
          <c:smooth val="1"/>
        </c:ser>
        <c:ser>
          <c:idx val="23"/>
          <c:order val="23"/>
          <c:tx>
            <c:strRef>
              <c:f>'AminoAcid Graph'!$A$25</c:f>
            </c:strRef>
          </c:tx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Graph'!$B$25:$P$25</c:f>
              <c:numCache/>
            </c:numRef>
          </c:val>
          <c:smooth val="1"/>
        </c:ser>
        <c:ser>
          <c:idx val="24"/>
          <c:order val="24"/>
          <c:tx>
            <c:strRef>
              <c:f>'AminoAcid Graph'!$A$26</c:f>
            </c:strRef>
          </c:tx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Graph'!$B$26:$P$26</c:f>
              <c:numCache/>
            </c:numRef>
          </c:val>
          <c:smooth val="1"/>
        </c:ser>
        <c:ser>
          <c:idx val="25"/>
          <c:order val="25"/>
          <c:tx>
            <c:strRef>
              <c:f>'AminoAcid Graph'!$A$27</c:f>
            </c:strRef>
          </c:tx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Graph'!$B$27:$P$27</c:f>
              <c:numCache/>
            </c:numRef>
          </c:val>
          <c:smooth val="1"/>
        </c:ser>
        <c:ser>
          <c:idx val="26"/>
          <c:order val="26"/>
          <c:tx>
            <c:strRef>
              <c:f>'AminoAcid Graph'!$A$28</c:f>
            </c:strRef>
          </c:tx>
          <c:spPr>
            <a:ln cmpd="sng">
              <a:solidFill>
                <a:srgbClr val="000C31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Graph'!$B$28:$P$28</c:f>
              <c:numCache/>
            </c:numRef>
          </c:val>
          <c:smooth val="1"/>
        </c:ser>
        <c:ser>
          <c:idx val="27"/>
          <c:order val="27"/>
          <c:tx>
            <c:strRef>
              <c:f>'AminoAcid Graph'!$A$29</c:f>
            </c:strRef>
          </c:tx>
          <c:spPr>
            <a:ln cmpd="sng">
              <a:solidFill>
                <a:srgbClr val="281021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Graph'!$B$29:$P$29</c:f>
              <c:numCache/>
            </c:numRef>
          </c:val>
          <c:smooth val="1"/>
        </c:ser>
        <c:ser>
          <c:idx val="28"/>
          <c:order val="28"/>
          <c:tx>
            <c:strRef>
              <c:f>'AminoAcid Graph'!$A$30</c:f>
            </c:strRef>
          </c:tx>
          <c:spPr>
            <a:ln cmpd="sng">
              <a:solidFill>
                <a:srgbClr val="FF1C32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Graph'!$B$30:$P$30</c:f>
              <c:numCache/>
            </c:numRef>
          </c:val>
          <c:smooth val="1"/>
        </c:ser>
        <c:ser>
          <c:idx val="29"/>
          <c:order val="29"/>
          <c:tx>
            <c:strRef>
              <c:f>'AminoAcid Graph'!$A$31</c:f>
            </c:strRef>
          </c:tx>
          <c:spPr>
            <a:ln cmpd="sng">
              <a:solidFill>
                <a:srgbClr val="240C0A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Graph'!$B$31:$P$31</c:f>
              <c:numCache/>
            </c:numRef>
          </c:val>
          <c:smooth val="1"/>
        </c:ser>
        <c:ser>
          <c:idx val="30"/>
          <c:order val="30"/>
          <c:tx>
            <c:strRef>
              <c:f>'AminoAcid Graph'!$A$32</c:f>
            </c:strRef>
          </c:tx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Graph'!$B$32:$P$32</c:f>
              <c:numCache/>
            </c:numRef>
          </c:val>
          <c:smooth val="1"/>
        </c:ser>
        <c:ser>
          <c:idx val="31"/>
          <c:order val="31"/>
          <c:tx>
            <c:strRef>
              <c:f>'AminoAcid Graph'!$A$33</c:f>
            </c:strRef>
          </c:tx>
          <c:spPr>
            <a:ln cmpd="sng">
              <a:solidFill>
                <a:srgbClr val="0A5D64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Graph'!$B$33:$P$33</c:f>
              <c:numCache/>
            </c:numRef>
          </c:val>
          <c:smooth val="1"/>
        </c:ser>
        <c:ser>
          <c:idx val="32"/>
          <c:order val="32"/>
          <c:tx>
            <c:strRef>
              <c:f>'AminoAcid Graph'!$A$34</c:f>
            </c:strRef>
          </c:tx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Graph'!$B$34:$P$34</c:f>
              <c:numCache/>
            </c:numRef>
          </c:val>
          <c:smooth val="1"/>
        </c:ser>
        <c:ser>
          <c:idx val="33"/>
          <c:order val="33"/>
          <c:tx>
            <c:strRef>
              <c:f>'AminoAcid Graph'!$A$35</c:f>
            </c:strRef>
          </c:tx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Graph'!$B$35:$P$35</c:f>
              <c:numCache/>
            </c:numRef>
          </c:val>
          <c:smooth val="1"/>
        </c:ser>
        <c:ser>
          <c:idx val="34"/>
          <c:order val="34"/>
          <c:tx>
            <c:strRef>
              <c:f>'AminoAcid Graph'!$A$36</c:f>
            </c:strRef>
          </c:tx>
          <c:spPr>
            <a:ln cmpd="sng">
              <a:solidFill>
                <a:srgbClr val="FF487E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Graph'!$B$36:$P$36</c:f>
              <c:numCache/>
            </c:numRef>
          </c:val>
          <c:smooth val="1"/>
        </c:ser>
        <c:ser>
          <c:idx val="35"/>
          <c:order val="35"/>
          <c:tx>
            <c:strRef>
              <c:f>'AminoAcid Graph'!$A$37</c:f>
            </c:strRef>
          </c:tx>
          <c:spPr>
            <a:ln cmpd="sng">
              <a:solidFill>
                <a:srgbClr val="5C201C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Graph'!$B$37:$P$37</c:f>
              <c:numCache/>
            </c:numRef>
          </c:val>
          <c:smooth val="1"/>
        </c:ser>
        <c:ser>
          <c:idx val="36"/>
          <c:order val="36"/>
          <c:tx>
            <c:strRef>
              <c:f>'AminoAcid Graph'!$A$38</c:f>
            </c:strRef>
          </c:tx>
          <c:spPr>
            <a:ln cmpd="sng">
              <a:solidFill>
                <a:srgbClr val="966108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Graph'!$B$38:$P$38</c:f>
              <c:numCache/>
            </c:numRef>
          </c:val>
          <c:smooth val="1"/>
        </c:ser>
        <c:ser>
          <c:idx val="37"/>
          <c:order val="37"/>
          <c:tx>
            <c:strRef>
              <c:f>'AminoAcid Graph'!$A$39</c:f>
            </c:strRef>
          </c:tx>
          <c:spPr>
            <a:ln cmpd="sng">
              <a:solidFill>
                <a:srgbClr val="1095A1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Graph'!$B$39:$P$39</c:f>
              <c:numCache/>
            </c:numRef>
          </c:val>
          <c:smooth val="1"/>
        </c:ser>
        <c:ser>
          <c:idx val="38"/>
          <c:order val="38"/>
          <c:tx>
            <c:strRef>
              <c:f>'AminoAcid Graph'!$A$40</c:f>
            </c:strRef>
          </c:tx>
          <c:spPr>
            <a:ln cmpd="sng">
              <a:solidFill>
                <a:srgbClr val="0235C8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Graph'!$B$40:$P$40</c:f>
              <c:numCache/>
            </c:numRef>
          </c:val>
          <c:smooth val="1"/>
        </c:ser>
        <c:ser>
          <c:idx val="39"/>
          <c:order val="39"/>
          <c:tx>
            <c:strRef>
              <c:f>'AminoAcid Graph'!$A$41</c:f>
            </c:strRef>
          </c:tx>
          <c:spPr>
            <a:ln cmpd="sng">
              <a:solidFill>
                <a:srgbClr val="A14589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Graph'!$B$41:$P$41</c:f>
              <c:numCache/>
            </c:numRef>
          </c:val>
          <c:smooth val="1"/>
        </c:ser>
        <c:ser>
          <c:idx val="40"/>
          <c:order val="40"/>
          <c:tx>
            <c:strRef>
              <c:f>'AminoAcid Graph'!$A$42</c:f>
            </c:strRef>
          </c:tx>
          <c:spPr>
            <a:ln cmpd="sng">
              <a:solidFill>
                <a:srgbClr val="FF74CA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Graph'!$B$42:$P$42</c:f>
              <c:numCache/>
            </c:numRef>
          </c:val>
          <c:smooth val="1"/>
        </c:ser>
        <c:ser>
          <c:idx val="41"/>
          <c:order val="41"/>
          <c:tx>
            <c:strRef>
              <c:f>'AminoAcid Graph'!$A$43</c:f>
            </c:strRef>
          </c:tx>
          <c:spPr>
            <a:ln cmpd="sng">
              <a:solidFill>
                <a:srgbClr val="93342D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Graph'!$B$43:$P$43</c:f>
              <c:numCache/>
            </c:numRef>
          </c:val>
          <c:smooth val="1"/>
        </c:ser>
        <c:ser>
          <c:idx val="42"/>
          <c:order val="42"/>
          <c:tx>
            <c:strRef>
              <c:f>'AminoAcid Graph'!$A$44</c:f>
            </c:strRef>
          </c:tx>
          <c:spPr>
            <a:ln cmpd="sng">
              <a:solidFill>
                <a:srgbClr val="CF850B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Graph'!$B$44:$P$44</c:f>
              <c:numCache/>
            </c:numRef>
          </c:val>
          <c:smooth val="1"/>
        </c:ser>
        <c:ser>
          <c:idx val="43"/>
          <c:order val="43"/>
          <c:tx>
            <c:strRef>
              <c:f>'AminoAcid Graph'!$A$45</c:f>
            </c:strRef>
          </c:tx>
          <c:spPr>
            <a:ln cmpd="sng">
              <a:solidFill>
                <a:srgbClr val="16CEDD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Graph'!$B$45:$P$45</c:f>
              <c:numCache/>
            </c:numRef>
          </c:val>
          <c:smooth val="1"/>
        </c:ser>
        <c:ser>
          <c:idx val="44"/>
          <c:order val="44"/>
          <c:tx>
            <c:strRef>
              <c:f>'AminoAcid Graph'!$A$46</c:f>
            </c:strRef>
          </c:tx>
          <c:spPr>
            <a:ln cmpd="sng">
              <a:solidFill>
                <a:srgbClr val="034913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Graph'!$B$46:$P$46</c:f>
              <c:numCache/>
            </c:numRef>
          </c:val>
          <c:smooth val="1"/>
        </c:ser>
        <c:ser>
          <c:idx val="45"/>
          <c:order val="45"/>
          <c:tx>
            <c:strRef>
              <c:f>'AminoAcid Graph'!$A$47</c:f>
            </c:strRef>
          </c:tx>
          <c:spPr>
            <a:ln cmpd="sng">
              <a:solidFill>
                <a:srgbClr val="DE5FBC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Graph'!$B$47:$P$47</c:f>
              <c:numCache/>
            </c:numRef>
          </c:val>
          <c:smooth val="1"/>
        </c:ser>
        <c:ser>
          <c:idx val="46"/>
          <c:order val="46"/>
          <c:tx>
            <c:strRef>
              <c:f>'AminoAcid Graph'!$A$48</c:f>
            </c:strRef>
          </c:tx>
          <c:spPr>
            <a:ln cmpd="sng">
              <a:solidFill>
                <a:srgbClr val="FFA016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Graph'!$B$48:$P$48</c:f>
              <c:numCache/>
            </c:numRef>
          </c:val>
          <c:smooth val="1"/>
        </c:ser>
        <c:ser>
          <c:idx val="47"/>
          <c:order val="47"/>
          <c:tx>
            <c:strRef>
              <c:f>'AminoAcid Graph'!$A$49</c:f>
            </c:strRef>
          </c:tx>
          <c:spPr>
            <a:ln cmpd="sng">
              <a:solidFill>
                <a:srgbClr val="CA483E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Graph'!$B$49:$P$49</c:f>
              <c:numCache/>
            </c:numRef>
          </c:val>
          <c:smooth val="1"/>
        </c:ser>
        <c:ser>
          <c:idx val="48"/>
          <c:order val="48"/>
          <c:tx>
            <c:strRef>
              <c:f>'AminoAcid Graph'!$A$50</c:f>
            </c:strRef>
          </c:tx>
          <c:spPr>
            <a:ln cmpd="sng">
              <a:solidFill>
                <a:srgbClr val="08AA0E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Graph'!$B$50:$P$50</c:f>
              <c:numCache/>
            </c:numRef>
          </c:val>
          <c:smooth val="1"/>
        </c:ser>
        <c:ser>
          <c:idx val="49"/>
          <c:order val="49"/>
          <c:tx>
            <c:strRef>
              <c:f>'AminoAcid Graph'!$A$51</c:f>
            </c:strRef>
          </c:tx>
          <c:spPr>
            <a:ln cmpd="sng">
              <a:solidFill>
                <a:srgbClr val="1C061A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Graph'!$B$51:$P$51</c:f>
              <c:numCache/>
            </c:numRef>
          </c:val>
          <c:smooth val="1"/>
        </c:ser>
        <c:ser>
          <c:idx val="50"/>
          <c:order val="50"/>
          <c:tx>
            <c:strRef>
              <c:f>'AminoAcid Graph'!$A$52</c:f>
            </c:strRef>
          </c:tx>
          <c:spPr>
            <a:ln cmpd="sng">
              <a:solidFill>
                <a:srgbClr val="055D5E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Graph'!$B$52:$P$52</c:f>
              <c:numCache/>
            </c:numRef>
          </c:val>
          <c:smooth val="1"/>
        </c:ser>
        <c:ser>
          <c:idx val="51"/>
          <c:order val="51"/>
          <c:tx>
            <c:strRef>
              <c:f>'AminoAcid Graph'!$A$53</c:f>
            </c:strRef>
          </c:tx>
          <c:spPr>
            <a:ln cmpd="sng">
              <a:solidFill>
                <a:srgbClr val="1B79F0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Graph'!$B$53:$P$53</c:f>
              <c:numCache/>
            </c:numRef>
          </c:val>
          <c:smooth val="1"/>
        </c:ser>
        <c:ser>
          <c:idx val="52"/>
          <c:order val="52"/>
          <c:tx>
            <c:strRef>
              <c:f>'AminoAcid Graph'!$A$54</c:f>
            </c:strRef>
          </c:tx>
          <c:spPr>
            <a:ln cmpd="sng">
              <a:solidFill>
                <a:srgbClr val="FFCB63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Graph'!$B$54:$P$54</c:f>
              <c:numCache/>
            </c:numRef>
          </c:val>
          <c:smooth val="1"/>
        </c:ser>
        <c:ser>
          <c:idx val="53"/>
          <c:order val="53"/>
          <c:tx>
            <c:strRef>
              <c:f>'AminoAcid Graph'!$A$55</c:f>
            </c:strRef>
          </c:tx>
          <c:spPr>
            <a:ln cmpd="sng">
              <a:solidFill>
                <a:srgbClr val="025B4F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Graph'!$B$55:$P$55</c:f>
              <c:numCache/>
            </c:numRef>
          </c:val>
          <c:smooth val="1"/>
        </c:ser>
        <c:ser>
          <c:idx val="54"/>
          <c:order val="54"/>
          <c:tx>
            <c:strRef>
              <c:f>'AminoAcid Graph'!$A$56</c:f>
            </c:strRef>
          </c:tx>
          <c:spPr>
            <a:ln cmpd="sng">
              <a:solidFill>
                <a:srgbClr val="40CE12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Graph'!$B$56:$P$56</c:f>
              <c:numCache/>
            </c:numRef>
          </c:val>
          <c:smooth val="1"/>
        </c:ser>
        <c:ser>
          <c:idx val="55"/>
          <c:order val="55"/>
          <c:tx>
            <c:strRef>
              <c:f>'AminoAcid Graph'!$A$57</c:f>
            </c:strRef>
          </c:tx>
          <c:spPr>
            <a:ln cmpd="sng">
              <a:solidFill>
                <a:srgbClr val="233F56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Graph'!$B$57:$P$57</c:f>
              <c:numCache/>
            </c:numRef>
          </c:val>
          <c:smooth val="1"/>
        </c:ser>
        <c:ser>
          <c:idx val="56"/>
          <c:order val="56"/>
          <c:tx>
            <c:strRef>
              <c:f>'AminoAcid Graph'!$A$58</c:f>
            </c:strRef>
          </c:tx>
          <c:spPr>
            <a:ln cmpd="sng">
              <a:solidFill>
                <a:srgbClr val="0671AA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Graph'!$B$58:$P$58</c:f>
              <c:numCache/>
            </c:numRef>
          </c:val>
          <c:smooth val="1"/>
        </c:ser>
        <c:ser>
          <c:idx val="57"/>
          <c:order val="57"/>
          <c:tx>
            <c:strRef>
              <c:f>'AminoAcid Graph'!$A$59</c:f>
            </c:strRef>
          </c:tx>
          <c:spPr>
            <a:ln cmpd="sng">
              <a:solidFill>
                <a:srgbClr val="589323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Graph'!$B$59:$P$59</c:f>
              <c:numCache/>
            </c:numRef>
          </c:val>
          <c:smooth val="1"/>
        </c:ser>
        <c:ser>
          <c:idx val="58"/>
          <c:order val="58"/>
          <c:tx>
            <c:strRef>
              <c:f>'AminoAcid Graph'!$A$60</c:f>
            </c:strRef>
          </c:tx>
          <c:spPr>
            <a:ln cmpd="sng">
              <a:solidFill>
                <a:srgbClr val="FFF7AF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Graph'!$B$60:$P$60</c:f>
              <c:numCache/>
            </c:numRef>
          </c:val>
          <c:smooth val="1"/>
        </c:ser>
        <c:ser>
          <c:idx val="59"/>
          <c:order val="59"/>
          <c:tx>
            <c:strRef>
              <c:f>'AminoAcid Graph'!$A$61</c:f>
            </c:strRef>
          </c:tx>
          <c:spPr>
            <a:ln cmpd="sng">
              <a:solidFill>
                <a:srgbClr val="3A6F60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Graph'!$B$61:$P$61</c:f>
              <c:numCache/>
            </c:numRef>
          </c:val>
          <c:smooth val="1"/>
        </c:ser>
        <c:ser>
          <c:idx val="60"/>
          <c:order val="60"/>
          <c:tx>
            <c:strRef>
              <c:f>'AminoAcid Graph'!$A$62</c:f>
            </c:strRef>
          </c:tx>
          <c:spPr>
            <a:ln cmpd="sng">
              <a:solidFill>
                <a:srgbClr val="79F315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Graph'!$B$62:$P$62</c:f>
              <c:numCache/>
            </c:numRef>
          </c:val>
          <c:smooth val="1"/>
        </c:ser>
        <c:ser>
          <c:idx val="61"/>
          <c:order val="61"/>
          <c:tx>
            <c:strRef>
              <c:f>'AminoAcid Graph'!$A$63</c:f>
            </c:strRef>
          </c:tx>
          <c:spPr>
            <a:ln cmpd="sng">
              <a:solidFill>
                <a:srgbClr val="297793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Graph'!$B$63:$P$63</c:f>
              <c:numCache/>
            </c:numRef>
          </c:val>
          <c:smooth val="1"/>
        </c:ser>
        <c:ser>
          <c:idx val="62"/>
          <c:order val="62"/>
          <c:tx>
            <c:strRef>
              <c:f>'AminoAcid Graph'!$A$64</c:f>
            </c:strRef>
          </c:tx>
          <c:spPr>
            <a:ln cmpd="sng">
              <a:solidFill>
                <a:srgbClr val="0785F5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Graph'!$B$64:$P$64</c:f>
              <c:numCache/>
            </c:numRef>
          </c:val>
          <c:smooth val="1"/>
        </c:ser>
        <c:ser>
          <c:idx val="63"/>
          <c:order val="63"/>
          <c:tx>
            <c:strRef>
              <c:f>'AminoAcid Graph'!$A$65</c:f>
            </c:strRef>
          </c:tx>
          <c:spPr>
            <a:ln cmpd="sng">
              <a:solidFill>
                <a:srgbClr val="95AD57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Graph'!$B$65:$P$65</c:f>
              <c:numCache/>
            </c:numRef>
          </c:val>
          <c:smooth val="1"/>
        </c:ser>
        <c:ser>
          <c:idx val="64"/>
          <c:order val="64"/>
          <c:tx>
            <c:strRef>
              <c:f>'AminoAcid Graph'!$A$66</c:f>
            </c:strRef>
          </c:tx>
          <c:spPr>
            <a:ln cmpd="sng">
              <a:solidFill>
                <a:srgbClr val="FF23FB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Graph'!$B$66:$P$66</c:f>
              <c:numCache/>
            </c:numRef>
          </c:val>
          <c:smooth val="1"/>
        </c:ser>
        <c:ser>
          <c:idx val="65"/>
          <c:order val="65"/>
          <c:tx>
            <c:strRef>
              <c:f>'AminoAcid Graph'!$A$67</c:f>
            </c:strRef>
          </c:tx>
          <c:spPr>
            <a:ln cmpd="sng">
              <a:solidFill>
                <a:srgbClr val="718371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Graph'!$B$67:$P$67</c:f>
              <c:numCache/>
            </c:numRef>
          </c:val>
          <c:smooth val="1"/>
        </c:ser>
        <c:ser>
          <c:idx val="66"/>
          <c:order val="66"/>
          <c:tx>
            <c:strRef>
              <c:f>'AminoAcid Graph'!$A$68</c:f>
            </c:strRef>
          </c:tx>
          <c:spPr>
            <a:ln cmpd="sng">
              <a:solidFill>
                <a:srgbClr val="B21818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Graph'!$B$68:$P$68</c:f>
              <c:numCache/>
            </c:numRef>
          </c:val>
          <c:smooth val="1"/>
        </c:ser>
        <c:ser>
          <c:idx val="67"/>
          <c:order val="67"/>
          <c:tx>
            <c:strRef>
              <c:f>'AminoAcid Graph'!$A$69</c:f>
            </c:strRef>
          </c:tx>
          <c:spPr>
            <a:ln cmpd="sng">
              <a:solidFill>
                <a:srgbClr val="2FAFD0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Graph'!$B$69:$P$69</c:f>
              <c:numCache/>
            </c:numRef>
          </c:val>
          <c:smooth val="1"/>
        </c:ser>
        <c:ser>
          <c:idx val="68"/>
          <c:order val="68"/>
          <c:tx>
            <c:strRef>
              <c:f>'AminoAcid Graph'!$A$70</c:f>
            </c:strRef>
          </c:tx>
          <c:spPr>
            <a:ln cmpd="sng">
              <a:solidFill>
                <a:srgbClr val="089940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Graph'!$B$70:$P$70</c:f>
              <c:numCache/>
            </c:numRef>
          </c:val>
          <c:smooth val="1"/>
        </c:ser>
        <c:ser>
          <c:idx val="69"/>
          <c:order val="69"/>
          <c:tx>
            <c:strRef>
              <c:f>'AminoAcid Graph'!$A$71</c:f>
            </c:strRef>
          </c:tx>
          <c:spPr>
            <a:ln cmpd="sng">
              <a:solidFill>
                <a:srgbClr val="D2C78B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Graph'!$B$71:$P$71</c:f>
              <c:numCache/>
            </c:numRef>
          </c:val>
          <c:smooth val="1"/>
        </c:ser>
        <c:ser>
          <c:idx val="70"/>
          <c:order val="70"/>
          <c:tx>
            <c:strRef>
              <c:f>'AminoAcid Graph'!$A$72</c:f>
            </c:strRef>
          </c:tx>
          <c:spPr>
            <a:ln cmpd="sng">
              <a:solidFill>
                <a:srgbClr val="FF4F47"/>
              </a:solidFill>
            </a:ln>
          </c:spPr>
          <c:marker>
            <c:symbol val="none"/>
          </c:marker>
          <c:cat>
            <c:strRef>
              <c:f>'AminoAcid Graph'!$B$1:$P$1</c:f>
            </c:strRef>
          </c:cat>
          <c:val>
            <c:numRef>
              <c:f>'AminoAcid Graph'!$B$72:$P$72</c:f>
              <c:numCache/>
            </c:numRef>
          </c:val>
          <c:smooth val="1"/>
        </c:ser>
        <c:axId val="1737187632"/>
        <c:axId val="1019049446"/>
      </c:lineChart>
      <c:catAx>
        <c:axId val="173718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049446"/>
      </c:catAx>
      <c:valAx>
        <c:axId val="1019049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187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+mn-lt"/>
              </a:defRPr>
            </a:pPr>
            <a:r>
              <a:rPr b="0" sz="3600">
                <a:solidFill>
                  <a:srgbClr val="000000"/>
                </a:solidFill>
                <a:latin typeface="+mn-lt"/>
              </a:rPr>
              <a:t>Sars-CoV-2 Amino Acid Percentage (1/2021-3/2022)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'AminoAcid Graph Percentages'!$A$2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Percentages'!$B$2:$P$2</c:f>
              <c:numCache/>
            </c:numRef>
          </c:val>
          <c:smooth val="1"/>
        </c:ser>
        <c:ser>
          <c:idx val="1"/>
          <c:order val="1"/>
          <c:tx>
            <c:strRef>
              <c:f>'AminoAcid Graph Percentages'!$A$3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Percentages'!$B$3:$P$3</c:f>
              <c:numCache/>
            </c:numRef>
          </c:val>
          <c:smooth val="1"/>
        </c:ser>
        <c:ser>
          <c:idx val="2"/>
          <c:order val="2"/>
          <c:tx>
            <c:strRef>
              <c:f>'AminoAcid Graph Percentages'!$A$4</c:f>
            </c:strRef>
          </c:tx>
          <c:spPr>
            <a:ln cmpd="sng" w="1905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Percentages'!$B$4:$P$4</c:f>
              <c:numCache/>
            </c:numRef>
          </c:val>
          <c:smooth val="1"/>
        </c:ser>
        <c:ser>
          <c:idx val="3"/>
          <c:order val="3"/>
          <c:tx>
            <c:strRef>
              <c:f>'AminoAcid Graph Percentages'!$A$5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Percentages'!$B$5:$P$5</c:f>
              <c:numCache/>
            </c:numRef>
          </c:val>
          <c:smooth val="1"/>
        </c:ser>
        <c:ser>
          <c:idx val="4"/>
          <c:order val="4"/>
          <c:tx>
            <c:strRef>
              <c:f>'AminoAcid Graph Percentages'!$A$6</c:f>
            </c:strRef>
          </c:tx>
          <c:spPr>
            <a:ln cmpd="sng" w="1905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Percentages'!$B$6:$P$6</c:f>
              <c:numCache/>
            </c:numRef>
          </c:val>
          <c:smooth val="1"/>
        </c:ser>
        <c:ser>
          <c:idx val="5"/>
          <c:order val="5"/>
          <c:tx>
            <c:strRef>
              <c:f>'AminoAcid Graph Percentages'!$A$7</c:f>
            </c:strRef>
          </c:tx>
          <c:spPr>
            <a:ln cmpd="sng" w="19050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Percentages'!$B$7:$P$7</c:f>
              <c:numCache/>
            </c:numRef>
          </c:val>
          <c:smooth val="1"/>
        </c:ser>
        <c:ser>
          <c:idx val="6"/>
          <c:order val="6"/>
          <c:tx>
            <c:strRef>
              <c:f>'AminoAcid Graph Percentages'!$A$8</c:f>
            </c:strRef>
          </c:tx>
          <c:spPr>
            <a:ln cmpd="sng" w="19050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Percentages'!$B$8:$P$8</c:f>
              <c:numCache/>
            </c:numRef>
          </c:val>
          <c:smooth val="1"/>
        </c:ser>
        <c:ser>
          <c:idx val="7"/>
          <c:order val="7"/>
          <c:tx>
            <c:strRef>
              <c:f>'AminoAcid Graph Percentages'!$A$9</c:f>
            </c:strRef>
          </c:tx>
          <c:spPr>
            <a:ln cmpd="sng" w="19050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Percentages'!$B$9:$P$9</c:f>
              <c:numCache/>
            </c:numRef>
          </c:val>
          <c:smooth val="1"/>
        </c:ser>
        <c:ser>
          <c:idx val="8"/>
          <c:order val="8"/>
          <c:tx>
            <c:strRef>
              <c:f>'AminoAcid Graph Percentages'!$A$10</c:f>
            </c:strRef>
          </c:tx>
          <c:spPr>
            <a:ln cmpd="sng" w="19050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Percentages'!$B$10:$P$10</c:f>
              <c:numCache/>
            </c:numRef>
          </c:val>
          <c:smooth val="1"/>
        </c:ser>
        <c:ser>
          <c:idx val="9"/>
          <c:order val="9"/>
          <c:tx>
            <c:strRef>
              <c:f>'AminoAcid Graph Percentages'!$A$11</c:f>
            </c:strRef>
          </c:tx>
          <c:spPr>
            <a:ln cmpd="sng" w="19050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Percentages'!$B$11:$P$11</c:f>
              <c:numCache/>
            </c:numRef>
          </c:val>
          <c:smooth val="1"/>
        </c:ser>
        <c:ser>
          <c:idx val="10"/>
          <c:order val="10"/>
          <c:tx>
            <c:strRef>
              <c:f>'AminoAcid Graph Percentages'!$A$12</c:f>
            </c:strRef>
          </c:tx>
          <c:spPr>
            <a:ln cmpd="sng" w="19050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Percentages'!$B$12:$P$12</c:f>
              <c:numCache/>
            </c:numRef>
          </c:val>
          <c:smooth val="1"/>
        </c:ser>
        <c:ser>
          <c:idx val="11"/>
          <c:order val="11"/>
          <c:tx>
            <c:strRef>
              <c:f>'AminoAcid Graph Percentages'!$A$13</c:f>
            </c:strRef>
          </c:tx>
          <c:spPr>
            <a:ln cmpd="sng" w="19050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Percentages'!$B$13:$P$13</c:f>
              <c:numCache/>
            </c:numRef>
          </c:val>
          <c:smooth val="1"/>
        </c:ser>
        <c:ser>
          <c:idx val="12"/>
          <c:order val="12"/>
          <c:tx>
            <c:strRef>
              <c:f>'AminoAcid Graph Percentages'!$A$14</c:f>
            </c:strRef>
          </c:tx>
          <c:spPr>
            <a:ln cmpd="sng" w="19050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Percentages'!$B$14:$P$14</c:f>
              <c:numCache/>
            </c:numRef>
          </c:val>
          <c:smooth val="1"/>
        </c:ser>
        <c:ser>
          <c:idx val="13"/>
          <c:order val="13"/>
          <c:tx>
            <c:strRef>
              <c:f>'AminoAcid Graph Percentages'!$A$15</c:f>
            </c:strRef>
          </c:tx>
          <c:spPr>
            <a:ln cmpd="sng" w="19050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Percentages'!$B$15:$P$15</c:f>
              <c:numCache/>
            </c:numRef>
          </c:val>
          <c:smooth val="1"/>
        </c:ser>
        <c:ser>
          <c:idx val="14"/>
          <c:order val="14"/>
          <c:tx>
            <c:strRef>
              <c:f>'AminoAcid Graph Percentages'!$A$16</c:f>
            </c:strRef>
          </c:tx>
          <c:spPr>
            <a:ln cmpd="sng" w="19050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Percentages'!$B$16:$P$16</c:f>
              <c:numCache/>
            </c:numRef>
          </c:val>
          <c:smooth val="1"/>
        </c:ser>
        <c:ser>
          <c:idx val="15"/>
          <c:order val="15"/>
          <c:tx>
            <c:strRef>
              <c:f>'AminoAcid Graph Percentages'!$A$17</c:f>
            </c:strRef>
          </c:tx>
          <c:spPr>
            <a:ln cmpd="sng" w="19050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Percentages'!$B$17:$P$17</c:f>
              <c:numCache/>
            </c:numRef>
          </c:val>
          <c:smooth val="1"/>
        </c:ser>
        <c:ser>
          <c:idx val="16"/>
          <c:order val="16"/>
          <c:tx>
            <c:strRef>
              <c:f>'AminoAcid Graph Percentages'!$A$18</c:f>
            </c:strRef>
          </c:tx>
          <c:spPr>
            <a:ln cmpd="sng" w="19050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Percentages'!$B$18:$P$18</c:f>
              <c:numCache/>
            </c:numRef>
          </c:val>
          <c:smooth val="1"/>
        </c:ser>
        <c:ser>
          <c:idx val="17"/>
          <c:order val="17"/>
          <c:tx>
            <c:strRef>
              <c:f>'AminoAcid Graph Percentages'!$A$19</c:f>
            </c:strRef>
          </c:tx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Percentages'!$B$19:$P$19</c:f>
              <c:numCache/>
            </c:numRef>
          </c:val>
          <c:smooth val="1"/>
        </c:ser>
        <c:ser>
          <c:idx val="18"/>
          <c:order val="18"/>
          <c:tx>
            <c:strRef>
              <c:f>'AminoAcid Graph Percentages'!$A$20</c:f>
            </c:strRef>
          </c:tx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Percentages'!$B$20:$P$20</c:f>
              <c:numCache/>
            </c:numRef>
          </c:val>
          <c:smooth val="1"/>
        </c:ser>
        <c:ser>
          <c:idx val="19"/>
          <c:order val="19"/>
          <c:tx>
            <c:strRef>
              <c:f>'AminoAcid Graph Percentages'!$A$21</c:f>
            </c:strRef>
          </c:tx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Percentages'!$B$21:$P$21</c:f>
              <c:numCache/>
            </c:numRef>
          </c:val>
          <c:smooth val="1"/>
        </c:ser>
        <c:ser>
          <c:idx val="20"/>
          <c:order val="20"/>
          <c:tx>
            <c:strRef>
              <c:f>'AminoAcid Graph Percentages'!$A$22</c:f>
            </c:strRef>
          </c:tx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Percentages'!$B$22:$P$22</c:f>
              <c:numCache/>
            </c:numRef>
          </c:val>
          <c:smooth val="1"/>
        </c:ser>
        <c:ser>
          <c:idx val="21"/>
          <c:order val="21"/>
          <c:tx>
            <c:strRef>
              <c:f>'AminoAcid Graph Percentages'!$A$23</c:f>
            </c:strRef>
          </c:tx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Percentages'!$B$23:$P$23</c:f>
              <c:numCache/>
            </c:numRef>
          </c:val>
          <c:smooth val="1"/>
        </c:ser>
        <c:ser>
          <c:idx val="22"/>
          <c:order val="22"/>
          <c:tx>
            <c:strRef>
              <c:f>'AminoAcid Graph Percentages'!$A$24</c:f>
            </c:strRef>
          </c:tx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Percentages'!$B$24:$P$24</c:f>
              <c:numCache/>
            </c:numRef>
          </c:val>
          <c:smooth val="1"/>
        </c:ser>
        <c:ser>
          <c:idx val="23"/>
          <c:order val="23"/>
          <c:tx>
            <c:strRef>
              <c:f>'AminoAcid Graph Percentages'!$A$25</c:f>
            </c:strRef>
          </c:tx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Percentages'!$B$25:$P$25</c:f>
              <c:numCache/>
            </c:numRef>
          </c:val>
          <c:smooth val="1"/>
        </c:ser>
        <c:ser>
          <c:idx val="24"/>
          <c:order val="24"/>
          <c:tx>
            <c:strRef>
              <c:f>'AminoAcid Graph Percentages'!$A$26</c:f>
            </c:strRef>
          </c:tx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Percentages'!$B$26:$P$26</c:f>
              <c:numCache/>
            </c:numRef>
          </c:val>
          <c:smooth val="1"/>
        </c:ser>
        <c:ser>
          <c:idx val="25"/>
          <c:order val="25"/>
          <c:tx>
            <c:strRef>
              <c:f>'AminoAcid Graph Percentages'!$A$27</c:f>
            </c:strRef>
          </c:tx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Percentages'!$B$27:$P$27</c:f>
              <c:numCache/>
            </c:numRef>
          </c:val>
          <c:smooth val="1"/>
        </c:ser>
        <c:ser>
          <c:idx val="26"/>
          <c:order val="26"/>
          <c:tx>
            <c:strRef>
              <c:f>'AminoAcid Graph Percentages'!$A$28</c:f>
            </c:strRef>
          </c:tx>
          <c:spPr>
            <a:ln cmpd="sng">
              <a:solidFill>
                <a:srgbClr val="000C31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Percentages'!$B$28:$P$28</c:f>
              <c:numCache/>
            </c:numRef>
          </c:val>
          <c:smooth val="1"/>
        </c:ser>
        <c:ser>
          <c:idx val="27"/>
          <c:order val="27"/>
          <c:tx>
            <c:strRef>
              <c:f>'AminoAcid Graph Percentages'!$A$29</c:f>
            </c:strRef>
          </c:tx>
          <c:spPr>
            <a:ln cmpd="sng">
              <a:solidFill>
                <a:srgbClr val="281021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Percentages'!$B$29:$P$29</c:f>
              <c:numCache/>
            </c:numRef>
          </c:val>
          <c:smooth val="1"/>
        </c:ser>
        <c:ser>
          <c:idx val="28"/>
          <c:order val="28"/>
          <c:tx>
            <c:strRef>
              <c:f>'AminoAcid Graph Percentages'!$A$30</c:f>
            </c:strRef>
          </c:tx>
          <c:spPr>
            <a:ln cmpd="sng">
              <a:solidFill>
                <a:srgbClr val="FF1C32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Percentages'!$B$30:$P$30</c:f>
              <c:numCache/>
            </c:numRef>
          </c:val>
          <c:smooth val="1"/>
        </c:ser>
        <c:ser>
          <c:idx val="29"/>
          <c:order val="29"/>
          <c:tx>
            <c:strRef>
              <c:f>'AminoAcid Graph Percentages'!$A$31</c:f>
            </c:strRef>
          </c:tx>
          <c:spPr>
            <a:ln cmpd="sng">
              <a:solidFill>
                <a:srgbClr val="240C0A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Percentages'!$B$31:$P$31</c:f>
              <c:numCache/>
            </c:numRef>
          </c:val>
          <c:smooth val="1"/>
        </c:ser>
        <c:ser>
          <c:idx val="30"/>
          <c:order val="30"/>
          <c:tx>
            <c:strRef>
              <c:f>'AminoAcid Graph Percentages'!$A$32</c:f>
            </c:strRef>
          </c:tx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Percentages'!$B$32:$P$32</c:f>
              <c:numCache/>
            </c:numRef>
          </c:val>
          <c:smooth val="1"/>
        </c:ser>
        <c:ser>
          <c:idx val="31"/>
          <c:order val="31"/>
          <c:tx>
            <c:strRef>
              <c:f>'AminoAcid Graph Percentages'!$A$33</c:f>
            </c:strRef>
          </c:tx>
          <c:spPr>
            <a:ln cmpd="sng">
              <a:solidFill>
                <a:srgbClr val="0A5D64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Percentages'!$B$33:$P$33</c:f>
              <c:numCache/>
            </c:numRef>
          </c:val>
          <c:smooth val="1"/>
        </c:ser>
        <c:ser>
          <c:idx val="32"/>
          <c:order val="32"/>
          <c:tx>
            <c:strRef>
              <c:f>'AminoAcid Graph Percentages'!$A$34</c:f>
            </c:strRef>
          </c:tx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Percentages'!$B$34:$P$34</c:f>
              <c:numCache/>
            </c:numRef>
          </c:val>
          <c:smooth val="1"/>
        </c:ser>
        <c:ser>
          <c:idx val="33"/>
          <c:order val="33"/>
          <c:tx>
            <c:strRef>
              <c:f>'AminoAcid Graph Percentages'!$A$35</c:f>
            </c:strRef>
          </c:tx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Percentages'!$B$35:$P$35</c:f>
              <c:numCache/>
            </c:numRef>
          </c:val>
          <c:smooth val="1"/>
        </c:ser>
        <c:ser>
          <c:idx val="34"/>
          <c:order val="34"/>
          <c:tx>
            <c:strRef>
              <c:f>'AminoAcid Graph Percentages'!$A$36</c:f>
            </c:strRef>
          </c:tx>
          <c:spPr>
            <a:ln cmpd="sng">
              <a:solidFill>
                <a:srgbClr val="FF487E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Percentages'!$B$36:$P$36</c:f>
              <c:numCache/>
            </c:numRef>
          </c:val>
          <c:smooth val="1"/>
        </c:ser>
        <c:ser>
          <c:idx val="35"/>
          <c:order val="35"/>
          <c:tx>
            <c:strRef>
              <c:f>'AminoAcid Graph Percentages'!$A$37</c:f>
            </c:strRef>
          </c:tx>
          <c:spPr>
            <a:ln cmpd="sng">
              <a:solidFill>
                <a:srgbClr val="5C201C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Percentages'!$B$37:$P$37</c:f>
              <c:numCache/>
            </c:numRef>
          </c:val>
          <c:smooth val="1"/>
        </c:ser>
        <c:ser>
          <c:idx val="36"/>
          <c:order val="36"/>
          <c:tx>
            <c:strRef>
              <c:f>'AminoAcid Graph Percentages'!$A$38</c:f>
            </c:strRef>
          </c:tx>
          <c:spPr>
            <a:ln cmpd="sng">
              <a:solidFill>
                <a:srgbClr val="966108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Percentages'!$B$38:$P$38</c:f>
              <c:numCache/>
            </c:numRef>
          </c:val>
          <c:smooth val="1"/>
        </c:ser>
        <c:ser>
          <c:idx val="37"/>
          <c:order val="37"/>
          <c:tx>
            <c:strRef>
              <c:f>'AminoAcid Graph Percentages'!$A$39</c:f>
            </c:strRef>
          </c:tx>
          <c:spPr>
            <a:ln cmpd="sng">
              <a:solidFill>
                <a:srgbClr val="1095A1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Percentages'!$B$39:$P$39</c:f>
              <c:numCache/>
            </c:numRef>
          </c:val>
          <c:smooth val="1"/>
        </c:ser>
        <c:ser>
          <c:idx val="38"/>
          <c:order val="38"/>
          <c:tx>
            <c:strRef>
              <c:f>'AminoAcid Graph Percentages'!$A$40</c:f>
            </c:strRef>
          </c:tx>
          <c:spPr>
            <a:ln cmpd="sng">
              <a:solidFill>
                <a:srgbClr val="0235C8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Percentages'!$B$40:$P$40</c:f>
              <c:numCache/>
            </c:numRef>
          </c:val>
          <c:smooth val="1"/>
        </c:ser>
        <c:ser>
          <c:idx val="39"/>
          <c:order val="39"/>
          <c:tx>
            <c:strRef>
              <c:f>'AminoAcid Graph Percentages'!$A$41</c:f>
            </c:strRef>
          </c:tx>
          <c:spPr>
            <a:ln cmpd="sng">
              <a:solidFill>
                <a:srgbClr val="A14589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Percentages'!$B$41:$P$41</c:f>
              <c:numCache/>
            </c:numRef>
          </c:val>
          <c:smooth val="1"/>
        </c:ser>
        <c:ser>
          <c:idx val="40"/>
          <c:order val="40"/>
          <c:tx>
            <c:strRef>
              <c:f>'AminoAcid Graph Percentages'!$A$42</c:f>
            </c:strRef>
          </c:tx>
          <c:spPr>
            <a:ln cmpd="sng">
              <a:solidFill>
                <a:srgbClr val="FF74CA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Percentages'!$B$42:$P$42</c:f>
              <c:numCache/>
            </c:numRef>
          </c:val>
          <c:smooth val="1"/>
        </c:ser>
        <c:ser>
          <c:idx val="41"/>
          <c:order val="41"/>
          <c:tx>
            <c:strRef>
              <c:f>'AminoAcid Graph Percentages'!$A$43</c:f>
            </c:strRef>
          </c:tx>
          <c:spPr>
            <a:ln cmpd="sng">
              <a:solidFill>
                <a:srgbClr val="93342D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Percentages'!$B$43:$P$43</c:f>
              <c:numCache/>
            </c:numRef>
          </c:val>
          <c:smooth val="1"/>
        </c:ser>
        <c:ser>
          <c:idx val="42"/>
          <c:order val="42"/>
          <c:tx>
            <c:strRef>
              <c:f>'AminoAcid Graph Percentages'!$A$44</c:f>
            </c:strRef>
          </c:tx>
          <c:spPr>
            <a:ln cmpd="sng">
              <a:solidFill>
                <a:srgbClr val="CF850B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Percentages'!$B$44:$P$44</c:f>
              <c:numCache/>
            </c:numRef>
          </c:val>
          <c:smooth val="1"/>
        </c:ser>
        <c:ser>
          <c:idx val="43"/>
          <c:order val="43"/>
          <c:tx>
            <c:strRef>
              <c:f>'AminoAcid Graph Percentages'!$A$45</c:f>
            </c:strRef>
          </c:tx>
          <c:spPr>
            <a:ln cmpd="sng">
              <a:solidFill>
                <a:srgbClr val="16CEDD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Percentages'!$B$45:$P$45</c:f>
              <c:numCache/>
            </c:numRef>
          </c:val>
          <c:smooth val="1"/>
        </c:ser>
        <c:ser>
          <c:idx val="44"/>
          <c:order val="44"/>
          <c:tx>
            <c:strRef>
              <c:f>'AminoAcid Graph Percentages'!$A$46</c:f>
            </c:strRef>
          </c:tx>
          <c:spPr>
            <a:ln cmpd="sng">
              <a:solidFill>
                <a:srgbClr val="034913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Percentages'!$B$46:$P$46</c:f>
              <c:numCache/>
            </c:numRef>
          </c:val>
          <c:smooth val="1"/>
        </c:ser>
        <c:ser>
          <c:idx val="45"/>
          <c:order val="45"/>
          <c:tx>
            <c:strRef>
              <c:f>'AminoAcid Graph Percentages'!$A$47</c:f>
            </c:strRef>
          </c:tx>
          <c:spPr>
            <a:ln cmpd="sng">
              <a:solidFill>
                <a:srgbClr val="DE5FBC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Percentages'!$B$47:$P$47</c:f>
              <c:numCache/>
            </c:numRef>
          </c:val>
          <c:smooth val="1"/>
        </c:ser>
        <c:ser>
          <c:idx val="46"/>
          <c:order val="46"/>
          <c:tx>
            <c:strRef>
              <c:f>'AminoAcid Graph Percentages'!$A$48</c:f>
            </c:strRef>
          </c:tx>
          <c:spPr>
            <a:ln cmpd="sng">
              <a:solidFill>
                <a:srgbClr val="FFA016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Percentages'!$B$48:$P$48</c:f>
              <c:numCache/>
            </c:numRef>
          </c:val>
          <c:smooth val="1"/>
        </c:ser>
        <c:ser>
          <c:idx val="47"/>
          <c:order val="47"/>
          <c:tx>
            <c:strRef>
              <c:f>'AminoAcid Graph Percentages'!$A$49</c:f>
            </c:strRef>
          </c:tx>
          <c:spPr>
            <a:ln cmpd="sng">
              <a:solidFill>
                <a:srgbClr val="CA483E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Percentages'!$B$49:$P$49</c:f>
              <c:numCache/>
            </c:numRef>
          </c:val>
          <c:smooth val="1"/>
        </c:ser>
        <c:ser>
          <c:idx val="48"/>
          <c:order val="48"/>
          <c:tx>
            <c:strRef>
              <c:f>'AminoAcid Graph Percentages'!$A$50</c:f>
            </c:strRef>
          </c:tx>
          <c:spPr>
            <a:ln cmpd="sng">
              <a:solidFill>
                <a:srgbClr val="08AA0E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Percentages'!$B$50:$P$50</c:f>
              <c:numCache/>
            </c:numRef>
          </c:val>
          <c:smooth val="1"/>
        </c:ser>
        <c:ser>
          <c:idx val="49"/>
          <c:order val="49"/>
          <c:tx>
            <c:strRef>
              <c:f>'AminoAcid Graph Percentages'!$A$51</c:f>
            </c:strRef>
          </c:tx>
          <c:spPr>
            <a:ln cmpd="sng">
              <a:solidFill>
                <a:srgbClr val="1C061A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Percentages'!$B$51:$P$51</c:f>
              <c:numCache/>
            </c:numRef>
          </c:val>
          <c:smooth val="1"/>
        </c:ser>
        <c:ser>
          <c:idx val="50"/>
          <c:order val="50"/>
          <c:tx>
            <c:strRef>
              <c:f>'AminoAcid Graph Percentages'!$A$52</c:f>
            </c:strRef>
          </c:tx>
          <c:spPr>
            <a:ln cmpd="sng">
              <a:solidFill>
                <a:srgbClr val="055D5E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Percentages'!$B$52:$P$52</c:f>
              <c:numCache/>
            </c:numRef>
          </c:val>
          <c:smooth val="1"/>
        </c:ser>
        <c:ser>
          <c:idx val="51"/>
          <c:order val="51"/>
          <c:tx>
            <c:strRef>
              <c:f>'AminoAcid Graph Percentages'!$A$53</c:f>
            </c:strRef>
          </c:tx>
          <c:spPr>
            <a:ln cmpd="sng">
              <a:solidFill>
                <a:srgbClr val="1B79F0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Percentages'!$B$53:$P$53</c:f>
              <c:numCache/>
            </c:numRef>
          </c:val>
          <c:smooth val="1"/>
        </c:ser>
        <c:ser>
          <c:idx val="52"/>
          <c:order val="52"/>
          <c:tx>
            <c:strRef>
              <c:f>'AminoAcid Graph Percentages'!$A$54</c:f>
            </c:strRef>
          </c:tx>
          <c:spPr>
            <a:ln cmpd="sng">
              <a:solidFill>
                <a:srgbClr val="FFCB63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Percentages'!$B$54:$P$54</c:f>
              <c:numCache/>
            </c:numRef>
          </c:val>
          <c:smooth val="1"/>
        </c:ser>
        <c:ser>
          <c:idx val="53"/>
          <c:order val="53"/>
          <c:tx>
            <c:strRef>
              <c:f>'AminoAcid Graph Percentages'!$A$55</c:f>
            </c:strRef>
          </c:tx>
          <c:spPr>
            <a:ln cmpd="sng">
              <a:solidFill>
                <a:srgbClr val="025B4F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Percentages'!$B$55:$P$55</c:f>
              <c:numCache/>
            </c:numRef>
          </c:val>
          <c:smooth val="1"/>
        </c:ser>
        <c:ser>
          <c:idx val="54"/>
          <c:order val="54"/>
          <c:tx>
            <c:strRef>
              <c:f>'AminoAcid Graph Percentages'!$A$56</c:f>
            </c:strRef>
          </c:tx>
          <c:spPr>
            <a:ln cmpd="sng">
              <a:solidFill>
                <a:srgbClr val="40CE12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Percentages'!$B$56:$P$56</c:f>
              <c:numCache/>
            </c:numRef>
          </c:val>
          <c:smooth val="1"/>
        </c:ser>
        <c:ser>
          <c:idx val="55"/>
          <c:order val="55"/>
          <c:tx>
            <c:strRef>
              <c:f>'AminoAcid Graph Percentages'!$A$57</c:f>
            </c:strRef>
          </c:tx>
          <c:spPr>
            <a:ln cmpd="sng">
              <a:solidFill>
                <a:srgbClr val="233F56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Percentages'!$B$57:$P$57</c:f>
              <c:numCache/>
            </c:numRef>
          </c:val>
          <c:smooth val="1"/>
        </c:ser>
        <c:ser>
          <c:idx val="56"/>
          <c:order val="56"/>
          <c:tx>
            <c:strRef>
              <c:f>'AminoAcid Graph Percentages'!$A$58</c:f>
            </c:strRef>
          </c:tx>
          <c:spPr>
            <a:ln cmpd="sng">
              <a:solidFill>
                <a:srgbClr val="0671AA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Percentages'!$B$58:$P$58</c:f>
              <c:numCache/>
            </c:numRef>
          </c:val>
          <c:smooth val="1"/>
        </c:ser>
        <c:ser>
          <c:idx val="57"/>
          <c:order val="57"/>
          <c:tx>
            <c:strRef>
              <c:f>'AminoAcid Graph Percentages'!$A$59</c:f>
            </c:strRef>
          </c:tx>
          <c:spPr>
            <a:ln cmpd="sng">
              <a:solidFill>
                <a:srgbClr val="589323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Percentages'!$B$59:$P$59</c:f>
              <c:numCache/>
            </c:numRef>
          </c:val>
          <c:smooth val="1"/>
        </c:ser>
        <c:ser>
          <c:idx val="58"/>
          <c:order val="58"/>
          <c:tx>
            <c:strRef>
              <c:f>'AminoAcid Graph Percentages'!$A$60</c:f>
            </c:strRef>
          </c:tx>
          <c:spPr>
            <a:ln cmpd="sng">
              <a:solidFill>
                <a:srgbClr val="FFF7AF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Percentages'!$B$60:$P$60</c:f>
              <c:numCache/>
            </c:numRef>
          </c:val>
          <c:smooth val="1"/>
        </c:ser>
        <c:ser>
          <c:idx val="59"/>
          <c:order val="59"/>
          <c:tx>
            <c:strRef>
              <c:f>'AminoAcid Graph Percentages'!$A$61</c:f>
            </c:strRef>
          </c:tx>
          <c:spPr>
            <a:ln cmpd="sng">
              <a:solidFill>
                <a:srgbClr val="3A6F60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Percentages'!$B$61:$P$61</c:f>
              <c:numCache/>
            </c:numRef>
          </c:val>
          <c:smooth val="1"/>
        </c:ser>
        <c:ser>
          <c:idx val="60"/>
          <c:order val="60"/>
          <c:tx>
            <c:strRef>
              <c:f>'AminoAcid Graph Percentages'!$A$62</c:f>
            </c:strRef>
          </c:tx>
          <c:spPr>
            <a:ln cmpd="sng">
              <a:solidFill>
                <a:srgbClr val="79F315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Percentages'!$B$62:$P$62</c:f>
              <c:numCache/>
            </c:numRef>
          </c:val>
          <c:smooth val="1"/>
        </c:ser>
        <c:ser>
          <c:idx val="61"/>
          <c:order val="61"/>
          <c:tx>
            <c:strRef>
              <c:f>'AminoAcid Graph Percentages'!$A$63</c:f>
            </c:strRef>
          </c:tx>
          <c:spPr>
            <a:ln cmpd="sng">
              <a:solidFill>
                <a:srgbClr val="297793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Percentages'!$B$63:$P$63</c:f>
              <c:numCache/>
            </c:numRef>
          </c:val>
          <c:smooth val="1"/>
        </c:ser>
        <c:ser>
          <c:idx val="62"/>
          <c:order val="62"/>
          <c:tx>
            <c:strRef>
              <c:f>'AminoAcid Graph Percentages'!$A$64</c:f>
            </c:strRef>
          </c:tx>
          <c:spPr>
            <a:ln cmpd="sng">
              <a:solidFill>
                <a:srgbClr val="0785F5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Percentages'!$B$64:$P$64</c:f>
              <c:numCache/>
            </c:numRef>
          </c:val>
          <c:smooth val="1"/>
        </c:ser>
        <c:ser>
          <c:idx val="63"/>
          <c:order val="63"/>
          <c:tx>
            <c:strRef>
              <c:f>'AminoAcid Graph Percentages'!$A$65</c:f>
            </c:strRef>
          </c:tx>
          <c:spPr>
            <a:ln cmpd="sng">
              <a:solidFill>
                <a:srgbClr val="95AD57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Percentages'!$B$65:$P$65</c:f>
              <c:numCache/>
            </c:numRef>
          </c:val>
          <c:smooth val="1"/>
        </c:ser>
        <c:ser>
          <c:idx val="64"/>
          <c:order val="64"/>
          <c:tx>
            <c:strRef>
              <c:f>'AminoAcid Graph Percentages'!$A$66</c:f>
            </c:strRef>
          </c:tx>
          <c:spPr>
            <a:ln cmpd="sng">
              <a:solidFill>
                <a:srgbClr val="FF23FB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Percentages'!$B$66:$P$66</c:f>
              <c:numCache/>
            </c:numRef>
          </c:val>
          <c:smooth val="1"/>
        </c:ser>
        <c:ser>
          <c:idx val="65"/>
          <c:order val="65"/>
          <c:tx>
            <c:strRef>
              <c:f>'AminoAcid Graph Percentages'!$A$67</c:f>
            </c:strRef>
          </c:tx>
          <c:spPr>
            <a:ln cmpd="sng">
              <a:solidFill>
                <a:srgbClr val="718371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Percentages'!$B$67:$P$67</c:f>
              <c:numCache/>
            </c:numRef>
          </c:val>
          <c:smooth val="1"/>
        </c:ser>
        <c:ser>
          <c:idx val="66"/>
          <c:order val="66"/>
          <c:tx>
            <c:strRef>
              <c:f>'AminoAcid Graph Percentages'!$A$68</c:f>
            </c:strRef>
          </c:tx>
          <c:spPr>
            <a:ln cmpd="sng">
              <a:solidFill>
                <a:srgbClr val="B21818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Percentages'!$B$68:$P$68</c:f>
              <c:numCache/>
            </c:numRef>
          </c:val>
          <c:smooth val="1"/>
        </c:ser>
        <c:ser>
          <c:idx val="67"/>
          <c:order val="67"/>
          <c:tx>
            <c:strRef>
              <c:f>'AminoAcid Graph Percentages'!$A$69</c:f>
            </c:strRef>
          </c:tx>
          <c:spPr>
            <a:ln cmpd="sng">
              <a:solidFill>
                <a:srgbClr val="2FAFD0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Percentages'!$B$69:$P$69</c:f>
              <c:numCache/>
            </c:numRef>
          </c:val>
          <c:smooth val="1"/>
        </c:ser>
        <c:ser>
          <c:idx val="68"/>
          <c:order val="68"/>
          <c:tx>
            <c:strRef>
              <c:f>'AminoAcid Graph Percentages'!$A$70</c:f>
            </c:strRef>
          </c:tx>
          <c:spPr>
            <a:ln cmpd="sng">
              <a:solidFill>
                <a:srgbClr val="089940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Percentages'!$B$70:$P$70</c:f>
              <c:numCache/>
            </c:numRef>
          </c:val>
          <c:smooth val="1"/>
        </c:ser>
        <c:ser>
          <c:idx val="69"/>
          <c:order val="69"/>
          <c:tx>
            <c:strRef>
              <c:f>'AminoAcid Graph Percentages'!$A$71</c:f>
            </c:strRef>
          </c:tx>
          <c:spPr>
            <a:ln cmpd="sng">
              <a:solidFill>
                <a:srgbClr val="D2C78B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Percentages'!$B$71:$P$71</c:f>
              <c:numCache/>
            </c:numRef>
          </c:val>
          <c:smooth val="1"/>
        </c:ser>
        <c:ser>
          <c:idx val="70"/>
          <c:order val="70"/>
          <c:tx>
            <c:strRef>
              <c:f>'AminoAcid Graph Percentages'!$A$72</c:f>
            </c:strRef>
          </c:tx>
          <c:spPr>
            <a:ln cmpd="sng">
              <a:solidFill>
                <a:srgbClr val="FF4F47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Percentages'!$B$72:$P$72</c:f>
              <c:numCache/>
            </c:numRef>
          </c:val>
          <c:smooth val="1"/>
        </c:ser>
        <c:axId val="1528436326"/>
        <c:axId val="1274615926"/>
      </c:lineChart>
      <c:catAx>
        <c:axId val="1528436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Date (Month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274615926"/>
      </c:catAx>
      <c:valAx>
        <c:axId val="1274615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7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700">
                    <a:solidFill>
                      <a:srgbClr val="000000"/>
                    </a:solidFill>
                    <a:latin typeface="+mn-lt"/>
                  </a:rPr>
                  <a:t>Percentage of sequences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528436326"/>
      </c:valAx>
    </c:plotArea>
    <c:legend>
      <c:legendPos val="t"/>
      <c:legendEntry>
        <c:idx val="0"/>
        <c:txPr>
          <a:bodyPr/>
          <a:lstStyle/>
          <a:p>
            <a:pPr lvl="0">
              <a:defRPr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'AminoAcid Graph Percentages'!$A$2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Percentages'!$B$2:$P$2</c:f>
              <c:numCache/>
            </c:numRef>
          </c:val>
          <c:smooth val="1"/>
        </c:ser>
        <c:ser>
          <c:idx val="1"/>
          <c:order val="1"/>
          <c:tx>
            <c:strRef>
              <c:f>'AminoAcid Graph Percentages'!$A$3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Percentages'!$B$3:$P$3</c:f>
              <c:numCache/>
            </c:numRef>
          </c:val>
          <c:smooth val="1"/>
        </c:ser>
        <c:ser>
          <c:idx val="2"/>
          <c:order val="2"/>
          <c:tx>
            <c:strRef>
              <c:f>'AminoAcid Graph Percentages'!$A$4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Percentages'!$B$4:$P$4</c:f>
              <c:numCache/>
            </c:numRef>
          </c:val>
          <c:smooth val="1"/>
        </c:ser>
        <c:ser>
          <c:idx val="3"/>
          <c:order val="3"/>
          <c:tx>
            <c:strRef>
              <c:f>'AminoAcid Graph Percentages'!$A$5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Percentages'!$B$5:$P$5</c:f>
              <c:numCache/>
            </c:numRef>
          </c:val>
          <c:smooth val="1"/>
        </c:ser>
        <c:ser>
          <c:idx val="4"/>
          <c:order val="4"/>
          <c:tx>
            <c:strRef>
              <c:f>'AminoAcid Graph Percentages'!$A$6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Percentages'!$B$6:$P$6</c:f>
              <c:numCache/>
            </c:numRef>
          </c:val>
          <c:smooth val="1"/>
        </c:ser>
        <c:ser>
          <c:idx val="5"/>
          <c:order val="5"/>
          <c:tx>
            <c:strRef>
              <c:f>'AminoAcid Graph Percentages'!$A$7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Percentages'!$B$7:$P$7</c:f>
              <c:numCache/>
            </c:numRef>
          </c:val>
          <c:smooth val="1"/>
        </c:ser>
        <c:ser>
          <c:idx val="6"/>
          <c:order val="6"/>
          <c:tx>
            <c:strRef>
              <c:f>'AminoAcid Graph Percentages'!$A$8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Percentages'!$B$8:$P$8</c:f>
              <c:numCache/>
            </c:numRef>
          </c:val>
          <c:smooth val="1"/>
        </c:ser>
        <c:ser>
          <c:idx val="7"/>
          <c:order val="7"/>
          <c:tx>
            <c:strRef>
              <c:f>'AminoAcid Graph Percentages'!$A$9</c:f>
            </c:strRef>
          </c:tx>
          <c:spPr>
            <a:ln cmpd="sng" w="19050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Percentages'!$B$9:$P$9</c:f>
              <c:numCache/>
            </c:numRef>
          </c:val>
          <c:smooth val="1"/>
        </c:ser>
        <c:ser>
          <c:idx val="8"/>
          <c:order val="8"/>
          <c:tx>
            <c:strRef>
              <c:f>'AminoAcid Graph Percentages'!$A$10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Percentages'!$B$10:$P$10</c:f>
              <c:numCache/>
            </c:numRef>
          </c:val>
          <c:smooth val="1"/>
        </c:ser>
        <c:ser>
          <c:idx val="9"/>
          <c:order val="9"/>
          <c:tx>
            <c:strRef>
              <c:f>'AminoAcid Graph Percentages'!$A$11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Percentages'!$B$11:$P$11</c:f>
              <c:numCache/>
            </c:numRef>
          </c:val>
          <c:smooth val="1"/>
        </c:ser>
        <c:ser>
          <c:idx val="10"/>
          <c:order val="10"/>
          <c:tx>
            <c:strRef>
              <c:f>'AminoAcid Graph Percentages'!$A$12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Percentages'!$B$12:$P$12</c:f>
              <c:numCache/>
            </c:numRef>
          </c:val>
          <c:smooth val="1"/>
        </c:ser>
        <c:ser>
          <c:idx val="11"/>
          <c:order val="11"/>
          <c:tx>
            <c:strRef>
              <c:f>'AminoAcid Graph Percentages'!$A$13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Percentages'!$B$13:$P$13</c:f>
              <c:numCache/>
            </c:numRef>
          </c:val>
          <c:smooth val="1"/>
        </c:ser>
        <c:ser>
          <c:idx val="12"/>
          <c:order val="12"/>
          <c:tx>
            <c:strRef>
              <c:f>'AminoAcid Graph Percentages'!$A$14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Percentages'!$B$14:$P$14</c:f>
              <c:numCache/>
            </c:numRef>
          </c:val>
          <c:smooth val="1"/>
        </c:ser>
        <c:ser>
          <c:idx val="13"/>
          <c:order val="13"/>
          <c:tx>
            <c:strRef>
              <c:f>'AminoAcid Graph Percentages'!$A$15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Percentages'!$B$15:$P$15</c:f>
              <c:numCache/>
            </c:numRef>
          </c:val>
          <c:smooth val="1"/>
        </c:ser>
        <c:ser>
          <c:idx val="14"/>
          <c:order val="14"/>
          <c:tx>
            <c:strRef>
              <c:f>'AminoAcid Graph Percentages'!$A$16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Percentages'!$B$16:$P$16</c:f>
              <c:numCache/>
            </c:numRef>
          </c:val>
          <c:smooth val="1"/>
        </c:ser>
        <c:ser>
          <c:idx val="15"/>
          <c:order val="15"/>
          <c:tx>
            <c:strRef>
              <c:f>'AminoAcid Graph Percentages'!$A$17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Percentages'!$B$17:$P$17</c:f>
              <c:numCache/>
            </c:numRef>
          </c:val>
          <c:smooth val="1"/>
        </c:ser>
        <c:ser>
          <c:idx val="16"/>
          <c:order val="16"/>
          <c:tx>
            <c:strRef>
              <c:f>'AminoAcid Graph Percentages'!$A$18</c:f>
            </c:strRef>
          </c:tx>
          <c:spPr>
            <a:ln cmpd="sng" w="19050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Percentages'!$B$18:$P$18</c:f>
              <c:numCache/>
            </c:numRef>
          </c:val>
          <c:smooth val="1"/>
        </c:ser>
        <c:ser>
          <c:idx val="17"/>
          <c:order val="17"/>
          <c:tx>
            <c:strRef>
              <c:f>'AminoAcid Graph Percentages'!$A$19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Percentages'!$B$19:$P$19</c:f>
              <c:numCache/>
            </c:numRef>
          </c:val>
          <c:smooth val="1"/>
        </c:ser>
        <c:ser>
          <c:idx val="18"/>
          <c:order val="18"/>
          <c:tx>
            <c:strRef>
              <c:f>'AminoAcid Graph Percentages'!$A$20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Percentages'!$B$20:$P$20</c:f>
              <c:numCache/>
            </c:numRef>
          </c:val>
          <c:smooth val="1"/>
        </c:ser>
        <c:ser>
          <c:idx val="19"/>
          <c:order val="19"/>
          <c:tx>
            <c:strRef>
              <c:f>'AminoAcid Graph Percentages'!$A$21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Percentages'!$B$21:$P$21</c:f>
              <c:numCache/>
            </c:numRef>
          </c:val>
          <c:smooth val="1"/>
        </c:ser>
        <c:ser>
          <c:idx val="20"/>
          <c:order val="20"/>
          <c:tx>
            <c:strRef>
              <c:f>'AminoAcid Graph Percentages'!$A$22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Percentages'!$B$22:$P$22</c:f>
              <c:numCache/>
            </c:numRef>
          </c:val>
          <c:smooth val="1"/>
        </c:ser>
        <c:ser>
          <c:idx val="21"/>
          <c:order val="21"/>
          <c:tx>
            <c:strRef>
              <c:f>'AminoAcid Graph Percentages'!$A$23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Percentages'!$B$23:$P$23</c:f>
              <c:numCache/>
            </c:numRef>
          </c:val>
          <c:smooth val="1"/>
        </c:ser>
        <c:ser>
          <c:idx val="22"/>
          <c:order val="22"/>
          <c:tx>
            <c:strRef>
              <c:f>'AminoAcid Graph Percentages'!$A$24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Percentages'!$B$24:$P$24</c:f>
              <c:numCache/>
            </c:numRef>
          </c:val>
          <c:smooth val="1"/>
        </c:ser>
        <c:ser>
          <c:idx val="23"/>
          <c:order val="23"/>
          <c:tx>
            <c:strRef>
              <c:f>'AminoAcid Graph Percentages'!$A$25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Percentages'!$B$25:$P$25</c:f>
              <c:numCache/>
            </c:numRef>
          </c:val>
          <c:smooth val="1"/>
        </c:ser>
        <c:ser>
          <c:idx val="24"/>
          <c:order val="24"/>
          <c:tx>
            <c:strRef>
              <c:f>'AminoAcid Graph Percentages'!$A$26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Percentages'!$B$26:$P$26</c:f>
              <c:numCache/>
            </c:numRef>
          </c:val>
          <c:smooth val="1"/>
        </c:ser>
        <c:ser>
          <c:idx val="25"/>
          <c:order val="25"/>
          <c:tx>
            <c:strRef>
              <c:f>'AminoAcid Graph Percentages'!$A$27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Percentages'!$B$27:$P$27</c:f>
              <c:numCache/>
            </c:numRef>
          </c:val>
          <c:smooth val="1"/>
        </c:ser>
        <c:ser>
          <c:idx val="26"/>
          <c:order val="26"/>
          <c:tx>
            <c:strRef>
              <c:f>'AminoAcid Graph Percentages'!$A$28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Percentages'!$B$28:$P$28</c:f>
              <c:numCache/>
            </c:numRef>
          </c:val>
          <c:smooth val="1"/>
        </c:ser>
        <c:ser>
          <c:idx val="27"/>
          <c:order val="27"/>
          <c:tx>
            <c:strRef>
              <c:f>'AminoAcid Graph Percentages'!$A$29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Percentages'!$B$29:$P$29</c:f>
              <c:numCache/>
            </c:numRef>
          </c:val>
          <c:smooth val="1"/>
        </c:ser>
        <c:ser>
          <c:idx val="28"/>
          <c:order val="28"/>
          <c:tx>
            <c:strRef>
              <c:f>'AminoAcid Graph Percentages'!$A$30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Percentages'!$B$30:$P$30</c:f>
              <c:numCache/>
            </c:numRef>
          </c:val>
          <c:smooth val="1"/>
        </c:ser>
        <c:ser>
          <c:idx val="29"/>
          <c:order val="29"/>
          <c:tx>
            <c:strRef>
              <c:f>'AminoAcid Graph Percentages'!$A$31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Percentages'!$B$31:$P$31</c:f>
              <c:numCache/>
            </c:numRef>
          </c:val>
          <c:smooth val="1"/>
        </c:ser>
        <c:ser>
          <c:idx val="30"/>
          <c:order val="30"/>
          <c:tx>
            <c:strRef>
              <c:f>'AminoAcid Graph Percentages'!$A$32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Percentages'!$B$32:$P$32</c:f>
              <c:numCache/>
            </c:numRef>
          </c:val>
          <c:smooth val="1"/>
        </c:ser>
        <c:ser>
          <c:idx val="31"/>
          <c:order val="31"/>
          <c:tx>
            <c:strRef>
              <c:f>'AminoAcid Graph Percentages'!$A$33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Percentages'!$B$33:$P$33</c:f>
              <c:numCache/>
            </c:numRef>
          </c:val>
          <c:smooth val="1"/>
        </c:ser>
        <c:ser>
          <c:idx val="32"/>
          <c:order val="32"/>
          <c:tx>
            <c:strRef>
              <c:f>'AminoAcid Graph Percentages'!$A$34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Percentages'!$B$34:$P$34</c:f>
              <c:numCache/>
            </c:numRef>
          </c:val>
          <c:smooth val="1"/>
        </c:ser>
        <c:ser>
          <c:idx val="33"/>
          <c:order val="33"/>
          <c:tx>
            <c:strRef>
              <c:f>'AminoAcid Graph Percentages'!$A$35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Percentages'!$B$35:$P$35</c:f>
              <c:numCache/>
            </c:numRef>
          </c:val>
          <c:smooth val="1"/>
        </c:ser>
        <c:ser>
          <c:idx val="34"/>
          <c:order val="34"/>
          <c:tx>
            <c:strRef>
              <c:f>'AminoAcid Graph Percentages'!$A$36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Percentages'!$B$36:$P$36</c:f>
              <c:numCache/>
            </c:numRef>
          </c:val>
          <c:smooth val="1"/>
        </c:ser>
        <c:ser>
          <c:idx val="35"/>
          <c:order val="35"/>
          <c:tx>
            <c:strRef>
              <c:f>'AminoAcid Graph Percentages'!$A$37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Percentages'!$B$37:$P$37</c:f>
              <c:numCache/>
            </c:numRef>
          </c:val>
          <c:smooth val="1"/>
        </c:ser>
        <c:ser>
          <c:idx val="36"/>
          <c:order val="36"/>
          <c:tx>
            <c:strRef>
              <c:f>'AminoAcid Graph Percentages'!$A$38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Percentages'!$B$38:$P$38</c:f>
              <c:numCache/>
            </c:numRef>
          </c:val>
          <c:smooth val="1"/>
        </c:ser>
        <c:ser>
          <c:idx val="37"/>
          <c:order val="37"/>
          <c:tx>
            <c:strRef>
              <c:f>'AminoAcid Graph Percentages'!$A$39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Percentages'!$B$39:$P$39</c:f>
              <c:numCache/>
            </c:numRef>
          </c:val>
          <c:smooth val="1"/>
        </c:ser>
        <c:ser>
          <c:idx val="38"/>
          <c:order val="38"/>
          <c:tx>
            <c:strRef>
              <c:f>'AminoAcid Graph Percentages'!$A$40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Percentages'!$B$40:$P$40</c:f>
              <c:numCache/>
            </c:numRef>
          </c:val>
          <c:smooth val="1"/>
        </c:ser>
        <c:ser>
          <c:idx val="39"/>
          <c:order val="39"/>
          <c:tx>
            <c:strRef>
              <c:f>'AminoAcid Graph Percentages'!$A$41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Percentages'!$B$41:$P$41</c:f>
              <c:numCache/>
            </c:numRef>
          </c:val>
          <c:smooth val="1"/>
        </c:ser>
        <c:ser>
          <c:idx val="40"/>
          <c:order val="40"/>
          <c:tx>
            <c:strRef>
              <c:f>'AminoAcid Graph Percentages'!$A$42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Percentages'!$B$42:$P$42</c:f>
              <c:numCache/>
            </c:numRef>
          </c:val>
          <c:smooth val="1"/>
        </c:ser>
        <c:ser>
          <c:idx val="41"/>
          <c:order val="41"/>
          <c:tx>
            <c:strRef>
              <c:f>'AminoAcid Graph Percentages'!$A$43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Percentages'!$B$43:$P$43</c:f>
              <c:numCache/>
            </c:numRef>
          </c:val>
          <c:smooth val="1"/>
        </c:ser>
        <c:ser>
          <c:idx val="42"/>
          <c:order val="42"/>
          <c:tx>
            <c:strRef>
              <c:f>'AminoAcid Graph Percentages'!$A$44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Percentages'!$B$44:$P$44</c:f>
              <c:numCache/>
            </c:numRef>
          </c:val>
          <c:smooth val="1"/>
        </c:ser>
        <c:ser>
          <c:idx val="43"/>
          <c:order val="43"/>
          <c:tx>
            <c:strRef>
              <c:f>'AminoAcid Graph Percentages'!$A$45</c:f>
            </c:strRef>
          </c:tx>
          <c:spPr>
            <a:ln cmpd="sng">
              <a:solidFill>
                <a:srgbClr val="999999">
                  <a:alpha val="3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Percentages'!$B$45:$P$45</c:f>
              <c:numCache/>
            </c:numRef>
          </c:val>
          <c:smooth val="1"/>
        </c:ser>
        <c:ser>
          <c:idx val="44"/>
          <c:order val="44"/>
          <c:tx>
            <c:strRef>
              <c:f>'AminoAcid Graph Percentages'!$A$46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Percentages'!$B$46:$P$46</c:f>
              <c:numCache/>
            </c:numRef>
          </c:val>
          <c:smooth val="1"/>
        </c:ser>
        <c:ser>
          <c:idx val="45"/>
          <c:order val="45"/>
          <c:tx>
            <c:strRef>
              <c:f>'AminoAcid Graph Percentages'!$A$47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Percentages'!$B$47:$P$47</c:f>
              <c:numCache/>
            </c:numRef>
          </c:val>
          <c:smooth val="1"/>
        </c:ser>
        <c:ser>
          <c:idx val="46"/>
          <c:order val="46"/>
          <c:tx>
            <c:strRef>
              <c:f>'AminoAcid Graph Percentages'!$A$48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Percentages'!$B$48:$P$48</c:f>
              <c:numCache/>
            </c:numRef>
          </c:val>
          <c:smooth val="1"/>
        </c:ser>
        <c:ser>
          <c:idx val="47"/>
          <c:order val="47"/>
          <c:tx>
            <c:strRef>
              <c:f>'AminoAcid Graph Percentages'!$A$49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Percentages'!$B$49:$P$49</c:f>
              <c:numCache/>
            </c:numRef>
          </c:val>
          <c:smooth val="1"/>
        </c:ser>
        <c:ser>
          <c:idx val="48"/>
          <c:order val="48"/>
          <c:tx>
            <c:strRef>
              <c:f>'AminoAcid Graph Percentages'!$A$50</c:f>
            </c:strRef>
          </c:tx>
          <c:spPr>
            <a:ln cmpd="sng">
              <a:solidFill>
                <a:srgbClr val="666666">
                  <a:alpha val="0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Percentages'!$B$50:$P$50</c:f>
              <c:numCache/>
            </c:numRef>
          </c:val>
          <c:smooth val="1"/>
        </c:ser>
        <c:ser>
          <c:idx val="49"/>
          <c:order val="49"/>
          <c:tx>
            <c:strRef>
              <c:f>'AminoAcid Graph Percentages'!$A$51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Percentages'!$B$51:$P$51</c:f>
              <c:numCache/>
            </c:numRef>
          </c:val>
          <c:smooth val="1"/>
        </c:ser>
        <c:ser>
          <c:idx val="50"/>
          <c:order val="50"/>
          <c:tx>
            <c:strRef>
              <c:f>'AminoAcid Graph Percentages'!$A$52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Percentages'!$B$52:$P$52</c:f>
              <c:numCache/>
            </c:numRef>
          </c:val>
          <c:smooth val="1"/>
        </c:ser>
        <c:ser>
          <c:idx val="51"/>
          <c:order val="51"/>
          <c:tx>
            <c:strRef>
              <c:f>'AminoAcid Graph Percentages'!$A$53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Percentages'!$B$53:$P$53</c:f>
              <c:numCache/>
            </c:numRef>
          </c:val>
          <c:smooth val="1"/>
        </c:ser>
        <c:ser>
          <c:idx val="52"/>
          <c:order val="52"/>
          <c:tx>
            <c:strRef>
              <c:f>'AminoAcid Graph Percentages'!$A$54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Percentages'!$B$54:$P$54</c:f>
              <c:numCache/>
            </c:numRef>
          </c:val>
          <c:smooth val="1"/>
        </c:ser>
        <c:ser>
          <c:idx val="53"/>
          <c:order val="53"/>
          <c:tx>
            <c:strRef>
              <c:f>'AminoAcid Graph Percentages'!$A$55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Percentages'!$B$55:$P$55</c:f>
              <c:numCache/>
            </c:numRef>
          </c:val>
          <c:smooth val="1"/>
        </c:ser>
        <c:ser>
          <c:idx val="54"/>
          <c:order val="54"/>
          <c:tx>
            <c:strRef>
              <c:f>'AminoAcid Graph Percentages'!$A$56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Percentages'!$B$56:$P$56</c:f>
              <c:numCache/>
            </c:numRef>
          </c:val>
          <c:smooth val="1"/>
        </c:ser>
        <c:ser>
          <c:idx val="55"/>
          <c:order val="55"/>
          <c:tx>
            <c:strRef>
              <c:f>'AminoAcid Graph Percentages'!$A$57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Percentages'!$B$57:$P$57</c:f>
              <c:numCache/>
            </c:numRef>
          </c:val>
          <c:smooth val="1"/>
        </c:ser>
        <c:ser>
          <c:idx val="56"/>
          <c:order val="56"/>
          <c:tx>
            <c:strRef>
              <c:f>'AminoAcid Graph Percentages'!$A$58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Percentages'!$B$58:$P$58</c:f>
              <c:numCache/>
            </c:numRef>
          </c:val>
          <c:smooth val="1"/>
        </c:ser>
        <c:ser>
          <c:idx val="57"/>
          <c:order val="57"/>
          <c:tx>
            <c:strRef>
              <c:f>'AminoAcid Graph Percentages'!$A$59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Percentages'!$B$59:$P$59</c:f>
              <c:numCache/>
            </c:numRef>
          </c:val>
          <c:smooth val="1"/>
        </c:ser>
        <c:ser>
          <c:idx val="58"/>
          <c:order val="58"/>
          <c:tx>
            <c:strRef>
              <c:f>'AminoAcid Graph Percentages'!$A$60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Percentages'!$B$60:$P$60</c:f>
              <c:numCache/>
            </c:numRef>
          </c:val>
          <c:smooth val="1"/>
        </c:ser>
        <c:ser>
          <c:idx val="59"/>
          <c:order val="59"/>
          <c:tx>
            <c:strRef>
              <c:f>'AminoAcid Graph Percentages'!$A$61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Percentages'!$B$61:$P$61</c:f>
              <c:numCache/>
            </c:numRef>
          </c:val>
          <c:smooth val="1"/>
        </c:ser>
        <c:ser>
          <c:idx val="60"/>
          <c:order val="60"/>
          <c:tx>
            <c:strRef>
              <c:f>'AminoAcid Graph Percentages'!$A$62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Percentages'!$B$62:$P$62</c:f>
              <c:numCache/>
            </c:numRef>
          </c:val>
          <c:smooth val="1"/>
        </c:ser>
        <c:ser>
          <c:idx val="61"/>
          <c:order val="61"/>
          <c:tx>
            <c:strRef>
              <c:f>'AminoAcid Graph Percentages'!$A$63</c:f>
            </c:strRef>
          </c:tx>
          <c:spPr>
            <a:ln cmpd="sng">
              <a:solidFill>
                <a:srgbClr val="666666">
                  <a:alpha val="0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Percentages'!$B$63:$P$63</c:f>
              <c:numCache/>
            </c:numRef>
          </c:val>
          <c:smooth val="1"/>
        </c:ser>
        <c:ser>
          <c:idx val="62"/>
          <c:order val="62"/>
          <c:tx>
            <c:strRef>
              <c:f>'AminoAcid Graph Percentages'!$A$64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Percentages'!$B$64:$P$64</c:f>
              <c:numCache/>
            </c:numRef>
          </c:val>
          <c:smooth val="1"/>
        </c:ser>
        <c:ser>
          <c:idx val="63"/>
          <c:order val="63"/>
          <c:tx>
            <c:strRef>
              <c:f>'AminoAcid Graph Percentages'!$A$65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Percentages'!$B$65:$P$65</c:f>
              <c:numCache/>
            </c:numRef>
          </c:val>
          <c:smooth val="1"/>
        </c:ser>
        <c:ser>
          <c:idx val="64"/>
          <c:order val="64"/>
          <c:tx>
            <c:strRef>
              <c:f>'AminoAcid Graph Percentages'!$A$66</c:f>
            </c:strRef>
          </c:tx>
          <c:spPr>
            <a:ln cmpd="sng">
              <a:solidFill>
                <a:srgbClr val="FF23FB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Percentages'!$B$66:$P$66</c:f>
              <c:numCache/>
            </c:numRef>
          </c:val>
          <c:smooth val="1"/>
        </c:ser>
        <c:ser>
          <c:idx val="65"/>
          <c:order val="65"/>
          <c:tx>
            <c:strRef>
              <c:f>'AminoAcid Graph Percentages'!$A$67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Percentages'!$B$67:$P$67</c:f>
              <c:numCache/>
            </c:numRef>
          </c:val>
          <c:smooth val="1"/>
        </c:ser>
        <c:ser>
          <c:idx val="66"/>
          <c:order val="66"/>
          <c:tx>
            <c:strRef>
              <c:f>'AminoAcid Graph Percentages'!$A$68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Percentages'!$B$68:$P$68</c:f>
              <c:numCache/>
            </c:numRef>
          </c:val>
          <c:smooth val="1"/>
        </c:ser>
        <c:ser>
          <c:idx val="67"/>
          <c:order val="67"/>
          <c:tx>
            <c:strRef>
              <c:f>'AminoAcid Graph Percentages'!$A$69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Percentages'!$B$69:$P$69</c:f>
              <c:numCache/>
            </c:numRef>
          </c:val>
          <c:smooth val="1"/>
        </c:ser>
        <c:ser>
          <c:idx val="68"/>
          <c:order val="68"/>
          <c:tx>
            <c:strRef>
              <c:f>'AminoAcid Graph Percentages'!$A$70</c:f>
            </c:strRef>
          </c:tx>
          <c:spPr>
            <a:ln cmpd="sng">
              <a:solidFill>
                <a:srgbClr val="666666">
                  <a:alpha val="0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Percentages'!$B$70:$P$70</c:f>
              <c:numCache/>
            </c:numRef>
          </c:val>
          <c:smooth val="1"/>
        </c:ser>
        <c:ser>
          <c:idx val="69"/>
          <c:order val="69"/>
          <c:tx>
            <c:strRef>
              <c:f>'AminoAcid Graph Percentages'!$A$71</c:f>
            </c:strRef>
          </c:tx>
          <c:spPr>
            <a:ln cmpd="sng">
              <a:solidFill>
                <a:srgbClr val="666666">
                  <a:alpha val="10196"/>
                </a:srgbClr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Percentages'!$B$71:$P$71</c:f>
              <c:numCache/>
            </c:numRef>
          </c:val>
          <c:smooth val="1"/>
        </c:ser>
        <c:ser>
          <c:idx val="70"/>
          <c:order val="70"/>
          <c:tx>
            <c:strRef>
              <c:f>'AminoAcid Graph Percentages'!$A$72</c:f>
            </c:strRef>
          </c:tx>
          <c:spPr>
            <a:ln cmpd="sng">
              <a:solidFill>
                <a:srgbClr val="FF4F47"/>
              </a:solidFill>
            </a:ln>
          </c:spPr>
          <c:marker>
            <c:symbol val="none"/>
          </c:marker>
          <c:cat>
            <c:strRef>
              <c:f>'AminoAcid Graph Percentages'!$B$1:$P$1</c:f>
            </c:strRef>
          </c:cat>
          <c:val>
            <c:numRef>
              <c:f>'AminoAcid Graph Percentages'!$B$72:$P$72</c:f>
              <c:numCache/>
            </c:numRef>
          </c:val>
          <c:smooth val="1"/>
        </c:ser>
        <c:axId val="1106319572"/>
        <c:axId val="1346545885"/>
      </c:lineChart>
      <c:catAx>
        <c:axId val="1106319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Date (Month Year)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545885"/>
      </c:catAx>
      <c:valAx>
        <c:axId val="1346545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7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700">
                    <a:solidFill>
                      <a:srgbClr val="000000"/>
                    </a:solidFill>
                    <a:latin typeface="+mn-lt"/>
                  </a:rPr>
                  <a:t>Percentage of sequences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31957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20</xdr:row>
      <xdr:rowOff>142875</xdr:rowOff>
    </xdr:from>
    <xdr:ext cx="9239250" cy="4038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266700</xdr:colOff>
      <xdr:row>59</xdr:row>
      <xdr:rowOff>114300</xdr:rowOff>
    </xdr:from>
    <xdr:ext cx="7991475" cy="4810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266700</xdr:colOff>
      <xdr:row>80</xdr:row>
      <xdr:rowOff>133350</xdr:rowOff>
    </xdr:from>
    <xdr:ext cx="7991475" cy="3571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73</xdr:row>
      <xdr:rowOff>28575</xdr:rowOff>
    </xdr:from>
    <xdr:ext cx="9239250" cy="4038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77</xdr:row>
      <xdr:rowOff>95250</xdr:rowOff>
    </xdr:from>
    <xdr:ext cx="8439150" cy="4038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790575</xdr:colOff>
      <xdr:row>99</xdr:row>
      <xdr:rowOff>152400</xdr:rowOff>
    </xdr:from>
    <xdr:ext cx="8439150" cy="3629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9.38"/>
    <col customWidth="1" min="2" max="2" width="19.0"/>
  </cols>
  <sheetData>
    <row r="1" ht="33.75" customHeight="1">
      <c r="C1" s="1" t="s">
        <v>0</v>
      </c>
    </row>
    <row r="2" ht="18.0" customHeight="1">
      <c r="C2" s="2">
        <v>44197.0</v>
      </c>
      <c r="D2" s="2">
        <v>44228.0</v>
      </c>
      <c r="E2" s="3">
        <v>44256.0</v>
      </c>
      <c r="F2" s="3">
        <v>44287.0</v>
      </c>
      <c r="G2" s="3">
        <v>44317.0</v>
      </c>
      <c r="H2" s="3">
        <v>44348.0</v>
      </c>
      <c r="I2" s="3">
        <v>44378.0</v>
      </c>
      <c r="J2" s="3">
        <v>44409.0</v>
      </c>
      <c r="K2" s="3">
        <v>44440.0</v>
      </c>
      <c r="L2" s="3">
        <v>44470.0</v>
      </c>
      <c r="M2" s="3">
        <v>44501.0</v>
      </c>
      <c r="N2" s="3">
        <v>44531.0</v>
      </c>
      <c r="O2" s="3">
        <v>44562.0</v>
      </c>
      <c r="P2" s="3">
        <v>44593.0</v>
      </c>
      <c r="Q2" s="3">
        <v>44621.0</v>
      </c>
    </row>
    <row r="3">
      <c r="A3" s="4" t="s">
        <v>1</v>
      </c>
      <c r="B3" s="5" t="s">
        <v>2</v>
      </c>
      <c r="C3" s="6">
        <f>SUM(907+44)</f>
        <v>951</v>
      </c>
      <c r="D3" s="6">
        <f>SUM(1113+757)</f>
        <v>1870</v>
      </c>
      <c r="E3" s="6">
        <f>SUM(524*2)</f>
        <v>1048</v>
      </c>
      <c r="F3" s="7">
        <v>0.0</v>
      </c>
      <c r="G3" s="7">
        <v>2.0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10.0</v>
      </c>
      <c r="P3" s="7">
        <v>0.0</v>
      </c>
      <c r="Q3" s="7">
        <v>0.0</v>
      </c>
    </row>
    <row r="4">
      <c r="B4" s="5" t="s">
        <v>3</v>
      </c>
      <c r="C4" s="7">
        <f>SUM(830+82)</f>
        <v>912</v>
      </c>
      <c r="D4" s="6">
        <f>SUM(340+306)</f>
        <v>646</v>
      </c>
      <c r="E4" s="7">
        <v>240.0</v>
      </c>
      <c r="F4" s="7">
        <v>15.0</v>
      </c>
      <c r="G4" s="7">
        <v>2.0</v>
      </c>
      <c r="H4" s="7">
        <v>59.0</v>
      </c>
      <c r="I4" s="7">
        <v>0.0</v>
      </c>
      <c r="J4" s="7">
        <v>2.0</v>
      </c>
      <c r="K4" s="7">
        <f>996+22</f>
        <v>1018</v>
      </c>
      <c r="L4" s="7">
        <v>5.0</v>
      </c>
      <c r="M4" s="7">
        <v>469.0</v>
      </c>
      <c r="N4" s="7">
        <v>6.0</v>
      </c>
      <c r="O4" s="7">
        <v>473.0</v>
      </c>
      <c r="P4" s="7">
        <v>1.0</v>
      </c>
      <c r="Q4" s="7">
        <v>363.0</v>
      </c>
    </row>
    <row r="5">
      <c r="B5" s="5" t="s">
        <v>4</v>
      </c>
      <c r="C5" s="7">
        <v>1.0</v>
      </c>
      <c r="D5" s="7">
        <v>13.0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  <c r="Q5" s="7">
        <v>0.0</v>
      </c>
    </row>
    <row r="6">
      <c r="B6" s="5" t="s">
        <v>5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  <c r="Q6" s="7">
        <v>0.0</v>
      </c>
    </row>
    <row r="7">
      <c r="B7" s="5" t="s">
        <v>6</v>
      </c>
      <c r="C7" s="6">
        <f>SUM(365+186)</f>
        <v>551</v>
      </c>
      <c r="D7" s="6">
        <f>SUM(51+91)</f>
        <v>142</v>
      </c>
      <c r="E7" s="6">
        <f>SUM(184+184)</f>
        <v>368</v>
      </c>
      <c r="F7" s="7">
        <v>3.0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1.0</v>
      </c>
      <c r="M7" s="7">
        <v>10.0</v>
      </c>
      <c r="N7" s="7">
        <v>16.0</v>
      </c>
      <c r="O7" s="7">
        <v>897.0</v>
      </c>
      <c r="P7" s="7">
        <v>0.0</v>
      </c>
      <c r="Q7" s="7">
        <v>0.0</v>
      </c>
    </row>
    <row r="8">
      <c r="B8" s="5" t="s">
        <v>7</v>
      </c>
      <c r="C8" s="7">
        <v>7.0</v>
      </c>
      <c r="D8" s="7">
        <v>23.0</v>
      </c>
      <c r="E8" s="7">
        <f>92*2</f>
        <v>184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1006.0</v>
      </c>
      <c r="O8" s="7">
        <v>0.0</v>
      </c>
      <c r="P8" s="7">
        <v>0.0</v>
      </c>
      <c r="Q8" s="7">
        <v>0.0</v>
      </c>
    </row>
    <row r="9">
      <c r="B9" s="5" t="s">
        <v>8</v>
      </c>
      <c r="C9" s="7">
        <v>0.0</v>
      </c>
      <c r="D9" s="6">
        <f>SUM(11+6)</f>
        <v>17</v>
      </c>
      <c r="E9" s="7">
        <v>2.0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  <c r="Q9" s="7">
        <v>0.0</v>
      </c>
    </row>
    <row r="10">
      <c r="B10" s="5" t="s">
        <v>9</v>
      </c>
      <c r="C10" s="7">
        <v>6.0</v>
      </c>
      <c r="D10" s="6">
        <f>SUM(11+21)</f>
        <v>32</v>
      </c>
      <c r="E10" s="7">
        <v>4.0</v>
      </c>
      <c r="F10" s="6">
        <f>SUM(996+978)</f>
        <v>1974</v>
      </c>
      <c r="G10" s="7">
        <f>SUM(1007+997)</f>
        <v>2004</v>
      </c>
      <c r="H10" s="7">
        <f>(1998+21)</f>
        <v>2019</v>
      </c>
      <c r="I10" s="7">
        <v>942.0</v>
      </c>
      <c r="J10" s="7">
        <f>SUM(944+1992)</f>
        <v>2936</v>
      </c>
      <c r="K10" s="6">
        <f>SUM(1946+1002)</f>
        <v>2948</v>
      </c>
      <c r="L10" s="7">
        <v>0.0</v>
      </c>
      <c r="M10" s="7">
        <v>1.0</v>
      </c>
      <c r="N10" s="7">
        <v>0.0</v>
      </c>
      <c r="O10" s="7">
        <v>0.0</v>
      </c>
      <c r="P10" s="7">
        <v>2.0</v>
      </c>
      <c r="Q10" s="7">
        <v>0.0</v>
      </c>
    </row>
    <row r="11">
      <c r="B11" s="8" t="s">
        <v>10</v>
      </c>
      <c r="C11" s="9">
        <v>8.0</v>
      </c>
      <c r="D11" s="10">
        <f>SUM(9+35)</f>
        <v>44</v>
      </c>
      <c r="E11" s="11">
        <f>32*2</f>
        <v>64</v>
      </c>
      <c r="F11" s="6">
        <f>SUM(925+3)</f>
        <v>928</v>
      </c>
      <c r="G11" s="9">
        <f>SUM(995+980)</f>
        <v>1975</v>
      </c>
      <c r="H11" s="7">
        <v>1910.0</v>
      </c>
      <c r="I11" s="9">
        <v>1054.0</v>
      </c>
      <c r="J11" s="9">
        <f>963</f>
        <v>963</v>
      </c>
      <c r="K11" s="9">
        <v>2.0</v>
      </c>
      <c r="L11" s="9">
        <v>4.0</v>
      </c>
      <c r="M11" s="9">
        <v>3.0</v>
      </c>
      <c r="N11" s="9">
        <v>2.0</v>
      </c>
      <c r="O11" s="9">
        <v>0.0</v>
      </c>
      <c r="P11" s="9">
        <v>0.0</v>
      </c>
      <c r="Q11" s="9">
        <v>1.0</v>
      </c>
    </row>
    <row r="12">
      <c r="B12" s="8" t="s">
        <v>11</v>
      </c>
      <c r="C12" s="9">
        <v>8.0</v>
      </c>
      <c r="D12" s="11">
        <f>SUM(8+10)</f>
        <v>18</v>
      </c>
      <c r="E12" s="11">
        <f>676*2</f>
        <v>1352</v>
      </c>
      <c r="F12" s="11">
        <f>SUM(19+996)</f>
        <v>1015</v>
      </c>
      <c r="G12" s="9">
        <v>1.0</v>
      </c>
      <c r="H12" s="9">
        <v>0.0</v>
      </c>
      <c r="I12" s="9">
        <v>1574.0</v>
      </c>
      <c r="J12" s="9">
        <v>13.0</v>
      </c>
      <c r="K12" s="9">
        <v>0.0</v>
      </c>
      <c r="L12" s="9">
        <v>0.0</v>
      </c>
      <c r="M12" s="9">
        <v>0.0</v>
      </c>
      <c r="N12" s="9">
        <v>0.0</v>
      </c>
      <c r="O12" s="9">
        <v>5.0</v>
      </c>
      <c r="P12" s="9">
        <v>0.0</v>
      </c>
      <c r="Q12" s="9">
        <v>0.0</v>
      </c>
    </row>
    <row r="13">
      <c r="B13" s="5" t="s">
        <v>12</v>
      </c>
      <c r="C13" s="9">
        <v>0.0</v>
      </c>
      <c r="D13" s="9">
        <v>2.0</v>
      </c>
      <c r="E13" s="9">
        <v>2.0</v>
      </c>
      <c r="F13" s="9">
        <v>6.0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>
        <v>0.0</v>
      </c>
    </row>
    <row r="14">
      <c r="B14" s="5" t="s">
        <v>13</v>
      </c>
      <c r="C14" s="7">
        <v>0.0</v>
      </c>
      <c r="D14" s="7">
        <v>5.0</v>
      </c>
      <c r="E14" s="7">
        <v>2.0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2.0</v>
      </c>
      <c r="N14" s="7">
        <v>0.0</v>
      </c>
      <c r="O14" s="7">
        <v>1.0</v>
      </c>
      <c r="P14" s="7">
        <v>0.0</v>
      </c>
      <c r="Q14" s="7">
        <v>0.0</v>
      </c>
    </row>
    <row r="15">
      <c r="B15" s="5" t="s">
        <v>14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  <c r="Q15" s="7">
        <v>0.0</v>
      </c>
    </row>
    <row r="16">
      <c r="B16" s="5" t="s">
        <v>15</v>
      </c>
      <c r="C16" s="7">
        <f>SUM(127+82)</f>
        <v>209</v>
      </c>
      <c r="D16" s="6">
        <f>SUM(111+574)</f>
        <v>685</v>
      </c>
      <c r="E16" s="7">
        <v>0.0</v>
      </c>
      <c r="F16" s="7">
        <v>17.0</v>
      </c>
      <c r="G16" s="7">
        <v>9.0</v>
      </c>
      <c r="H16" s="7">
        <v>0.0</v>
      </c>
      <c r="I16" s="7">
        <v>23.0</v>
      </c>
      <c r="J16" s="7">
        <v>0.0</v>
      </c>
      <c r="K16" s="7">
        <v>0.0</v>
      </c>
      <c r="L16" s="7">
        <f>573+1975</f>
        <v>2548</v>
      </c>
      <c r="M16" s="7">
        <f>SUM(1515+1977)</f>
        <v>3492</v>
      </c>
      <c r="N16" s="7">
        <f>1022+969</f>
        <v>1991</v>
      </c>
      <c r="O16" s="7">
        <f>97+1437</f>
        <v>1534</v>
      </c>
      <c r="P16" s="7">
        <f>1961+1045</f>
        <v>3006</v>
      </c>
      <c r="Q16" s="6">
        <f>1631+1055</f>
        <v>2686</v>
      </c>
    </row>
    <row r="17">
      <c r="B17" s="5" t="s">
        <v>16</v>
      </c>
      <c r="C17" s="7">
        <v>161.0</v>
      </c>
      <c r="D17" s="6">
        <f>SUM(300+50)</f>
        <v>350</v>
      </c>
      <c r="E17" s="7">
        <v>218.0</v>
      </c>
      <c r="F17" s="7">
        <v>0.0</v>
      </c>
      <c r="G17" s="7">
        <v>1.0</v>
      </c>
      <c r="H17" s="7">
        <v>8.0</v>
      </c>
      <c r="I17" s="7">
        <v>3.0</v>
      </c>
      <c r="J17" s="7">
        <v>22.0</v>
      </c>
      <c r="K17" s="7">
        <v>6.0</v>
      </c>
      <c r="L17" s="7">
        <v>7.0</v>
      </c>
      <c r="M17" s="7">
        <v>6.0</v>
      </c>
      <c r="N17" s="7">
        <v>5.0</v>
      </c>
      <c r="O17" s="7">
        <f>975+21</f>
        <v>996</v>
      </c>
      <c r="P17" s="7">
        <v>7.0</v>
      </c>
      <c r="Q17" s="7">
        <v>11.0</v>
      </c>
    </row>
    <row r="18">
      <c r="B18" s="5" t="s">
        <v>17</v>
      </c>
      <c r="C18" s="7">
        <f>SUM(210+569)</f>
        <v>779</v>
      </c>
      <c r="D18" s="6">
        <f>SUM(42+109)</f>
        <v>151</v>
      </c>
      <c r="E18" s="6">
        <f>SUM(86*2)</f>
        <v>172</v>
      </c>
      <c r="F18" s="7">
        <v>40.0</v>
      </c>
      <c r="G18" s="7">
        <v>6.0</v>
      </c>
      <c r="H18" s="7">
        <v>3.0</v>
      </c>
      <c r="I18" s="7">
        <v>404.0</v>
      </c>
      <c r="J18" s="7">
        <v>6.0</v>
      </c>
      <c r="K18" s="7">
        <v>26.0</v>
      </c>
      <c r="L18" s="7">
        <f>1434</f>
        <v>1434</v>
      </c>
      <c r="M18" s="7">
        <v>17.0</v>
      </c>
      <c r="N18" s="7">
        <f>969+5</f>
        <v>974</v>
      </c>
      <c r="O18" s="7">
        <f>68+16</f>
        <v>84</v>
      </c>
      <c r="P18" s="7">
        <f>948+36</f>
        <v>984</v>
      </c>
      <c r="Q18" s="7">
        <v>939.0</v>
      </c>
    </row>
    <row r="19">
      <c r="B19" s="7" t="s">
        <v>18</v>
      </c>
      <c r="C19" s="12">
        <f t="shared" ref="C19:Q19" si="1">4000-C20</f>
        <v>407</v>
      </c>
      <c r="D19" s="12">
        <f t="shared" si="1"/>
        <v>2</v>
      </c>
      <c r="E19" s="12">
        <f t="shared" si="1"/>
        <v>344</v>
      </c>
      <c r="F19" s="12">
        <f t="shared" si="1"/>
        <v>2</v>
      </c>
      <c r="G19" s="12">
        <f t="shared" si="1"/>
        <v>0</v>
      </c>
      <c r="H19" s="12">
        <f t="shared" si="1"/>
        <v>1</v>
      </c>
      <c r="I19" s="12">
        <f t="shared" si="1"/>
        <v>0</v>
      </c>
      <c r="J19" s="12">
        <f t="shared" si="1"/>
        <v>58</v>
      </c>
      <c r="K19" s="12">
        <f t="shared" si="1"/>
        <v>0</v>
      </c>
      <c r="L19" s="12">
        <f t="shared" si="1"/>
        <v>1</v>
      </c>
      <c r="M19" s="12">
        <f t="shared" si="1"/>
        <v>0</v>
      </c>
      <c r="N19" s="12">
        <f t="shared" si="1"/>
        <v>0</v>
      </c>
      <c r="O19" s="12">
        <f t="shared" si="1"/>
        <v>0</v>
      </c>
      <c r="P19" s="12">
        <f t="shared" si="1"/>
        <v>0</v>
      </c>
      <c r="Q19" s="12">
        <f t="shared" si="1"/>
        <v>0</v>
      </c>
    </row>
    <row r="20">
      <c r="B20" s="7" t="s">
        <v>19</v>
      </c>
      <c r="C20" s="6">
        <f t="shared" ref="C20:Q20" si="2">SUM(C3:C18)</f>
        <v>3593</v>
      </c>
      <c r="D20" s="6">
        <f t="shared" si="2"/>
        <v>3998</v>
      </c>
      <c r="E20" s="6">
        <f t="shared" si="2"/>
        <v>3656</v>
      </c>
      <c r="F20" s="6">
        <f t="shared" si="2"/>
        <v>3998</v>
      </c>
      <c r="G20" s="6">
        <f t="shared" si="2"/>
        <v>4000</v>
      </c>
      <c r="H20" s="6">
        <f t="shared" si="2"/>
        <v>3999</v>
      </c>
      <c r="I20" s="6">
        <f t="shared" si="2"/>
        <v>4000</v>
      </c>
      <c r="J20" s="6">
        <f t="shared" si="2"/>
        <v>3942</v>
      </c>
      <c r="K20" s="6">
        <f t="shared" si="2"/>
        <v>4000</v>
      </c>
      <c r="L20" s="6">
        <f t="shared" si="2"/>
        <v>3999</v>
      </c>
      <c r="M20" s="6">
        <f t="shared" si="2"/>
        <v>4000</v>
      </c>
      <c r="N20" s="6">
        <f t="shared" si="2"/>
        <v>4000</v>
      </c>
      <c r="O20" s="6">
        <f t="shared" si="2"/>
        <v>4000</v>
      </c>
      <c r="P20" s="6">
        <f t="shared" si="2"/>
        <v>4000</v>
      </c>
      <c r="Q20" s="6">
        <f t="shared" si="2"/>
        <v>4000</v>
      </c>
    </row>
    <row r="24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43">
      <c r="C43" s="2">
        <v>44197.0</v>
      </c>
      <c r="D43" s="2">
        <v>44228.0</v>
      </c>
      <c r="E43" s="3">
        <v>44256.0</v>
      </c>
      <c r="F43" s="3">
        <v>44287.0</v>
      </c>
      <c r="G43" s="3">
        <v>44317.0</v>
      </c>
      <c r="H43" s="3">
        <v>44348.0</v>
      </c>
      <c r="I43" s="3">
        <v>44378.0</v>
      </c>
      <c r="J43" s="3">
        <v>44409.0</v>
      </c>
      <c r="K43" s="3">
        <v>44440.0</v>
      </c>
      <c r="L43" s="3">
        <v>44470.0</v>
      </c>
      <c r="M43" s="3">
        <v>44501.0</v>
      </c>
      <c r="N43" s="3">
        <v>44531.0</v>
      </c>
      <c r="O43" s="3">
        <v>44562.0</v>
      </c>
      <c r="P43" s="3">
        <v>44593.0</v>
      </c>
      <c r="Q43" s="3">
        <v>44621.0</v>
      </c>
    </row>
    <row r="44">
      <c r="A44" s="4" t="s">
        <v>1</v>
      </c>
      <c r="B44" s="5" t="s">
        <v>2</v>
      </c>
      <c r="C44" s="6">
        <f t="shared" ref="C44:Q44" si="3">C3/4000 *100</f>
        <v>23.775</v>
      </c>
      <c r="D44" s="6">
        <f t="shared" si="3"/>
        <v>46.75</v>
      </c>
      <c r="E44" s="6">
        <f t="shared" si="3"/>
        <v>26.2</v>
      </c>
      <c r="F44" s="6">
        <f t="shared" si="3"/>
        <v>0</v>
      </c>
      <c r="G44" s="6">
        <f t="shared" si="3"/>
        <v>0.05</v>
      </c>
      <c r="H44" s="6">
        <f t="shared" si="3"/>
        <v>0</v>
      </c>
      <c r="I44" s="6">
        <f t="shared" si="3"/>
        <v>0</v>
      </c>
      <c r="J44" s="6">
        <f t="shared" si="3"/>
        <v>0</v>
      </c>
      <c r="K44" s="6">
        <f t="shared" si="3"/>
        <v>0</v>
      </c>
      <c r="L44" s="6">
        <f t="shared" si="3"/>
        <v>0</v>
      </c>
      <c r="M44" s="6">
        <f t="shared" si="3"/>
        <v>0</v>
      </c>
      <c r="N44" s="6">
        <f t="shared" si="3"/>
        <v>0</v>
      </c>
      <c r="O44" s="6">
        <f t="shared" si="3"/>
        <v>0.25</v>
      </c>
      <c r="P44" s="6">
        <f t="shared" si="3"/>
        <v>0</v>
      </c>
      <c r="Q44" s="6">
        <f t="shared" si="3"/>
        <v>0</v>
      </c>
    </row>
    <row r="45">
      <c r="B45" s="5" t="s">
        <v>3</v>
      </c>
      <c r="C45" s="6">
        <f t="shared" ref="C45:Q45" si="4">C4/4000 *100</f>
        <v>22.8</v>
      </c>
      <c r="D45" s="6">
        <f t="shared" si="4"/>
        <v>16.15</v>
      </c>
      <c r="E45" s="6">
        <f t="shared" si="4"/>
        <v>6</v>
      </c>
      <c r="F45" s="6">
        <f t="shared" si="4"/>
        <v>0.375</v>
      </c>
      <c r="G45" s="6">
        <f t="shared" si="4"/>
        <v>0.05</v>
      </c>
      <c r="H45" s="6">
        <f t="shared" si="4"/>
        <v>1.475</v>
      </c>
      <c r="I45" s="6">
        <f t="shared" si="4"/>
        <v>0</v>
      </c>
      <c r="J45" s="6">
        <f t="shared" si="4"/>
        <v>0.05</v>
      </c>
      <c r="K45" s="6">
        <f t="shared" si="4"/>
        <v>25.45</v>
      </c>
      <c r="L45" s="6">
        <f t="shared" si="4"/>
        <v>0.125</v>
      </c>
      <c r="M45" s="6">
        <f t="shared" si="4"/>
        <v>11.725</v>
      </c>
      <c r="N45" s="6">
        <f t="shared" si="4"/>
        <v>0.15</v>
      </c>
      <c r="O45" s="6">
        <f t="shared" si="4"/>
        <v>11.825</v>
      </c>
      <c r="P45" s="6">
        <f t="shared" si="4"/>
        <v>0.025</v>
      </c>
      <c r="Q45" s="6">
        <f t="shared" si="4"/>
        <v>9.075</v>
      </c>
    </row>
    <row r="46">
      <c r="B46" s="5" t="s">
        <v>4</v>
      </c>
      <c r="C46" s="6">
        <f t="shared" ref="C46:Q46" si="5">C5/4000 *100</f>
        <v>0.025</v>
      </c>
      <c r="D46" s="6">
        <f t="shared" si="5"/>
        <v>0.325</v>
      </c>
      <c r="E46" s="6">
        <f t="shared" si="5"/>
        <v>0</v>
      </c>
      <c r="F46" s="6">
        <f t="shared" si="5"/>
        <v>0</v>
      </c>
      <c r="G46" s="6">
        <f t="shared" si="5"/>
        <v>0</v>
      </c>
      <c r="H46" s="6">
        <f t="shared" si="5"/>
        <v>0</v>
      </c>
      <c r="I46" s="6">
        <f t="shared" si="5"/>
        <v>0</v>
      </c>
      <c r="J46" s="6">
        <f t="shared" si="5"/>
        <v>0</v>
      </c>
      <c r="K46" s="6">
        <f t="shared" si="5"/>
        <v>0</v>
      </c>
      <c r="L46" s="6">
        <f t="shared" si="5"/>
        <v>0</v>
      </c>
      <c r="M46" s="6">
        <f t="shared" si="5"/>
        <v>0</v>
      </c>
      <c r="N46" s="6">
        <f t="shared" si="5"/>
        <v>0</v>
      </c>
      <c r="O46" s="6">
        <f t="shared" si="5"/>
        <v>0</v>
      </c>
      <c r="P46" s="6">
        <f t="shared" si="5"/>
        <v>0</v>
      </c>
      <c r="Q46" s="6">
        <f t="shared" si="5"/>
        <v>0</v>
      </c>
    </row>
    <row r="47">
      <c r="B47" s="5" t="s">
        <v>5</v>
      </c>
      <c r="C47" s="6">
        <f t="shared" ref="C47:Q47" si="6">C6/4000 *100</f>
        <v>0</v>
      </c>
      <c r="D47" s="6">
        <f t="shared" si="6"/>
        <v>0</v>
      </c>
      <c r="E47" s="6">
        <f t="shared" si="6"/>
        <v>0</v>
      </c>
      <c r="F47" s="6">
        <f t="shared" si="6"/>
        <v>0</v>
      </c>
      <c r="G47" s="6">
        <f t="shared" si="6"/>
        <v>0</v>
      </c>
      <c r="H47" s="6">
        <f t="shared" si="6"/>
        <v>0</v>
      </c>
      <c r="I47" s="6">
        <f t="shared" si="6"/>
        <v>0</v>
      </c>
      <c r="J47" s="6">
        <f t="shared" si="6"/>
        <v>0</v>
      </c>
      <c r="K47" s="6">
        <f t="shared" si="6"/>
        <v>0</v>
      </c>
      <c r="L47" s="6">
        <f t="shared" si="6"/>
        <v>0</v>
      </c>
      <c r="M47" s="6">
        <f t="shared" si="6"/>
        <v>0</v>
      </c>
      <c r="N47" s="6">
        <f t="shared" si="6"/>
        <v>0</v>
      </c>
      <c r="O47" s="6">
        <f t="shared" si="6"/>
        <v>0</v>
      </c>
      <c r="P47" s="6">
        <f t="shared" si="6"/>
        <v>0</v>
      </c>
      <c r="Q47" s="6">
        <f t="shared" si="6"/>
        <v>0</v>
      </c>
    </row>
    <row r="48">
      <c r="B48" s="5" t="s">
        <v>6</v>
      </c>
      <c r="C48" s="6">
        <f t="shared" ref="C48:Q48" si="7">C7/4000 *100</f>
        <v>13.775</v>
      </c>
      <c r="D48" s="6">
        <f t="shared" si="7"/>
        <v>3.55</v>
      </c>
      <c r="E48" s="6">
        <f t="shared" si="7"/>
        <v>9.2</v>
      </c>
      <c r="F48" s="6">
        <f t="shared" si="7"/>
        <v>0.075</v>
      </c>
      <c r="G48" s="6">
        <f t="shared" si="7"/>
        <v>0</v>
      </c>
      <c r="H48" s="6">
        <f t="shared" si="7"/>
        <v>0</v>
      </c>
      <c r="I48" s="6">
        <f t="shared" si="7"/>
        <v>0</v>
      </c>
      <c r="J48" s="6">
        <f t="shared" si="7"/>
        <v>0</v>
      </c>
      <c r="K48" s="6">
        <f t="shared" si="7"/>
        <v>0</v>
      </c>
      <c r="L48" s="6">
        <f t="shared" si="7"/>
        <v>0.025</v>
      </c>
      <c r="M48" s="6">
        <f t="shared" si="7"/>
        <v>0.25</v>
      </c>
      <c r="N48" s="6">
        <f t="shared" si="7"/>
        <v>0.4</v>
      </c>
      <c r="O48" s="6">
        <f t="shared" si="7"/>
        <v>22.425</v>
      </c>
      <c r="P48" s="6">
        <f t="shared" si="7"/>
        <v>0</v>
      </c>
      <c r="Q48" s="6">
        <f t="shared" si="7"/>
        <v>0</v>
      </c>
    </row>
    <row r="49">
      <c r="B49" s="5" t="s">
        <v>7</v>
      </c>
      <c r="C49" s="6">
        <f t="shared" ref="C49:Q49" si="8">C8/4000 *100</f>
        <v>0.175</v>
      </c>
      <c r="D49" s="6">
        <f t="shared" si="8"/>
        <v>0.575</v>
      </c>
      <c r="E49" s="6">
        <f t="shared" si="8"/>
        <v>4.6</v>
      </c>
      <c r="F49" s="6">
        <f t="shared" si="8"/>
        <v>0</v>
      </c>
      <c r="G49" s="6">
        <f t="shared" si="8"/>
        <v>0</v>
      </c>
      <c r="H49" s="6">
        <f t="shared" si="8"/>
        <v>0</v>
      </c>
      <c r="I49" s="6">
        <f t="shared" si="8"/>
        <v>0</v>
      </c>
      <c r="J49" s="6">
        <f t="shared" si="8"/>
        <v>0</v>
      </c>
      <c r="K49" s="6">
        <f t="shared" si="8"/>
        <v>0</v>
      </c>
      <c r="L49" s="6">
        <f t="shared" si="8"/>
        <v>0</v>
      </c>
      <c r="M49" s="6">
        <f t="shared" si="8"/>
        <v>0</v>
      </c>
      <c r="N49" s="6">
        <f t="shared" si="8"/>
        <v>25.15</v>
      </c>
      <c r="O49" s="6">
        <f t="shared" si="8"/>
        <v>0</v>
      </c>
      <c r="P49" s="6">
        <f t="shared" si="8"/>
        <v>0</v>
      </c>
      <c r="Q49" s="6">
        <f t="shared" si="8"/>
        <v>0</v>
      </c>
    </row>
    <row r="50">
      <c r="B50" s="5" t="s">
        <v>8</v>
      </c>
      <c r="C50" s="6">
        <f t="shared" ref="C50:Q50" si="9">C9/4000 *100</f>
        <v>0</v>
      </c>
      <c r="D50" s="6">
        <f t="shared" si="9"/>
        <v>0.425</v>
      </c>
      <c r="E50" s="6">
        <f t="shared" si="9"/>
        <v>0.05</v>
      </c>
      <c r="F50" s="6">
        <f t="shared" si="9"/>
        <v>0</v>
      </c>
      <c r="G50" s="6">
        <f t="shared" si="9"/>
        <v>0</v>
      </c>
      <c r="H50" s="6">
        <f t="shared" si="9"/>
        <v>0</v>
      </c>
      <c r="I50" s="6">
        <f t="shared" si="9"/>
        <v>0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6">
        <f t="shared" si="9"/>
        <v>0</v>
      </c>
      <c r="O50" s="6">
        <f t="shared" si="9"/>
        <v>0</v>
      </c>
      <c r="P50" s="6">
        <f t="shared" si="9"/>
        <v>0</v>
      </c>
      <c r="Q50" s="6">
        <f t="shared" si="9"/>
        <v>0</v>
      </c>
    </row>
    <row r="51">
      <c r="B51" s="5" t="s">
        <v>9</v>
      </c>
      <c r="C51" s="6">
        <f t="shared" ref="C51:Q51" si="10">C10/4000 *100</f>
        <v>0.15</v>
      </c>
      <c r="D51" s="6">
        <f t="shared" si="10"/>
        <v>0.8</v>
      </c>
      <c r="E51" s="6">
        <f t="shared" si="10"/>
        <v>0.1</v>
      </c>
      <c r="F51" s="6">
        <f t="shared" si="10"/>
        <v>49.35</v>
      </c>
      <c r="G51" s="6">
        <f t="shared" si="10"/>
        <v>50.1</v>
      </c>
      <c r="H51" s="6">
        <f t="shared" si="10"/>
        <v>50.475</v>
      </c>
      <c r="I51" s="6">
        <f t="shared" si="10"/>
        <v>23.55</v>
      </c>
      <c r="J51" s="6">
        <f t="shared" si="10"/>
        <v>73.4</v>
      </c>
      <c r="K51" s="6">
        <f t="shared" si="10"/>
        <v>73.7</v>
      </c>
      <c r="L51" s="6">
        <f t="shared" si="10"/>
        <v>0</v>
      </c>
      <c r="M51" s="6">
        <f t="shared" si="10"/>
        <v>0.025</v>
      </c>
      <c r="N51" s="6">
        <f t="shared" si="10"/>
        <v>0</v>
      </c>
      <c r="O51" s="6">
        <f t="shared" si="10"/>
        <v>0</v>
      </c>
      <c r="P51" s="6">
        <f t="shared" si="10"/>
        <v>0.05</v>
      </c>
      <c r="Q51" s="6">
        <f t="shared" si="10"/>
        <v>0</v>
      </c>
    </row>
    <row r="52">
      <c r="B52" s="5" t="s">
        <v>12</v>
      </c>
      <c r="C52" s="6">
        <f t="shared" ref="C52:Q52" si="11">C11/4000 *100</f>
        <v>0.2</v>
      </c>
      <c r="D52" s="6">
        <f t="shared" si="11"/>
        <v>1.1</v>
      </c>
      <c r="E52" s="6">
        <f t="shared" si="11"/>
        <v>1.6</v>
      </c>
      <c r="F52" s="6">
        <f t="shared" si="11"/>
        <v>23.2</v>
      </c>
      <c r="G52" s="6">
        <f t="shared" si="11"/>
        <v>49.375</v>
      </c>
      <c r="H52" s="6">
        <f t="shared" si="11"/>
        <v>47.75</v>
      </c>
      <c r="I52" s="6">
        <f t="shared" si="11"/>
        <v>26.35</v>
      </c>
      <c r="J52" s="6">
        <f t="shared" si="11"/>
        <v>24.075</v>
      </c>
      <c r="K52" s="6">
        <f t="shared" si="11"/>
        <v>0.05</v>
      </c>
      <c r="L52" s="6">
        <f t="shared" si="11"/>
        <v>0.1</v>
      </c>
      <c r="M52" s="6">
        <f t="shared" si="11"/>
        <v>0.075</v>
      </c>
      <c r="N52" s="6">
        <f t="shared" si="11"/>
        <v>0.05</v>
      </c>
      <c r="O52" s="6">
        <f t="shared" si="11"/>
        <v>0</v>
      </c>
      <c r="P52" s="6">
        <f t="shared" si="11"/>
        <v>0</v>
      </c>
      <c r="Q52" s="6">
        <f t="shared" si="11"/>
        <v>0.025</v>
      </c>
    </row>
    <row r="53">
      <c r="B53" s="5" t="s">
        <v>13</v>
      </c>
      <c r="C53" s="6">
        <f t="shared" ref="C53:Q53" si="12">C12/4000 *100</f>
        <v>0.2</v>
      </c>
      <c r="D53" s="6">
        <f t="shared" si="12"/>
        <v>0.45</v>
      </c>
      <c r="E53" s="6">
        <f t="shared" si="12"/>
        <v>33.8</v>
      </c>
      <c r="F53" s="6">
        <f t="shared" si="12"/>
        <v>25.375</v>
      </c>
      <c r="G53" s="6">
        <f t="shared" si="12"/>
        <v>0.025</v>
      </c>
      <c r="H53" s="6">
        <f t="shared" si="12"/>
        <v>0</v>
      </c>
      <c r="I53" s="6">
        <f t="shared" si="12"/>
        <v>39.35</v>
      </c>
      <c r="J53" s="6">
        <f t="shared" si="12"/>
        <v>0.325</v>
      </c>
      <c r="K53" s="6">
        <f t="shared" si="12"/>
        <v>0</v>
      </c>
      <c r="L53" s="6">
        <f t="shared" si="12"/>
        <v>0</v>
      </c>
      <c r="M53" s="6">
        <f t="shared" si="12"/>
        <v>0</v>
      </c>
      <c r="N53" s="6">
        <f t="shared" si="12"/>
        <v>0</v>
      </c>
      <c r="O53" s="6">
        <f t="shared" si="12"/>
        <v>0.125</v>
      </c>
      <c r="P53" s="6">
        <f t="shared" si="12"/>
        <v>0</v>
      </c>
      <c r="Q53" s="6">
        <f t="shared" si="12"/>
        <v>0</v>
      </c>
    </row>
    <row r="54">
      <c r="B54" s="5" t="s">
        <v>14</v>
      </c>
      <c r="C54" s="6">
        <f t="shared" ref="C54:Q54" si="13">C13/4000 *100</f>
        <v>0</v>
      </c>
      <c r="D54" s="6">
        <f t="shared" si="13"/>
        <v>0.05</v>
      </c>
      <c r="E54" s="6">
        <f t="shared" si="13"/>
        <v>0.05</v>
      </c>
      <c r="F54" s="6">
        <f t="shared" si="13"/>
        <v>0.15</v>
      </c>
      <c r="G54" s="6">
        <f t="shared" si="13"/>
        <v>0</v>
      </c>
      <c r="H54" s="6">
        <f t="shared" si="13"/>
        <v>0</v>
      </c>
      <c r="I54" s="6">
        <f t="shared" si="13"/>
        <v>0</v>
      </c>
      <c r="J54" s="6">
        <f t="shared" si="13"/>
        <v>0</v>
      </c>
      <c r="K54" s="6">
        <f t="shared" si="13"/>
        <v>0</v>
      </c>
      <c r="L54" s="6">
        <f t="shared" si="13"/>
        <v>0</v>
      </c>
      <c r="M54" s="6">
        <f t="shared" si="13"/>
        <v>0</v>
      </c>
      <c r="N54" s="6">
        <f t="shared" si="13"/>
        <v>0</v>
      </c>
      <c r="O54" s="6">
        <f t="shared" si="13"/>
        <v>0</v>
      </c>
      <c r="P54" s="6">
        <f t="shared" si="13"/>
        <v>0</v>
      </c>
      <c r="Q54" s="6">
        <f t="shared" si="13"/>
        <v>0</v>
      </c>
    </row>
    <row r="55">
      <c r="B55" s="5" t="s">
        <v>15</v>
      </c>
      <c r="C55" s="6">
        <f t="shared" ref="C55:Q55" si="14">C14/4000 *100</f>
        <v>0</v>
      </c>
      <c r="D55" s="6">
        <f t="shared" si="14"/>
        <v>0.125</v>
      </c>
      <c r="E55" s="6">
        <f t="shared" si="14"/>
        <v>0.05</v>
      </c>
      <c r="F55" s="6">
        <f t="shared" si="14"/>
        <v>0</v>
      </c>
      <c r="G55" s="6">
        <f t="shared" si="14"/>
        <v>0</v>
      </c>
      <c r="H55" s="6">
        <f t="shared" si="14"/>
        <v>0</v>
      </c>
      <c r="I55" s="6">
        <f t="shared" si="14"/>
        <v>0</v>
      </c>
      <c r="J55" s="6">
        <f t="shared" si="14"/>
        <v>0</v>
      </c>
      <c r="K55" s="6">
        <f t="shared" si="14"/>
        <v>0</v>
      </c>
      <c r="L55" s="6">
        <f t="shared" si="14"/>
        <v>0</v>
      </c>
      <c r="M55" s="6">
        <f t="shared" si="14"/>
        <v>0.05</v>
      </c>
      <c r="N55" s="6">
        <f t="shared" si="14"/>
        <v>0</v>
      </c>
      <c r="O55" s="6">
        <f t="shared" si="14"/>
        <v>0.025</v>
      </c>
      <c r="P55" s="6">
        <f t="shared" si="14"/>
        <v>0</v>
      </c>
      <c r="Q55" s="6">
        <f t="shared" si="14"/>
        <v>0</v>
      </c>
    </row>
    <row r="56">
      <c r="B56" s="5" t="s">
        <v>16</v>
      </c>
      <c r="C56" s="6">
        <f t="shared" ref="C56:Q56" si="15">C15/4000 *100</f>
        <v>0</v>
      </c>
      <c r="D56" s="6">
        <f t="shared" si="15"/>
        <v>0</v>
      </c>
      <c r="E56" s="6">
        <f t="shared" si="15"/>
        <v>0</v>
      </c>
      <c r="F56" s="6">
        <f t="shared" si="15"/>
        <v>0</v>
      </c>
      <c r="G56" s="6">
        <f t="shared" si="15"/>
        <v>0</v>
      </c>
      <c r="H56" s="6">
        <f t="shared" si="15"/>
        <v>0</v>
      </c>
      <c r="I56" s="6">
        <f t="shared" si="15"/>
        <v>0</v>
      </c>
      <c r="J56" s="6">
        <f t="shared" si="15"/>
        <v>0</v>
      </c>
      <c r="K56" s="6">
        <f t="shared" si="15"/>
        <v>0</v>
      </c>
      <c r="L56" s="6">
        <f t="shared" si="15"/>
        <v>0</v>
      </c>
      <c r="M56" s="6">
        <f t="shared" si="15"/>
        <v>0</v>
      </c>
      <c r="N56" s="6">
        <f t="shared" si="15"/>
        <v>0</v>
      </c>
      <c r="O56" s="6">
        <f t="shared" si="15"/>
        <v>0</v>
      </c>
      <c r="P56" s="6">
        <f t="shared" si="15"/>
        <v>0</v>
      </c>
      <c r="Q56" s="6">
        <f t="shared" si="15"/>
        <v>0</v>
      </c>
    </row>
    <row r="57">
      <c r="B57" s="5" t="s">
        <v>17</v>
      </c>
      <c r="C57" s="6">
        <f t="shared" ref="C57:Q57" si="16">C16/4000 *100</f>
        <v>5.225</v>
      </c>
      <c r="D57" s="6">
        <f t="shared" si="16"/>
        <v>17.125</v>
      </c>
      <c r="E57" s="6">
        <f t="shared" si="16"/>
        <v>0</v>
      </c>
      <c r="F57" s="6">
        <f t="shared" si="16"/>
        <v>0.425</v>
      </c>
      <c r="G57" s="6">
        <f t="shared" si="16"/>
        <v>0.225</v>
      </c>
      <c r="H57" s="6">
        <f t="shared" si="16"/>
        <v>0</v>
      </c>
      <c r="I57" s="6">
        <f t="shared" si="16"/>
        <v>0.575</v>
      </c>
      <c r="J57" s="6">
        <f t="shared" si="16"/>
        <v>0</v>
      </c>
      <c r="K57" s="6">
        <f t="shared" si="16"/>
        <v>0</v>
      </c>
      <c r="L57" s="6">
        <f t="shared" si="16"/>
        <v>63.7</v>
      </c>
      <c r="M57" s="6">
        <f t="shared" si="16"/>
        <v>87.3</v>
      </c>
      <c r="N57" s="6">
        <f t="shared" si="16"/>
        <v>49.775</v>
      </c>
      <c r="O57" s="6">
        <f t="shared" si="16"/>
        <v>38.35</v>
      </c>
      <c r="P57" s="6">
        <f t="shared" si="16"/>
        <v>75.15</v>
      </c>
      <c r="Q57" s="6">
        <f t="shared" si="16"/>
        <v>67.15</v>
      </c>
    </row>
    <row r="58">
      <c r="B58" s="7" t="s">
        <v>18</v>
      </c>
      <c r="C58" s="6">
        <f t="shared" ref="C58:Q58" si="17">C17/4000 *100</f>
        <v>4.025</v>
      </c>
      <c r="D58" s="6">
        <f t="shared" si="17"/>
        <v>8.75</v>
      </c>
      <c r="E58" s="6">
        <f t="shared" si="17"/>
        <v>5.45</v>
      </c>
      <c r="F58" s="6">
        <f t="shared" si="17"/>
        <v>0</v>
      </c>
      <c r="G58" s="6">
        <f t="shared" si="17"/>
        <v>0.025</v>
      </c>
      <c r="H58" s="6">
        <f t="shared" si="17"/>
        <v>0.2</v>
      </c>
      <c r="I58" s="6">
        <f t="shared" si="17"/>
        <v>0.075</v>
      </c>
      <c r="J58" s="6">
        <f t="shared" si="17"/>
        <v>0.55</v>
      </c>
      <c r="K58" s="6">
        <f t="shared" si="17"/>
        <v>0.15</v>
      </c>
      <c r="L58" s="6">
        <f t="shared" si="17"/>
        <v>0.175</v>
      </c>
      <c r="M58" s="6">
        <f t="shared" si="17"/>
        <v>0.15</v>
      </c>
      <c r="N58" s="6">
        <f t="shared" si="17"/>
        <v>0.125</v>
      </c>
      <c r="O58" s="6">
        <f t="shared" si="17"/>
        <v>24.9</v>
      </c>
      <c r="P58" s="6">
        <f t="shared" si="17"/>
        <v>0.175</v>
      </c>
      <c r="Q58" s="6">
        <f t="shared" si="17"/>
        <v>0.275</v>
      </c>
    </row>
  </sheetData>
  <mergeCells count="3">
    <mergeCell ref="C1:Q1"/>
    <mergeCell ref="A3:A18"/>
    <mergeCell ref="A44:A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2">
        <v>44197.0</v>
      </c>
      <c r="C1" s="2">
        <v>44228.0</v>
      </c>
      <c r="D1" s="2">
        <v>44256.0</v>
      </c>
      <c r="E1" s="2">
        <v>44287.0</v>
      </c>
      <c r="F1" s="2">
        <v>44317.0</v>
      </c>
      <c r="G1" s="2">
        <v>44348.0</v>
      </c>
      <c r="H1" s="2">
        <v>44378.0</v>
      </c>
      <c r="I1" s="2">
        <v>44409.0</v>
      </c>
      <c r="J1" s="2">
        <v>44440.0</v>
      </c>
      <c r="K1" s="2">
        <v>44470.0</v>
      </c>
      <c r="L1" s="2">
        <v>44501.0</v>
      </c>
      <c r="M1" s="2">
        <v>44531.0</v>
      </c>
      <c r="N1" s="2">
        <v>44562.0</v>
      </c>
      <c r="O1" s="2">
        <v>44593.0</v>
      </c>
      <c r="P1" s="2">
        <v>44621.0</v>
      </c>
    </row>
    <row r="2">
      <c r="A2" s="7" t="s">
        <v>20</v>
      </c>
      <c r="B2" s="6">
        <v>16.0</v>
      </c>
      <c r="C2" s="6">
        <v>62.0</v>
      </c>
      <c r="D2" s="6">
        <v>1416.0</v>
      </c>
      <c r="E2" s="6">
        <v>1943.0</v>
      </c>
      <c r="F2" s="6">
        <v>1976.0</v>
      </c>
      <c r="G2" s="6">
        <v>1910.0</v>
      </c>
      <c r="H2" s="6">
        <v>2628.0</v>
      </c>
      <c r="I2" s="6">
        <v>976.0</v>
      </c>
      <c r="J2" s="6">
        <v>2.0</v>
      </c>
      <c r="K2" s="6">
        <v>4.0</v>
      </c>
      <c r="L2" s="6">
        <v>3.0</v>
      </c>
      <c r="M2" s="6">
        <v>2.0</v>
      </c>
      <c r="N2" s="6">
        <v>5.0</v>
      </c>
      <c r="O2" s="6">
        <v>0.0</v>
      </c>
      <c r="P2" s="6">
        <v>1.0</v>
      </c>
    </row>
    <row r="3">
      <c r="A3" s="7" t="s">
        <v>21</v>
      </c>
      <c r="B3" s="6">
        <v>951.0</v>
      </c>
      <c r="C3" s="6">
        <v>1870.0</v>
      </c>
      <c r="D3" s="6">
        <v>1048.0</v>
      </c>
      <c r="E3" s="6">
        <v>0.0</v>
      </c>
      <c r="F3" s="6">
        <v>2.0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10.0</v>
      </c>
      <c r="O3" s="6">
        <v>0.0</v>
      </c>
      <c r="P3" s="6">
        <v>0.0</v>
      </c>
    </row>
    <row r="4">
      <c r="A4" s="7" t="s">
        <v>22</v>
      </c>
      <c r="B4" s="6">
        <v>551.0</v>
      </c>
      <c r="C4" s="6">
        <v>142.0</v>
      </c>
      <c r="D4" s="6">
        <v>368.0</v>
      </c>
      <c r="E4" s="6">
        <v>3.0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1.0</v>
      </c>
      <c r="L4" s="6">
        <v>10.0</v>
      </c>
      <c r="M4" s="6">
        <v>16.0</v>
      </c>
      <c r="N4" s="6">
        <v>897.0</v>
      </c>
      <c r="O4" s="6">
        <v>0.0</v>
      </c>
      <c r="P4" s="6">
        <v>0.0</v>
      </c>
    </row>
    <row r="5">
      <c r="A5" s="7" t="s">
        <v>23</v>
      </c>
      <c r="B5" s="6">
        <v>912.0</v>
      </c>
      <c r="C5" s="6">
        <v>646.0</v>
      </c>
      <c r="D5" s="6">
        <v>240.0</v>
      </c>
      <c r="E5" s="6">
        <v>15.0</v>
      </c>
      <c r="F5" s="6">
        <v>2.0</v>
      </c>
      <c r="G5" s="6">
        <v>59.0</v>
      </c>
      <c r="H5" s="6">
        <v>0.0</v>
      </c>
      <c r="I5" s="6">
        <v>2.0</v>
      </c>
      <c r="J5" s="6">
        <v>1018.0</v>
      </c>
      <c r="K5" s="6">
        <v>5.0</v>
      </c>
      <c r="L5" s="6">
        <v>469.0</v>
      </c>
      <c r="M5" s="6">
        <v>6.0</v>
      </c>
      <c r="N5" s="6">
        <v>473.0</v>
      </c>
      <c r="O5" s="6">
        <v>1.0</v>
      </c>
      <c r="P5" s="6">
        <v>363.0</v>
      </c>
    </row>
    <row r="6">
      <c r="A6" s="7" t="s">
        <v>24</v>
      </c>
      <c r="B6" s="6">
        <v>951.0</v>
      </c>
      <c r="C6" s="6">
        <v>1870.0</v>
      </c>
      <c r="D6" s="6">
        <v>1048.0</v>
      </c>
      <c r="E6" s="6">
        <v>0.0</v>
      </c>
      <c r="F6" s="6">
        <v>2.0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10.0</v>
      </c>
      <c r="O6" s="6">
        <v>0.0</v>
      </c>
      <c r="P6" s="6">
        <v>0.0</v>
      </c>
    </row>
    <row r="7">
      <c r="A7" s="7" t="s">
        <v>25</v>
      </c>
      <c r="B7" s="6">
        <v>912.0</v>
      </c>
      <c r="C7" s="6">
        <v>646.0</v>
      </c>
      <c r="D7" s="6">
        <v>240.0</v>
      </c>
      <c r="E7" s="6">
        <v>15.0</v>
      </c>
      <c r="F7" s="6">
        <v>2.0</v>
      </c>
      <c r="G7" s="6">
        <v>59.0</v>
      </c>
      <c r="H7" s="6">
        <v>0.0</v>
      </c>
      <c r="I7" s="6">
        <v>2.0</v>
      </c>
      <c r="J7" s="6">
        <v>1018.0</v>
      </c>
      <c r="K7" s="6">
        <v>5.0</v>
      </c>
      <c r="L7" s="6">
        <v>469.0</v>
      </c>
      <c r="M7" s="6">
        <v>6.0</v>
      </c>
      <c r="N7" s="6">
        <v>473.0</v>
      </c>
      <c r="O7" s="6">
        <v>1.0</v>
      </c>
      <c r="P7" s="6">
        <v>363.0</v>
      </c>
    </row>
    <row r="8">
      <c r="A8" s="7" t="s">
        <v>26</v>
      </c>
      <c r="B8" s="6">
        <v>940.0</v>
      </c>
      <c r="C8" s="6">
        <v>501.0</v>
      </c>
      <c r="D8" s="6">
        <v>390.0</v>
      </c>
      <c r="E8" s="6">
        <v>40.0</v>
      </c>
      <c r="F8" s="6">
        <v>7.0</v>
      </c>
      <c r="G8" s="6">
        <v>11.0</v>
      </c>
      <c r="H8" s="6">
        <v>407.0</v>
      </c>
      <c r="I8" s="6">
        <v>28.0</v>
      </c>
      <c r="J8" s="6">
        <v>32.0</v>
      </c>
      <c r="K8" s="6">
        <v>1441.0</v>
      </c>
      <c r="L8" s="6">
        <v>23.0</v>
      </c>
      <c r="M8" s="6">
        <v>979.0</v>
      </c>
      <c r="N8" s="6">
        <v>1080.0</v>
      </c>
      <c r="O8" s="6">
        <v>991.0</v>
      </c>
      <c r="P8" s="6">
        <v>950.0</v>
      </c>
    </row>
    <row r="9">
      <c r="A9" s="7" t="s">
        <v>27</v>
      </c>
      <c r="B9" s="6">
        <v>3593.0</v>
      </c>
      <c r="C9" s="6">
        <v>3998.0</v>
      </c>
      <c r="D9" s="6">
        <v>3656.0</v>
      </c>
      <c r="E9" s="6">
        <v>3998.0</v>
      </c>
      <c r="F9" s="6">
        <v>4000.0</v>
      </c>
      <c r="G9" s="6">
        <v>3999.0</v>
      </c>
      <c r="H9" s="6">
        <v>4000.0</v>
      </c>
      <c r="I9" s="6">
        <v>3942.0</v>
      </c>
      <c r="J9" s="6">
        <v>4000.0</v>
      </c>
      <c r="K9" s="6">
        <v>3999.0</v>
      </c>
      <c r="L9" s="6">
        <v>4000.0</v>
      </c>
      <c r="M9" s="6">
        <v>4000.0</v>
      </c>
      <c r="N9" s="6">
        <v>4000.0</v>
      </c>
      <c r="O9" s="6">
        <v>4000.0</v>
      </c>
      <c r="P9" s="6">
        <v>4000.0</v>
      </c>
    </row>
    <row r="10">
      <c r="A10" s="7" t="s">
        <v>28</v>
      </c>
      <c r="B10" s="6">
        <v>1149.0</v>
      </c>
      <c r="C10" s="6">
        <v>1186.0</v>
      </c>
      <c r="D10" s="6">
        <v>390.0</v>
      </c>
      <c r="E10" s="6">
        <v>57.0</v>
      </c>
      <c r="F10" s="6">
        <v>16.0</v>
      </c>
      <c r="G10" s="6">
        <v>11.0</v>
      </c>
      <c r="H10" s="6">
        <v>430.0</v>
      </c>
      <c r="I10" s="6">
        <v>28.0</v>
      </c>
      <c r="J10" s="6">
        <v>32.0</v>
      </c>
      <c r="K10" s="6">
        <v>3989.0</v>
      </c>
      <c r="L10" s="6">
        <v>3515.0</v>
      </c>
      <c r="M10" s="6">
        <v>2970.0</v>
      </c>
      <c r="N10" s="6">
        <v>2614.0</v>
      </c>
      <c r="O10" s="6">
        <v>3997.0</v>
      </c>
      <c r="P10" s="6">
        <v>3636.0</v>
      </c>
    </row>
    <row r="11">
      <c r="A11" s="7" t="s">
        <v>29</v>
      </c>
      <c r="B11" s="6">
        <v>912.0</v>
      </c>
      <c r="C11" s="6">
        <v>646.0</v>
      </c>
      <c r="D11" s="6">
        <v>240.0</v>
      </c>
      <c r="E11" s="6">
        <v>15.0</v>
      </c>
      <c r="F11" s="6">
        <v>2.0</v>
      </c>
      <c r="G11" s="6">
        <v>59.0</v>
      </c>
      <c r="H11" s="6">
        <v>0.0</v>
      </c>
      <c r="I11" s="6">
        <v>2.0</v>
      </c>
      <c r="J11" s="6">
        <v>1018.0</v>
      </c>
      <c r="K11" s="6">
        <v>5.0</v>
      </c>
      <c r="L11" s="6">
        <v>469.0</v>
      </c>
      <c r="M11" s="6">
        <v>6.0</v>
      </c>
      <c r="N11" s="6">
        <v>473.0</v>
      </c>
      <c r="O11" s="6">
        <v>1.0</v>
      </c>
      <c r="P11" s="6">
        <v>363.0</v>
      </c>
    </row>
    <row r="12">
      <c r="A12" s="7" t="s">
        <v>30</v>
      </c>
      <c r="B12" s="6">
        <v>22.0</v>
      </c>
      <c r="C12" s="6">
        <v>113.0</v>
      </c>
      <c r="D12" s="6">
        <v>1424.0</v>
      </c>
      <c r="E12" s="6">
        <v>3923.0</v>
      </c>
      <c r="F12" s="6">
        <v>3980.0</v>
      </c>
      <c r="G12" s="6">
        <v>3929.0</v>
      </c>
      <c r="H12" s="6">
        <v>3570.0</v>
      </c>
      <c r="I12" s="6">
        <v>3912.0</v>
      </c>
      <c r="J12" s="6">
        <v>2950.0</v>
      </c>
      <c r="K12" s="6">
        <v>4.0</v>
      </c>
      <c r="L12" s="6">
        <v>4.0</v>
      </c>
      <c r="M12" s="6">
        <v>2.0</v>
      </c>
      <c r="N12" s="6">
        <v>5.0</v>
      </c>
      <c r="O12" s="6">
        <v>2.0</v>
      </c>
      <c r="P12" s="6">
        <v>1.0</v>
      </c>
    </row>
    <row r="13">
      <c r="A13" s="7" t="s">
        <v>31</v>
      </c>
      <c r="B13" s="6">
        <v>7.0</v>
      </c>
      <c r="C13" s="6">
        <v>23.0</v>
      </c>
      <c r="D13" s="6">
        <v>184.0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1006.0</v>
      </c>
      <c r="N13" s="6">
        <v>0.0</v>
      </c>
      <c r="O13" s="6">
        <v>0.0</v>
      </c>
      <c r="P13" s="6">
        <v>0.0</v>
      </c>
    </row>
    <row r="14">
      <c r="A14" s="7" t="s">
        <v>32</v>
      </c>
      <c r="B14" s="6">
        <v>1149.0</v>
      </c>
      <c r="C14" s="6">
        <v>1186.0</v>
      </c>
      <c r="D14" s="6">
        <v>390.0</v>
      </c>
      <c r="E14" s="6">
        <v>57.0</v>
      </c>
      <c r="F14" s="6">
        <v>16.0</v>
      </c>
      <c r="G14" s="6">
        <v>11.0</v>
      </c>
      <c r="H14" s="6">
        <v>430.0</v>
      </c>
      <c r="I14" s="6">
        <v>28.0</v>
      </c>
      <c r="J14" s="6">
        <v>32.0</v>
      </c>
      <c r="K14" s="6">
        <v>3989.0</v>
      </c>
      <c r="L14" s="6">
        <v>3515.0</v>
      </c>
      <c r="M14" s="6">
        <v>2970.0</v>
      </c>
      <c r="N14" s="6">
        <v>2614.0</v>
      </c>
      <c r="O14" s="6">
        <v>3997.0</v>
      </c>
      <c r="P14" s="6">
        <v>3636.0</v>
      </c>
    </row>
    <row r="15">
      <c r="A15" s="7" t="s">
        <v>33</v>
      </c>
      <c r="B15" s="6">
        <v>1464.0</v>
      </c>
      <c r="C15" s="6">
        <v>801.0</v>
      </c>
      <c r="D15" s="6">
        <v>608.0</v>
      </c>
      <c r="E15" s="6">
        <v>18.0</v>
      </c>
      <c r="F15" s="6">
        <v>2.0</v>
      </c>
      <c r="G15" s="6">
        <v>59.0</v>
      </c>
      <c r="H15" s="6">
        <v>0.0</v>
      </c>
      <c r="I15" s="6">
        <v>2.0</v>
      </c>
      <c r="J15" s="6">
        <v>1018.0</v>
      </c>
      <c r="K15" s="6">
        <v>6.0</v>
      </c>
      <c r="L15" s="6">
        <v>479.0</v>
      </c>
      <c r="M15" s="6">
        <v>22.0</v>
      </c>
      <c r="N15" s="6">
        <v>1370.0</v>
      </c>
      <c r="O15" s="6">
        <v>1.0</v>
      </c>
      <c r="P15" s="6">
        <v>363.0</v>
      </c>
    </row>
    <row r="16">
      <c r="A16" s="7" t="s">
        <v>34</v>
      </c>
      <c r="B16" s="6">
        <v>7.0</v>
      </c>
      <c r="C16" s="6">
        <v>23.0</v>
      </c>
      <c r="D16" s="6">
        <v>184.0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1006.0</v>
      </c>
      <c r="N16" s="6">
        <v>0.0</v>
      </c>
      <c r="O16" s="6">
        <v>0.0</v>
      </c>
      <c r="P16" s="6">
        <v>0.0</v>
      </c>
    </row>
    <row r="17">
      <c r="A17" s="7" t="s">
        <v>35</v>
      </c>
      <c r="B17" s="6">
        <v>0.0</v>
      </c>
      <c r="C17" s="6">
        <v>5.0</v>
      </c>
      <c r="D17" s="6">
        <v>2.0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2.0</v>
      </c>
      <c r="M17" s="6">
        <v>0.0</v>
      </c>
      <c r="N17" s="6">
        <v>1.0</v>
      </c>
      <c r="O17" s="6">
        <v>0.0</v>
      </c>
      <c r="P17" s="6">
        <v>0.0</v>
      </c>
    </row>
    <row r="18">
      <c r="A18" s="7" t="s">
        <v>36</v>
      </c>
      <c r="B18" s="6">
        <v>779.0</v>
      </c>
      <c r="C18" s="6">
        <v>151.0</v>
      </c>
      <c r="D18" s="6">
        <v>172.0</v>
      </c>
      <c r="E18" s="6">
        <v>40.0</v>
      </c>
      <c r="F18" s="6">
        <v>6.0</v>
      </c>
      <c r="G18" s="6">
        <v>3.0</v>
      </c>
      <c r="H18" s="6">
        <v>404.0</v>
      </c>
      <c r="I18" s="6">
        <v>6.0</v>
      </c>
      <c r="J18" s="6">
        <v>26.0</v>
      </c>
      <c r="K18" s="6">
        <v>1434.0</v>
      </c>
      <c r="L18" s="6">
        <v>17.0</v>
      </c>
      <c r="M18" s="6">
        <v>974.0</v>
      </c>
      <c r="N18" s="6">
        <v>84.0</v>
      </c>
      <c r="O18" s="6">
        <v>984.0</v>
      </c>
      <c r="P18" s="6">
        <v>939.0</v>
      </c>
    </row>
    <row r="19">
      <c r="A19" s="7" t="s">
        <v>37</v>
      </c>
      <c r="B19" s="6">
        <v>551.0</v>
      </c>
      <c r="C19" s="6">
        <v>142.0</v>
      </c>
      <c r="D19" s="6">
        <v>368.0</v>
      </c>
      <c r="E19" s="6">
        <v>3.0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1.0</v>
      </c>
      <c r="L19" s="6">
        <v>10.0</v>
      </c>
      <c r="M19" s="6">
        <v>16.0</v>
      </c>
      <c r="N19" s="6">
        <v>897.0</v>
      </c>
      <c r="O19" s="6">
        <v>0.0</v>
      </c>
      <c r="P19" s="6">
        <v>0.0</v>
      </c>
    </row>
    <row r="20">
      <c r="A20" s="7" t="s">
        <v>38</v>
      </c>
      <c r="B20" s="6">
        <v>22.0</v>
      </c>
      <c r="C20" s="6">
        <v>96.0</v>
      </c>
      <c r="D20" s="6">
        <v>1422.0</v>
      </c>
      <c r="E20" s="6">
        <v>3923.0</v>
      </c>
      <c r="F20" s="6">
        <v>3980.0</v>
      </c>
      <c r="G20" s="6">
        <v>3929.0</v>
      </c>
      <c r="H20" s="6">
        <v>3570.0</v>
      </c>
      <c r="I20" s="6">
        <v>3912.0</v>
      </c>
      <c r="J20" s="6">
        <v>2950.0</v>
      </c>
      <c r="K20" s="6">
        <v>4.0</v>
      </c>
      <c r="L20" s="6">
        <v>4.0</v>
      </c>
      <c r="M20" s="6">
        <v>2.0</v>
      </c>
      <c r="N20" s="6">
        <v>5.0</v>
      </c>
      <c r="O20" s="6">
        <v>2.0</v>
      </c>
      <c r="P20" s="6">
        <v>1.0</v>
      </c>
    </row>
    <row r="21">
      <c r="A21" s="7" t="s">
        <v>39</v>
      </c>
      <c r="B21" s="6">
        <v>29.0</v>
      </c>
      <c r="C21" s="6">
        <v>119.0</v>
      </c>
      <c r="D21" s="6">
        <v>1606.0</v>
      </c>
      <c r="E21" s="6">
        <v>3923.0</v>
      </c>
      <c r="F21" s="6">
        <v>3980.0</v>
      </c>
      <c r="G21" s="6">
        <v>3929.0</v>
      </c>
      <c r="H21" s="6">
        <v>3570.0</v>
      </c>
      <c r="I21" s="6">
        <v>3912.0</v>
      </c>
      <c r="J21" s="6">
        <v>2950.0</v>
      </c>
      <c r="K21" s="6">
        <v>4.0</v>
      </c>
      <c r="L21" s="6">
        <v>4.0</v>
      </c>
      <c r="M21" s="6">
        <v>1008.0</v>
      </c>
      <c r="N21" s="6">
        <v>5.0</v>
      </c>
      <c r="O21" s="6">
        <v>2.0</v>
      </c>
      <c r="P21" s="6">
        <v>1.0</v>
      </c>
    </row>
    <row r="22">
      <c r="A22" s="7" t="s">
        <v>40</v>
      </c>
      <c r="B22" s="6">
        <v>1149.0</v>
      </c>
      <c r="C22" s="6">
        <v>1186.0</v>
      </c>
      <c r="D22" s="6">
        <v>390.0</v>
      </c>
      <c r="E22" s="6">
        <v>57.0</v>
      </c>
      <c r="F22" s="6">
        <v>16.0</v>
      </c>
      <c r="G22" s="6">
        <v>11.0</v>
      </c>
      <c r="H22" s="6">
        <v>430.0</v>
      </c>
      <c r="I22" s="6">
        <v>28.0</v>
      </c>
      <c r="J22" s="6">
        <v>32.0</v>
      </c>
      <c r="K22" s="6">
        <v>3989.0</v>
      </c>
      <c r="L22" s="6">
        <v>3515.0</v>
      </c>
      <c r="M22" s="6">
        <v>2970.0</v>
      </c>
      <c r="N22" s="6">
        <v>2614.0</v>
      </c>
      <c r="O22" s="6">
        <v>3997.0</v>
      </c>
      <c r="P22" s="6">
        <v>3636.0</v>
      </c>
    </row>
    <row r="23">
      <c r="A23" s="7" t="s">
        <v>41</v>
      </c>
      <c r="B23" s="6">
        <v>209.0</v>
      </c>
      <c r="C23" s="6">
        <v>685.0</v>
      </c>
      <c r="D23" s="6">
        <v>0.0</v>
      </c>
      <c r="E23" s="6">
        <v>17.0</v>
      </c>
      <c r="F23" s="6">
        <v>9.0</v>
      </c>
      <c r="G23" s="6">
        <v>0.0</v>
      </c>
      <c r="H23" s="6">
        <v>23.0</v>
      </c>
      <c r="I23" s="6">
        <v>0.0</v>
      </c>
      <c r="J23" s="6">
        <v>0.0</v>
      </c>
      <c r="K23" s="6">
        <v>2548.0</v>
      </c>
      <c r="L23" s="6">
        <v>3492.0</v>
      </c>
      <c r="M23" s="6">
        <v>1991.0</v>
      </c>
      <c r="N23" s="6">
        <v>1534.0</v>
      </c>
      <c r="O23" s="6">
        <v>3006.0</v>
      </c>
      <c r="P23" s="6">
        <v>2686.0</v>
      </c>
    </row>
    <row r="24">
      <c r="A24" s="7" t="s">
        <v>42</v>
      </c>
      <c r="B24" s="6">
        <v>209.0</v>
      </c>
      <c r="C24" s="6">
        <v>685.0</v>
      </c>
      <c r="D24" s="6">
        <v>0.0</v>
      </c>
      <c r="E24" s="6">
        <v>17.0</v>
      </c>
      <c r="F24" s="6">
        <v>9.0</v>
      </c>
      <c r="G24" s="6">
        <v>0.0</v>
      </c>
      <c r="H24" s="6">
        <v>23.0</v>
      </c>
      <c r="I24" s="6">
        <v>0.0</v>
      </c>
      <c r="J24" s="6">
        <v>0.0</v>
      </c>
      <c r="K24" s="6">
        <v>2548.0</v>
      </c>
      <c r="L24" s="6">
        <v>3492.0</v>
      </c>
      <c r="M24" s="6">
        <v>1991.0</v>
      </c>
      <c r="N24" s="6">
        <v>1534.0</v>
      </c>
      <c r="O24" s="6">
        <v>3006.0</v>
      </c>
      <c r="P24" s="6">
        <v>2686.0</v>
      </c>
    </row>
    <row r="25">
      <c r="A25" s="7" t="s">
        <v>43</v>
      </c>
      <c r="B25" s="6">
        <v>0.0</v>
      </c>
      <c r="C25" s="6">
        <v>5.0</v>
      </c>
      <c r="D25" s="6">
        <v>2.0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2.0</v>
      </c>
      <c r="M25" s="6">
        <v>0.0</v>
      </c>
      <c r="N25" s="6">
        <v>1.0</v>
      </c>
      <c r="O25" s="6">
        <v>0.0</v>
      </c>
      <c r="P25" s="6">
        <v>0.0</v>
      </c>
    </row>
    <row r="26">
      <c r="A26" s="7" t="s">
        <v>44</v>
      </c>
      <c r="B26" s="6">
        <v>1.0</v>
      </c>
      <c r="C26" s="6">
        <v>13.0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</row>
    <row r="27">
      <c r="A27" s="7" t="s">
        <v>45</v>
      </c>
      <c r="B27" s="6">
        <v>209.0</v>
      </c>
      <c r="C27" s="6">
        <v>685.0</v>
      </c>
      <c r="D27" s="6">
        <v>0.0</v>
      </c>
      <c r="E27" s="6">
        <v>17.0</v>
      </c>
      <c r="F27" s="6">
        <v>9.0</v>
      </c>
      <c r="G27" s="6">
        <v>0.0</v>
      </c>
      <c r="H27" s="6">
        <v>23.0</v>
      </c>
      <c r="I27" s="6">
        <v>0.0</v>
      </c>
      <c r="J27" s="6">
        <v>0.0</v>
      </c>
      <c r="K27" s="6">
        <v>2548.0</v>
      </c>
      <c r="L27" s="6">
        <v>3492.0</v>
      </c>
      <c r="M27" s="6">
        <v>1991.0</v>
      </c>
      <c r="N27" s="6">
        <v>1534.0</v>
      </c>
      <c r="O27" s="6">
        <v>3006.0</v>
      </c>
      <c r="P27" s="6">
        <v>2686.0</v>
      </c>
    </row>
    <row r="28">
      <c r="A28" s="7" t="s">
        <v>46</v>
      </c>
      <c r="B28" s="6">
        <v>551.0</v>
      </c>
      <c r="C28" s="6">
        <v>142.0</v>
      </c>
      <c r="D28" s="6">
        <v>368.0</v>
      </c>
      <c r="E28" s="6">
        <v>3.0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1.0</v>
      </c>
      <c r="L28" s="6">
        <v>10.0</v>
      </c>
      <c r="M28" s="6">
        <v>16.0</v>
      </c>
      <c r="N28" s="6">
        <v>897.0</v>
      </c>
      <c r="O28" s="6">
        <v>0.0</v>
      </c>
      <c r="P28" s="6">
        <v>0.0</v>
      </c>
    </row>
    <row r="29">
      <c r="A29" s="7" t="s">
        <v>47</v>
      </c>
      <c r="B29" s="6">
        <v>14.0</v>
      </c>
      <c r="C29" s="6">
        <v>76.0</v>
      </c>
      <c r="D29" s="6">
        <v>68.0</v>
      </c>
      <c r="E29" s="6">
        <v>2902.0</v>
      </c>
      <c r="F29" s="6">
        <v>3979.0</v>
      </c>
      <c r="G29" s="6">
        <v>3929.0</v>
      </c>
      <c r="H29" s="6">
        <v>1996.0</v>
      </c>
      <c r="I29" s="6">
        <v>3899.0</v>
      </c>
      <c r="J29" s="6">
        <v>2950.0</v>
      </c>
      <c r="K29" s="6">
        <v>4.0</v>
      </c>
      <c r="L29" s="6">
        <v>4.0</v>
      </c>
      <c r="M29" s="6">
        <v>2.0</v>
      </c>
      <c r="N29" s="6">
        <v>0.0</v>
      </c>
      <c r="O29" s="6">
        <v>2.0</v>
      </c>
      <c r="P29" s="6">
        <v>1.0</v>
      </c>
    </row>
    <row r="30">
      <c r="A30" s="7" t="s">
        <v>48</v>
      </c>
      <c r="B30" s="6">
        <v>1.0</v>
      </c>
      <c r="C30" s="6">
        <v>13.0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</row>
    <row r="31">
      <c r="A31" s="7" t="s">
        <v>49</v>
      </c>
      <c r="B31" s="6">
        <v>912.0</v>
      </c>
      <c r="C31" s="6">
        <v>646.0</v>
      </c>
      <c r="D31" s="6">
        <v>240.0</v>
      </c>
      <c r="E31" s="6">
        <v>15.0</v>
      </c>
      <c r="F31" s="6">
        <v>2.0</v>
      </c>
      <c r="G31" s="6">
        <v>59.0</v>
      </c>
      <c r="H31" s="6">
        <v>0.0</v>
      </c>
      <c r="I31" s="6">
        <v>2.0</v>
      </c>
      <c r="J31" s="6">
        <v>1018.0</v>
      </c>
      <c r="K31" s="6">
        <v>5.0</v>
      </c>
      <c r="L31" s="6">
        <v>469.0</v>
      </c>
      <c r="M31" s="6">
        <v>6.0</v>
      </c>
      <c r="N31" s="6">
        <v>473.0</v>
      </c>
      <c r="O31" s="6">
        <v>1.0</v>
      </c>
      <c r="P31" s="6">
        <v>363.0</v>
      </c>
    </row>
    <row r="32">
      <c r="A32" s="7" t="s">
        <v>50</v>
      </c>
      <c r="B32" s="6">
        <v>0.0</v>
      </c>
      <c r="C32" s="6">
        <v>5.0</v>
      </c>
      <c r="D32" s="6">
        <v>2.0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2.0</v>
      </c>
      <c r="M32" s="6">
        <v>0.0</v>
      </c>
      <c r="N32" s="6">
        <v>1.0</v>
      </c>
      <c r="O32" s="6">
        <v>0.0</v>
      </c>
      <c r="P32" s="6">
        <v>0.0</v>
      </c>
    </row>
    <row r="33">
      <c r="A33" s="7" t="s">
        <v>51</v>
      </c>
      <c r="B33" s="6">
        <v>29.0</v>
      </c>
      <c r="C33" s="6">
        <v>136.0</v>
      </c>
      <c r="D33" s="6">
        <v>1608.0</v>
      </c>
      <c r="E33" s="6">
        <v>3923.0</v>
      </c>
      <c r="F33" s="6">
        <v>3980.0</v>
      </c>
      <c r="G33" s="6">
        <v>3929.0</v>
      </c>
      <c r="H33" s="6">
        <v>3570.0</v>
      </c>
      <c r="I33" s="6">
        <v>3912.0</v>
      </c>
      <c r="J33" s="6">
        <v>2950.0</v>
      </c>
      <c r="K33" s="6">
        <v>4.0</v>
      </c>
      <c r="L33" s="6">
        <v>4.0</v>
      </c>
      <c r="M33" s="6">
        <v>1008.0</v>
      </c>
      <c r="N33" s="6">
        <v>5.0</v>
      </c>
      <c r="O33" s="6">
        <v>2.0</v>
      </c>
      <c r="P33" s="6">
        <v>1.0</v>
      </c>
    </row>
    <row r="34">
      <c r="A34" s="7" t="s">
        <v>52</v>
      </c>
      <c r="B34" s="6">
        <v>209.0</v>
      </c>
      <c r="C34" s="6">
        <v>685.0</v>
      </c>
      <c r="D34" s="6">
        <v>0.0</v>
      </c>
      <c r="E34" s="6">
        <v>17.0</v>
      </c>
      <c r="F34" s="6">
        <v>9.0</v>
      </c>
      <c r="G34" s="6">
        <v>0.0</v>
      </c>
      <c r="H34" s="6">
        <v>23.0</v>
      </c>
      <c r="I34" s="6">
        <v>0.0</v>
      </c>
      <c r="J34" s="6">
        <v>0.0</v>
      </c>
      <c r="K34" s="6">
        <v>2548.0</v>
      </c>
      <c r="L34" s="6">
        <v>3492.0</v>
      </c>
      <c r="M34" s="6">
        <v>1991.0</v>
      </c>
      <c r="N34" s="6">
        <v>1534.0</v>
      </c>
      <c r="O34" s="6">
        <v>3006.0</v>
      </c>
      <c r="P34" s="6">
        <v>2686.0</v>
      </c>
    </row>
    <row r="35">
      <c r="A35" s="7" t="s">
        <v>53</v>
      </c>
      <c r="B35" s="6">
        <v>912.0</v>
      </c>
      <c r="C35" s="6">
        <v>646.0</v>
      </c>
      <c r="D35" s="6">
        <v>240.0</v>
      </c>
      <c r="E35" s="6">
        <v>15.0</v>
      </c>
      <c r="F35" s="6">
        <v>2.0</v>
      </c>
      <c r="G35" s="6">
        <v>59.0</v>
      </c>
      <c r="H35" s="6">
        <v>0.0</v>
      </c>
      <c r="I35" s="6">
        <v>2.0</v>
      </c>
      <c r="J35" s="6">
        <v>1018.0</v>
      </c>
      <c r="K35" s="6">
        <v>5.0</v>
      </c>
      <c r="L35" s="6">
        <v>469.0</v>
      </c>
      <c r="M35" s="6">
        <v>6.0</v>
      </c>
      <c r="N35" s="6">
        <v>473.0</v>
      </c>
      <c r="O35" s="6">
        <v>1.0</v>
      </c>
      <c r="P35" s="6">
        <v>363.0</v>
      </c>
    </row>
    <row r="36">
      <c r="A36" s="7" t="s">
        <v>54</v>
      </c>
      <c r="B36" s="6">
        <v>1149.0</v>
      </c>
      <c r="C36" s="6">
        <v>1186.0</v>
      </c>
      <c r="D36" s="6">
        <v>390.0</v>
      </c>
      <c r="E36" s="6">
        <v>57.0</v>
      </c>
      <c r="F36" s="6">
        <v>16.0</v>
      </c>
      <c r="G36" s="6">
        <v>11.0</v>
      </c>
      <c r="H36" s="6">
        <v>430.0</v>
      </c>
      <c r="I36" s="6">
        <v>28.0</v>
      </c>
      <c r="J36" s="6">
        <v>32.0</v>
      </c>
      <c r="K36" s="6">
        <v>3989.0</v>
      </c>
      <c r="L36" s="6">
        <v>3515.0</v>
      </c>
      <c r="M36" s="6">
        <v>2970.0</v>
      </c>
      <c r="N36" s="6">
        <v>2614.0</v>
      </c>
      <c r="O36" s="6">
        <v>3997.0</v>
      </c>
      <c r="P36" s="6">
        <v>3636.0</v>
      </c>
    </row>
    <row r="37">
      <c r="A37" s="7" t="s">
        <v>55</v>
      </c>
      <c r="B37" s="6">
        <v>1149.0</v>
      </c>
      <c r="C37" s="6">
        <v>1186.0</v>
      </c>
      <c r="D37" s="6">
        <v>390.0</v>
      </c>
      <c r="E37" s="6">
        <v>57.0</v>
      </c>
      <c r="F37" s="6">
        <v>16.0</v>
      </c>
      <c r="G37" s="6">
        <v>11.0</v>
      </c>
      <c r="H37" s="6">
        <v>430.0</v>
      </c>
      <c r="I37" s="6">
        <v>28.0</v>
      </c>
      <c r="J37" s="6">
        <v>32.0</v>
      </c>
      <c r="K37" s="6">
        <v>3989.0</v>
      </c>
      <c r="L37" s="6">
        <v>3515.0</v>
      </c>
      <c r="M37" s="6">
        <v>2970.0</v>
      </c>
      <c r="N37" s="6">
        <v>2614.0</v>
      </c>
      <c r="O37" s="6">
        <v>3997.0</v>
      </c>
      <c r="P37" s="6">
        <v>3636.0</v>
      </c>
    </row>
    <row r="38">
      <c r="A38" s="7" t="s">
        <v>56</v>
      </c>
      <c r="B38" s="6">
        <v>1149.0</v>
      </c>
      <c r="C38" s="6">
        <v>1186.0</v>
      </c>
      <c r="D38" s="6">
        <v>390.0</v>
      </c>
      <c r="E38" s="6">
        <v>57.0</v>
      </c>
      <c r="F38" s="6">
        <v>16.0</v>
      </c>
      <c r="G38" s="6">
        <v>11.0</v>
      </c>
      <c r="H38" s="6">
        <v>430.0</v>
      </c>
      <c r="I38" s="6">
        <v>28.0</v>
      </c>
      <c r="J38" s="6">
        <v>32.0</v>
      </c>
      <c r="K38" s="6">
        <v>3989.0</v>
      </c>
      <c r="L38" s="6">
        <v>3515.0</v>
      </c>
      <c r="M38" s="6">
        <v>2970.0</v>
      </c>
      <c r="N38" s="6">
        <v>2614.0</v>
      </c>
      <c r="O38" s="6">
        <v>3997.0</v>
      </c>
      <c r="P38" s="6">
        <v>3636.0</v>
      </c>
    </row>
    <row r="39">
      <c r="A39" s="7" t="s">
        <v>57</v>
      </c>
      <c r="B39" s="6">
        <v>1149.0</v>
      </c>
      <c r="C39" s="6">
        <v>1186.0</v>
      </c>
      <c r="D39" s="6">
        <v>390.0</v>
      </c>
      <c r="E39" s="6">
        <v>57.0</v>
      </c>
      <c r="F39" s="6">
        <v>16.0</v>
      </c>
      <c r="G39" s="6">
        <v>11.0</v>
      </c>
      <c r="H39" s="6">
        <v>430.0</v>
      </c>
      <c r="I39" s="6">
        <v>28.0</v>
      </c>
      <c r="J39" s="6">
        <v>32.0</v>
      </c>
      <c r="K39" s="6">
        <v>3989.0</v>
      </c>
      <c r="L39" s="6">
        <v>3515.0</v>
      </c>
      <c r="M39" s="6">
        <v>2970.0</v>
      </c>
      <c r="N39" s="6">
        <v>2614.0</v>
      </c>
      <c r="O39" s="6">
        <v>3997.0</v>
      </c>
      <c r="P39" s="6">
        <v>3636.0</v>
      </c>
    </row>
    <row r="40">
      <c r="A40" s="7" t="s">
        <v>58</v>
      </c>
      <c r="B40" s="6">
        <v>209.0</v>
      </c>
      <c r="C40" s="6">
        <v>685.0</v>
      </c>
      <c r="D40" s="6">
        <v>0.0</v>
      </c>
      <c r="E40" s="6">
        <v>17.0</v>
      </c>
      <c r="F40" s="6">
        <v>9.0</v>
      </c>
      <c r="G40" s="6">
        <v>0.0</v>
      </c>
      <c r="H40" s="6">
        <v>23.0</v>
      </c>
      <c r="I40" s="6">
        <v>0.0</v>
      </c>
      <c r="J40" s="6">
        <v>0.0</v>
      </c>
      <c r="K40" s="6">
        <v>2548.0</v>
      </c>
      <c r="L40" s="6">
        <v>3492.0</v>
      </c>
      <c r="M40" s="6">
        <v>1991.0</v>
      </c>
      <c r="N40" s="6">
        <v>1534.0</v>
      </c>
      <c r="O40" s="6">
        <v>3006.0</v>
      </c>
      <c r="P40" s="6">
        <v>2686.0</v>
      </c>
    </row>
    <row r="41">
      <c r="A41" s="7" t="s">
        <v>59</v>
      </c>
      <c r="B41" s="6">
        <v>1149.0</v>
      </c>
      <c r="C41" s="6">
        <v>1186.0</v>
      </c>
      <c r="D41" s="6">
        <v>390.0</v>
      </c>
      <c r="E41" s="6">
        <v>57.0</v>
      </c>
      <c r="F41" s="6">
        <v>16.0</v>
      </c>
      <c r="G41" s="6">
        <v>11.0</v>
      </c>
      <c r="H41" s="6">
        <v>430.0</v>
      </c>
      <c r="I41" s="6">
        <v>28.0</v>
      </c>
      <c r="J41" s="6">
        <v>32.0</v>
      </c>
      <c r="K41" s="6">
        <v>3989.0</v>
      </c>
      <c r="L41" s="6">
        <v>3515.0</v>
      </c>
      <c r="M41" s="6">
        <v>2970.0</v>
      </c>
      <c r="N41" s="6">
        <v>2614.0</v>
      </c>
      <c r="O41" s="6">
        <v>3997.0</v>
      </c>
      <c r="P41" s="6">
        <v>3636.0</v>
      </c>
    </row>
    <row r="42">
      <c r="A42" s="7" t="s">
        <v>60</v>
      </c>
      <c r="B42" s="6">
        <v>1149.0</v>
      </c>
      <c r="C42" s="6">
        <v>1186.0</v>
      </c>
      <c r="D42" s="6">
        <v>390.0</v>
      </c>
      <c r="E42" s="6">
        <v>57.0</v>
      </c>
      <c r="F42" s="6">
        <v>16.0</v>
      </c>
      <c r="G42" s="6">
        <v>11.0</v>
      </c>
      <c r="H42" s="6">
        <v>430.0</v>
      </c>
      <c r="I42" s="6">
        <v>28.0</v>
      </c>
      <c r="J42" s="6">
        <v>32.0</v>
      </c>
      <c r="K42" s="6">
        <v>3989.0</v>
      </c>
      <c r="L42" s="6">
        <v>3515.0</v>
      </c>
      <c r="M42" s="6">
        <v>2970.0</v>
      </c>
      <c r="N42" s="6">
        <v>2614.0</v>
      </c>
      <c r="O42" s="6">
        <v>3997.0</v>
      </c>
      <c r="P42" s="6">
        <v>3636.0</v>
      </c>
    </row>
    <row r="43">
      <c r="A43" s="7" t="s">
        <v>61</v>
      </c>
      <c r="B43" s="6">
        <v>22.0</v>
      </c>
      <c r="C43" s="6">
        <v>113.0</v>
      </c>
      <c r="D43" s="6">
        <v>1424.0</v>
      </c>
      <c r="E43" s="6">
        <v>3923.0</v>
      </c>
      <c r="F43" s="6">
        <v>3980.0</v>
      </c>
      <c r="G43" s="6">
        <v>3929.0</v>
      </c>
      <c r="H43" s="6">
        <v>3570.0</v>
      </c>
      <c r="I43" s="6">
        <v>3912.0</v>
      </c>
      <c r="J43" s="6">
        <v>2950.0</v>
      </c>
      <c r="K43" s="6">
        <v>4.0</v>
      </c>
      <c r="L43" s="6">
        <v>4.0</v>
      </c>
      <c r="M43" s="6">
        <v>2.0</v>
      </c>
      <c r="N43" s="6">
        <v>5.0</v>
      </c>
      <c r="O43" s="6">
        <v>2.0</v>
      </c>
      <c r="P43" s="6">
        <v>1.0</v>
      </c>
    </row>
    <row r="44">
      <c r="A44" s="7" t="s">
        <v>62</v>
      </c>
      <c r="B44" s="6">
        <v>7.0</v>
      </c>
      <c r="C44" s="6">
        <v>23.0</v>
      </c>
      <c r="D44" s="6">
        <v>184.0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1006.0</v>
      </c>
      <c r="N44" s="6">
        <v>0.0</v>
      </c>
      <c r="O44" s="6">
        <v>0.0</v>
      </c>
      <c r="P44" s="6">
        <v>0.0</v>
      </c>
    </row>
    <row r="45">
      <c r="A45" s="7" t="s">
        <v>63</v>
      </c>
      <c r="B45" s="6">
        <v>370.0</v>
      </c>
      <c r="C45" s="6">
        <v>1035.0</v>
      </c>
      <c r="D45" s="6">
        <v>218.0</v>
      </c>
      <c r="E45" s="6">
        <v>17.0</v>
      </c>
      <c r="F45" s="6">
        <v>10.0</v>
      </c>
      <c r="G45" s="6">
        <v>8.0</v>
      </c>
      <c r="H45" s="6">
        <v>26.0</v>
      </c>
      <c r="I45" s="6">
        <v>22.0</v>
      </c>
      <c r="J45" s="6">
        <v>6.0</v>
      </c>
      <c r="K45" s="6">
        <v>2555.0</v>
      </c>
      <c r="L45" s="6">
        <v>3498.0</v>
      </c>
      <c r="M45" s="6">
        <v>1996.0</v>
      </c>
      <c r="N45" s="6">
        <v>2530.0</v>
      </c>
      <c r="O45" s="6">
        <v>3013.0</v>
      </c>
      <c r="P45" s="6">
        <v>2697.0</v>
      </c>
    </row>
    <row r="46">
      <c r="A46" s="7" t="s">
        <v>64</v>
      </c>
      <c r="B46" s="6">
        <v>1149.0</v>
      </c>
      <c r="C46" s="6">
        <v>1186.0</v>
      </c>
      <c r="D46" s="6">
        <v>390.0</v>
      </c>
      <c r="E46" s="6">
        <v>57.0</v>
      </c>
      <c r="F46" s="6">
        <v>16.0</v>
      </c>
      <c r="G46" s="6">
        <v>11.0</v>
      </c>
      <c r="H46" s="6">
        <v>430.0</v>
      </c>
      <c r="I46" s="6">
        <v>28.0</v>
      </c>
      <c r="J46" s="6">
        <v>32.0</v>
      </c>
      <c r="K46" s="6">
        <v>3989.0</v>
      </c>
      <c r="L46" s="6">
        <v>3515.0</v>
      </c>
      <c r="M46" s="6">
        <v>2970.0</v>
      </c>
      <c r="N46" s="6">
        <v>2614.0</v>
      </c>
      <c r="O46" s="6">
        <v>3997.0</v>
      </c>
      <c r="P46" s="6">
        <v>3636.0</v>
      </c>
    </row>
    <row r="47">
      <c r="A47" s="7" t="s">
        <v>65</v>
      </c>
      <c r="B47" s="6">
        <v>551.0</v>
      </c>
      <c r="C47" s="6">
        <v>142.0</v>
      </c>
      <c r="D47" s="6">
        <v>368.0</v>
      </c>
      <c r="E47" s="6">
        <v>3.0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1.0</v>
      </c>
      <c r="L47" s="6">
        <v>10.0</v>
      </c>
      <c r="M47" s="6">
        <v>16.0</v>
      </c>
      <c r="N47" s="6">
        <v>897.0</v>
      </c>
      <c r="O47" s="6">
        <v>0.0</v>
      </c>
      <c r="P47" s="6">
        <v>0.0</v>
      </c>
    </row>
    <row r="48">
      <c r="A48" s="7" t="s">
        <v>66</v>
      </c>
      <c r="B48" s="6">
        <v>551.0</v>
      </c>
      <c r="C48" s="6">
        <v>142.0</v>
      </c>
      <c r="D48" s="6">
        <v>368.0</v>
      </c>
      <c r="E48" s="6">
        <v>3.0</v>
      </c>
      <c r="F48" s="6">
        <v>0.0</v>
      </c>
      <c r="G48" s="6">
        <v>0.0</v>
      </c>
      <c r="H48" s="6">
        <v>0.0</v>
      </c>
      <c r="I48" s="6">
        <v>0.0</v>
      </c>
      <c r="J48" s="6">
        <v>0.0</v>
      </c>
      <c r="K48" s="6">
        <v>1.0</v>
      </c>
      <c r="L48" s="6">
        <v>10.0</v>
      </c>
      <c r="M48" s="6">
        <v>16.0</v>
      </c>
      <c r="N48" s="6">
        <v>897.0</v>
      </c>
      <c r="O48" s="6">
        <v>0.0</v>
      </c>
      <c r="P48" s="6">
        <v>0.0</v>
      </c>
    </row>
    <row r="49">
      <c r="A49" s="7" t="s">
        <v>67</v>
      </c>
      <c r="B49" s="6">
        <v>1149.0</v>
      </c>
      <c r="C49" s="6">
        <v>1186.0</v>
      </c>
      <c r="D49" s="6">
        <v>390.0</v>
      </c>
      <c r="E49" s="6">
        <v>57.0</v>
      </c>
      <c r="F49" s="6">
        <v>16.0</v>
      </c>
      <c r="G49" s="6">
        <v>11.0</v>
      </c>
      <c r="H49" s="6">
        <v>430.0</v>
      </c>
      <c r="I49" s="6">
        <v>28.0</v>
      </c>
      <c r="J49" s="6">
        <v>32.0</v>
      </c>
      <c r="K49" s="6">
        <v>3989.0</v>
      </c>
      <c r="L49" s="6">
        <v>3515.0</v>
      </c>
      <c r="M49" s="6">
        <v>2970.0</v>
      </c>
      <c r="N49" s="6">
        <v>2614.0</v>
      </c>
      <c r="O49" s="6">
        <v>3997.0</v>
      </c>
      <c r="P49" s="6">
        <v>3636.0</v>
      </c>
    </row>
    <row r="50">
      <c r="A50" s="7" t="s">
        <v>68</v>
      </c>
      <c r="B50" s="6">
        <v>912.0</v>
      </c>
      <c r="C50" s="6">
        <v>646.0</v>
      </c>
      <c r="D50" s="6">
        <v>240.0</v>
      </c>
      <c r="E50" s="6">
        <v>15.0</v>
      </c>
      <c r="F50" s="6">
        <v>2.0</v>
      </c>
      <c r="G50" s="6">
        <v>59.0</v>
      </c>
      <c r="H50" s="6">
        <v>0.0</v>
      </c>
      <c r="I50" s="6">
        <v>2.0</v>
      </c>
      <c r="J50" s="6">
        <v>1018.0</v>
      </c>
      <c r="K50" s="6">
        <v>5.0</v>
      </c>
      <c r="L50" s="6">
        <v>469.0</v>
      </c>
      <c r="M50" s="6">
        <v>6.0</v>
      </c>
      <c r="N50" s="6">
        <v>473.0</v>
      </c>
      <c r="O50" s="6">
        <v>1.0</v>
      </c>
      <c r="P50" s="6">
        <v>363.0</v>
      </c>
    </row>
    <row r="51">
      <c r="A51" s="7" t="s">
        <v>69</v>
      </c>
      <c r="B51" s="6">
        <v>940.0</v>
      </c>
      <c r="C51" s="6">
        <v>501.0</v>
      </c>
      <c r="D51" s="6">
        <v>390.0</v>
      </c>
      <c r="E51" s="6">
        <v>40.0</v>
      </c>
      <c r="F51" s="6">
        <v>7.0</v>
      </c>
      <c r="G51" s="6">
        <v>11.0</v>
      </c>
      <c r="H51" s="6">
        <v>407.0</v>
      </c>
      <c r="I51" s="6">
        <v>28.0</v>
      </c>
      <c r="J51" s="6">
        <v>32.0</v>
      </c>
      <c r="K51" s="6">
        <v>1441.0</v>
      </c>
      <c r="L51" s="6">
        <v>23.0</v>
      </c>
      <c r="M51" s="6">
        <v>979.0</v>
      </c>
      <c r="N51" s="6">
        <v>1080.0</v>
      </c>
      <c r="O51" s="6">
        <v>991.0</v>
      </c>
      <c r="P51" s="6">
        <v>950.0</v>
      </c>
    </row>
    <row r="52">
      <c r="A52" s="7" t="s">
        <v>70</v>
      </c>
      <c r="B52" s="6">
        <v>0.0</v>
      </c>
      <c r="C52" s="6">
        <v>5.0</v>
      </c>
      <c r="D52" s="6">
        <v>2.0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2.0</v>
      </c>
      <c r="M52" s="6">
        <v>0.0</v>
      </c>
      <c r="N52" s="6">
        <v>1.0</v>
      </c>
      <c r="O52" s="6">
        <v>0.0</v>
      </c>
      <c r="P52" s="6">
        <v>0.0</v>
      </c>
    </row>
    <row r="53">
      <c r="A53" s="7" t="s">
        <v>71</v>
      </c>
      <c r="B53" s="6">
        <v>1149.0</v>
      </c>
      <c r="C53" s="6">
        <v>1186.0</v>
      </c>
      <c r="D53" s="6">
        <v>390.0</v>
      </c>
      <c r="E53" s="6">
        <v>57.0</v>
      </c>
      <c r="F53" s="6">
        <v>16.0</v>
      </c>
      <c r="G53" s="6">
        <v>11.0</v>
      </c>
      <c r="H53" s="6">
        <v>430.0</v>
      </c>
      <c r="I53" s="6">
        <v>28.0</v>
      </c>
      <c r="J53" s="6">
        <v>32.0</v>
      </c>
      <c r="K53" s="6">
        <v>3989.0</v>
      </c>
      <c r="L53" s="6">
        <v>3515.0</v>
      </c>
      <c r="M53" s="6">
        <v>2970.0</v>
      </c>
      <c r="N53" s="6">
        <v>2614.0</v>
      </c>
      <c r="O53" s="6">
        <v>3997.0</v>
      </c>
      <c r="P53" s="6">
        <v>3636.0</v>
      </c>
    </row>
    <row r="54">
      <c r="A54" s="7" t="s">
        <v>72</v>
      </c>
      <c r="B54" s="6">
        <v>1149.0</v>
      </c>
      <c r="C54" s="6">
        <v>1186.0</v>
      </c>
      <c r="D54" s="6">
        <v>390.0</v>
      </c>
      <c r="E54" s="6">
        <v>57.0</v>
      </c>
      <c r="F54" s="6">
        <v>16.0</v>
      </c>
      <c r="G54" s="6">
        <v>11.0</v>
      </c>
      <c r="H54" s="6">
        <v>430.0</v>
      </c>
      <c r="I54" s="6">
        <v>28.0</v>
      </c>
      <c r="J54" s="6">
        <v>32.0</v>
      </c>
      <c r="K54" s="6">
        <v>3989.0</v>
      </c>
      <c r="L54" s="6">
        <v>3515.0</v>
      </c>
      <c r="M54" s="6">
        <v>2970.0</v>
      </c>
      <c r="N54" s="6">
        <v>2614.0</v>
      </c>
      <c r="O54" s="6">
        <v>3997.0</v>
      </c>
      <c r="P54" s="6">
        <v>3636.0</v>
      </c>
    </row>
    <row r="55">
      <c r="A55" s="7" t="s">
        <v>73</v>
      </c>
      <c r="B55" s="6">
        <v>1149.0</v>
      </c>
      <c r="C55" s="6">
        <v>1186.0</v>
      </c>
      <c r="D55" s="6">
        <v>390.0</v>
      </c>
      <c r="E55" s="6">
        <v>57.0</v>
      </c>
      <c r="F55" s="6">
        <v>16.0</v>
      </c>
      <c r="G55" s="6">
        <v>11.0</v>
      </c>
      <c r="H55" s="6">
        <v>430.0</v>
      </c>
      <c r="I55" s="6">
        <v>28.0</v>
      </c>
      <c r="J55" s="6">
        <v>32.0</v>
      </c>
      <c r="K55" s="6">
        <v>3989.0</v>
      </c>
      <c r="L55" s="6">
        <v>3515.0</v>
      </c>
      <c r="M55" s="6">
        <v>2970.0</v>
      </c>
      <c r="N55" s="6">
        <v>2614.0</v>
      </c>
      <c r="O55" s="6">
        <v>3997.0</v>
      </c>
      <c r="P55" s="6">
        <v>3636.0</v>
      </c>
    </row>
    <row r="56">
      <c r="A56" s="7" t="s">
        <v>74</v>
      </c>
      <c r="B56" s="6">
        <v>1149.0</v>
      </c>
      <c r="C56" s="6">
        <v>1186.0</v>
      </c>
      <c r="D56" s="6">
        <v>390.0</v>
      </c>
      <c r="E56" s="6">
        <v>57.0</v>
      </c>
      <c r="F56" s="6">
        <v>16.0</v>
      </c>
      <c r="G56" s="6">
        <v>11.0</v>
      </c>
      <c r="H56" s="6">
        <v>430.0</v>
      </c>
      <c r="I56" s="6">
        <v>28.0</v>
      </c>
      <c r="J56" s="6">
        <v>32.0</v>
      </c>
      <c r="K56" s="6">
        <v>3989.0</v>
      </c>
      <c r="L56" s="6">
        <v>3515.0</v>
      </c>
      <c r="M56" s="6">
        <v>2970.0</v>
      </c>
      <c r="N56" s="6">
        <v>2614.0</v>
      </c>
      <c r="O56" s="6">
        <v>3997.0</v>
      </c>
      <c r="P56" s="6">
        <v>3636.0</v>
      </c>
    </row>
    <row r="57">
      <c r="A57" s="7" t="s">
        <v>75</v>
      </c>
      <c r="B57" s="6">
        <v>951.0</v>
      </c>
      <c r="C57" s="6">
        <v>1870.0</v>
      </c>
      <c r="D57" s="6">
        <v>1048.0</v>
      </c>
      <c r="E57" s="6">
        <v>0.0</v>
      </c>
      <c r="F57" s="6">
        <v>2.0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10.0</v>
      </c>
      <c r="O57" s="6">
        <v>0.0</v>
      </c>
      <c r="P57" s="6">
        <v>0.0</v>
      </c>
    </row>
    <row r="58">
      <c r="A58" s="7" t="s">
        <v>76</v>
      </c>
      <c r="B58" s="6">
        <v>1.0</v>
      </c>
      <c r="C58" s="6">
        <v>13.0</v>
      </c>
      <c r="D58" s="6">
        <v>0.0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</row>
    <row r="59">
      <c r="A59" s="7" t="s">
        <v>77</v>
      </c>
      <c r="B59" s="6">
        <v>22.0</v>
      </c>
      <c r="C59" s="6">
        <v>113.0</v>
      </c>
      <c r="D59" s="6">
        <v>1424.0</v>
      </c>
      <c r="E59" s="6">
        <v>3923.0</v>
      </c>
      <c r="F59" s="6">
        <v>3980.0</v>
      </c>
      <c r="G59" s="6">
        <v>3929.0</v>
      </c>
      <c r="H59" s="6">
        <v>3570.0</v>
      </c>
      <c r="I59" s="6">
        <v>3912.0</v>
      </c>
      <c r="J59" s="6">
        <v>2950.0</v>
      </c>
      <c r="K59" s="6">
        <v>4.0</v>
      </c>
      <c r="L59" s="6">
        <v>4.0</v>
      </c>
      <c r="M59" s="6">
        <v>2.0</v>
      </c>
      <c r="N59" s="6">
        <v>5.0</v>
      </c>
      <c r="O59" s="6">
        <v>2.0</v>
      </c>
      <c r="P59" s="6">
        <v>1.0</v>
      </c>
    </row>
    <row r="60">
      <c r="A60" s="7" t="s">
        <v>78</v>
      </c>
      <c r="B60" s="6">
        <v>940.0</v>
      </c>
      <c r="C60" s="6">
        <v>501.0</v>
      </c>
      <c r="D60" s="6">
        <v>390.0</v>
      </c>
      <c r="E60" s="6">
        <v>40.0</v>
      </c>
      <c r="F60" s="6">
        <v>7.0</v>
      </c>
      <c r="G60" s="6">
        <v>11.0</v>
      </c>
      <c r="H60" s="6">
        <v>407.0</v>
      </c>
      <c r="I60" s="6">
        <v>28.0</v>
      </c>
      <c r="J60" s="6">
        <v>32.0</v>
      </c>
      <c r="K60" s="6">
        <v>1441.0</v>
      </c>
      <c r="L60" s="6">
        <v>23.0</v>
      </c>
      <c r="M60" s="6">
        <v>979.0</v>
      </c>
      <c r="N60" s="6">
        <v>1080.0</v>
      </c>
      <c r="O60" s="6">
        <v>991.0</v>
      </c>
      <c r="P60" s="6">
        <v>950.0</v>
      </c>
    </row>
    <row r="61">
      <c r="A61" s="7" t="s">
        <v>79</v>
      </c>
      <c r="B61" s="6">
        <v>1171.0</v>
      </c>
      <c r="C61" s="6">
        <v>1282.0</v>
      </c>
      <c r="D61" s="6">
        <v>1812.0</v>
      </c>
      <c r="E61" s="6">
        <v>3980.0</v>
      </c>
      <c r="F61" s="6">
        <v>3996.0</v>
      </c>
      <c r="G61" s="6">
        <v>3940.0</v>
      </c>
      <c r="H61" s="6">
        <v>4000.0</v>
      </c>
      <c r="I61" s="6">
        <v>3940.0</v>
      </c>
      <c r="J61" s="6">
        <v>2982.0</v>
      </c>
      <c r="K61" s="6">
        <v>3993.0</v>
      </c>
      <c r="L61" s="6">
        <v>3519.0</v>
      </c>
      <c r="M61" s="6">
        <v>2972.0</v>
      </c>
      <c r="N61" s="6">
        <v>2619.0</v>
      </c>
      <c r="O61" s="6">
        <v>3999.0</v>
      </c>
      <c r="P61" s="6">
        <v>3637.0</v>
      </c>
    </row>
    <row r="62">
      <c r="A62" s="7" t="s">
        <v>80</v>
      </c>
      <c r="B62" s="6">
        <v>209.0</v>
      </c>
      <c r="C62" s="6">
        <v>685.0</v>
      </c>
      <c r="D62" s="6">
        <v>0.0</v>
      </c>
      <c r="E62" s="6">
        <v>17.0</v>
      </c>
      <c r="F62" s="6">
        <v>9.0</v>
      </c>
      <c r="G62" s="6">
        <v>0.0</v>
      </c>
      <c r="H62" s="6">
        <v>23.0</v>
      </c>
      <c r="I62" s="6">
        <v>0.0</v>
      </c>
      <c r="J62" s="6">
        <v>0.0</v>
      </c>
      <c r="K62" s="6">
        <v>2548.0</v>
      </c>
      <c r="L62" s="6">
        <v>3492.0</v>
      </c>
      <c r="M62" s="6">
        <v>1991.0</v>
      </c>
      <c r="N62" s="6">
        <v>1534.0</v>
      </c>
      <c r="O62" s="6">
        <v>3006.0</v>
      </c>
      <c r="P62" s="6">
        <v>2686.0</v>
      </c>
    </row>
    <row r="63">
      <c r="A63" s="7" t="s">
        <v>81</v>
      </c>
      <c r="B63" s="6">
        <v>951.0</v>
      </c>
      <c r="C63" s="6">
        <v>1870.0</v>
      </c>
      <c r="D63" s="6">
        <v>1048.0</v>
      </c>
      <c r="E63" s="6">
        <v>0.0</v>
      </c>
      <c r="F63" s="6">
        <v>2.0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10.0</v>
      </c>
      <c r="O63" s="6">
        <v>0.0</v>
      </c>
      <c r="P63" s="6">
        <v>0.0</v>
      </c>
    </row>
    <row r="64">
      <c r="A64" s="7" t="s">
        <v>82</v>
      </c>
      <c r="B64" s="6">
        <v>0.0</v>
      </c>
      <c r="C64" s="6">
        <v>5.0</v>
      </c>
      <c r="D64" s="6">
        <v>2.0</v>
      </c>
      <c r="E64" s="6">
        <v>0.0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2.0</v>
      </c>
      <c r="M64" s="6">
        <v>0.0</v>
      </c>
      <c r="N64" s="6">
        <v>1.0</v>
      </c>
      <c r="O64" s="6">
        <v>0.0</v>
      </c>
      <c r="P64" s="6">
        <v>0.0</v>
      </c>
    </row>
    <row r="65">
      <c r="A65" s="7" t="s">
        <v>83</v>
      </c>
      <c r="B65" s="6">
        <v>0.0</v>
      </c>
      <c r="C65" s="6">
        <v>5.0</v>
      </c>
      <c r="D65" s="6">
        <v>2.0</v>
      </c>
      <c r="E65" s="6">
        <v>0.0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  <c r="L65" s="6">
        <v>2.0</v>
      </c>
      <c r="M65" s="6">
        <v>0.0</v>
      </c>
      <c r="N65" s="6">
        <v>1.0</v>
      </c>
      <c r="O65" s="6">
        <v>0.0</v>
      </c>
      <c r="P65" s="6">
        <v>0.0</v>
      </c>
    </row>
    <row r="66">
      <c r="A66" s="7" t="s">
        <v>84</v>
      </c>
      <c r="B66" s="6">
        <v>29.0</v>
      </c>
      <c r="C66" s="6">
        <v>117.0</v>
      </c>
      <c r="D66" s="6">
        <v>1604.0</v>
      </c>
      <c r="E66" s="6">
        <v>3917.0</v>
      </c>
      <c r="F66" s="6">
        <v>3980.0</v>
      </c>
      <c r="G66" s="6">
        <v>3929.0</v>
      </c>
      <c r="H66" s="6">
        <v>3570.0</v>
      </c>
      <c r="I66" s="6">
        <v>3912.0</v>
      </c>
      <c r="J66" s="6">
        <v>2950.0</v>
      </c>
      <c r="K66" s="6">
        <v>4.0</v>
      </c>
      <c r="L66" s="6">
        <v>4.0</v>
      </c>
      <c r="M66" s="6">
        <v>1008.0</v>
      </c>
      <c r="N66" s="6">
        <v>5.0</v>
      </c>
      <c r="O66" s="6">
        <v>2.0</v>
      </c>
      <c r="P66" s="6">
        <v>1.0</v>
      </c>
    </row>
    <row r="67">
      <c r="A67" s="7" t="s">
        <v>85</v>
      </c>
      <c r="B67" s="6">
        <v>0.0</v>
      </c>
      <c r="C67" s="6">
        <v>0.0</v>
      </c>
      <c r="D67" s="6">
        <v>0.0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</row>
    <row r="68">
      <c r="A68" s="7" t="s">
        <v>86</v>
      </c>
      <c r="B68" s="6">
        <v>8.0</v>
      </c>
      <c r="C68" s="6">
        <v>44.0</v>
      </c>
      <c r="D68" s="6">
        <v>64.0</v>
      </c>
      <c r="E68" s="6">
        <v>928.0</v>
      </c>
      <c r="F68" s="6">
        <v>1975.0</v>
      </c>
      <c r="G68" s="6">
        <v>1910.0</v>
      </c>
      <c r="H68" s="6">
        <v>1054.0</v>
      </c>
      <c r="I68" s="6">
        <v>963.0</v>
      </c>
      <c r="J68" s="6">
        <v>2.0</v>
      </c>
      <c r="K68" s="6">
        <v>4.0</v>
      </c>
      <c r="L68" s="6">
        <v>3.0</v>
      </c>
      <c r="M68" s="6">
        <v>2.0</v>
      </c>
      <c r="N68" s="6">
        <v>0.0</v>
      </c>
      <c r="O68" s="6">
        <v>0.0</v>
      </c>
      <c r="P68" s="6">
        <v>1.0</v>
      </c>
    </row>
    <row r="69">
      <c r="A69" s="7" t="s">
        <v>87</v>
      </c>
      <c r="B69" s="6">
        <v>8.0</v>
      </c>
      <c r="C69" s="6">
        <v>44.0</v>
      </c>
      <c r="D69" s="6">
        <v>64.0</v>
      </c>
      <c r="E69" s="6">
        <v>928.0</v>
      </c>
      <c r="F69" s="6">
        <v>1975.0</v>
      </c>
      <c r="G69" s="6">
        <v>1910.0</v>
      </c>
      <c r="H69" s="6">
        <v>1054.0</v>
      </c>
      <c r="I69" s="6">
        <v>963.0</v>
      </c>
      <c r="J69" s="6">
        <v>2.0</v>
      </c>
      <c r="K69" s="6">
        <v>4.0</v>
      </c>
      <c r="L69" s="6">
        <v>3.0</v>
      </c>
      <c r="M69" s="6">
        <v>2.0</v>
      </c>
      <c r="N69" s="6">
        <v>0.0</v>
      </c>
      <c r="O69" s="6">
        <v>0.0</v>
      </c>
      <c r="P69" s="6">
        <v>1.0</v>
      </c>
    </row>
    <row r="70">
      <c r="A70" s="7" t="s">
        <v>88</v>
      </c>
      <c r="B70" s="6">
        <v>1502.0</v>
      </c>
      <c r="C70" s="6">
        <v>2012.0</v>
      </c>
      <c r="D70" s="6">
        <v>1416.0</v>
      </c>
      <c r="E70" s="6">
        <v>3.0</v>
      </c>
      <c r="F70" s="6">
        <v>2.0</v>
      </c>
      <c r="G70" s="6">
        <v>0.0</v>
      </c>
      <c r="H70" s="6">
        <v>0.0</v>
      </c>
      <c r="I70" s="6">
        <v>0.0</v>
      </c>
      <c r="J70" s="6">
        <v>0.0</v>
      </c>
      <c r="K70" s="6">
        <v>1.0</v>
      </c>
      <c r="L70" s="6">
        <v>10.0</v>
      </c>
      <c r="M70" s="6">
        <v>16.0</v>
      </c>
      <c r="N70" s="6">
        <v>907.0</v>
      </c>
      <c r="O70" s="6">
        <v>0.0</v>
      </c>
      <c r="P70" s="6">
        <v>0.0</v>
      </c>
    </row>
    <row r="71">
      <c r="A71" s="7" t="s">
        <v>89</v>
      </c>
      <c r="B71" s="6">
        <v>8.0</v>
      </c>
      <c r="C71" s="6">
        <v>18.0</v>
      </c>
      <c r="D71" s="6">
        <v>1352.0</v>
      </c>
      <c r="E71" s="6">
        <v>1015.0</v>
      </c>
      <c r="F71" s="6">
        <v>1.0</v>
      </c>
      <c r="G71" s="6">
        <v>0.0</v>
      </c>
      <c r="H71" s="6">
        <v>1574.0</v>
      </c>
      <c r="I71" s="6">
        <v>13.0</v>
      </c>
      <c r="J71" s="6">
        <v>0.0</v>
      </c>
      <c r="K71" s="6">
        <v>0.0</v>
      </c>
      <c r="L71" s="6">
        <v>0.0</v>
      </c>
      <c r="M71" s="6">
        <v>0.0</v>
      </c>
      <c r="N71" s="6">
        <v>5.0</v>
      </c>
      <c r="O71" s="6">
        <v>0.0</v>
      </c>
      <c r="P71" s="6">
        <v>0.0</v>
      </c>
    </row>
    <row r="72">
      <c r="A72" s="7" t="s">
        <v>90</v>
      </c>
      <c r="B72" s="6">
        <v>1149.0</v>
      </c>
      <c r="C72" s="6">
        <v>1186.0</v>
      </c>
      <c r="D72" s="6">
        <v>390.0</v>
      </c>
      <c r="E72" s="6">
        <v>57.0</v>
      </c>
      <c r="F72" s="6">
        <v>16.0</v>
      </c>
      <c r="G72" s="6">
        <v>11.0</v>
      </c>
      <c r="H72" s="6">
        <v>430.0</v>
      </c>
      <c r="I72" s="6">
        <v>28.0</v>
      </c>
      <c r="J72" s="6">
        <v>32.0</v>
      </c>
      <c r="K72" s="6">
        <v>3989.0</v>
      </c>
      <c r="L72" s="6">
        <v>3515.0</v>
      </c>
      <c r="M72" s="6">
        <v>2970.0</v>
      </c>
      <c r="N72" s="6">
        <v>2614.0</v>
      </c>
      <c r="O72" s="6">
        <v>3997.0</v>
      </c>
      <c r="P72" s="6">
        <v>3636.0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/>
      <c r="B1" s="2">
        <v>44197.0</v>
      </c>
      <c r="C1" s="2">
        <v>44228.0</v>
      </c>
      <c r="D1" s="2">
        <v>44256.0</v>
      </c>
      <c r="E1" s="2">
        <v>44287.0</v>
      </c>
      <c r="F1" s="2">
        <v>44317.0</v>
      </c>
      <c r="G1" s="2">
        <v>44348.0</v>
      </c>
      <c r="H1" s="2">
        <v>44378.0</v>
      </c>
      <c r="I1" s="2">
        <v>44409.0</v>
      </c>
      <c r="J1" s="2">
        <v>44440.0</v>
      </c>
      <c r="K1" s="2">
        <v>44470.0</v>
      </c>
      <c r="L1" s="2">
        <v>44501.0</v>
      </c>
      <c r="M1" s="2">
        <v>44531.0</v>
      </c>
      <c r="N1" s="2">
        <v>44562.0</v>
      </c>
      <c r="O1" s="2">
        <v>44593.0</v>
      </c>
      <c r="P1" s="2">
        <v>44621.0</v>
      </c>
    </row>
    <row r="2">
      <c r="A2" s="7" t="s">
        <v>20</v>
      </c>
      <c r="B2" s="6">
        <v>0.004</v>
      </c>
      <c r="C2" s="6">
        <v>0.0155</v>
      </c>
      <c r="D2" s="6">
        <v>0.354</v>
      </c>
      <c r="E2" s="6">
        <v>0.48575</v>
      </c>
      <c r="F2" s="6">
        <v>0.494</v>
      </c>
      <c r="G2" s="6">
        <v>0.4775</v>
      </c>
      <c r="H2" s="6">
        <v>0.657</v>
      </c>
      <c r="I2" s="6">
        <v>0.244</v>
      </c>
      <c r="J2" s="6">
        <v>5.0E-4</v>
      </c>
      <c r="K2" s="6">
        <v>0.001</v>
      </c>
      <c r="L2" s="6">
        <v>7.5E-4</v>
      </c>
      <c r="M2" s="6">
        <v>5.0E-4</v>
      </c>
      <c r="N2" s="6">
        <v>0.00125</v>
      </c>
      <c r="O2" s="6">
        <v>0.0</v>
      </c>
      <c r="P2" s="6">
        <v>2.5E-4</v>
      </c>
    </row>
    <row r="3">
      <c r="A3" s="7" t="s">
        <v>21</v>
      </c>
      <c r="B3" s="6">
        <v>0.23775</v>
      </c>
      <c r="C3" s="6">
        <v>0.4675</v>
      </c>
      <c r="D3" s="6">
        <v>0.262</v>
      </c>
      <c r="E3" s="6">
        <v>0.0</v>
      </c>
      <c r="F3" s="6">
        <v>5.0E-4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0.0025</v>
      </c>
      <c r="O3" s="6">
        <v>0.0</v>
      </c>
      <c r="P3" s="6">
        <v>0.0</v>
      </c>
    </row>
    <row r="4">
      <c r="A4" s="7" t="s">
        <v>22</v>
      </c>
      <c r="B4" s="6">
        <v>0.13775</v>
      </c>
      <c r="C4" s="6">
        <v>0.0355</v>
      </c>
      <c r="D4" s="6">
        <v>0.092</v>
      </c>
      <c r="E4" s="6">
        <v>7.5E-4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2.5E-4</v>
      </c>
      <c r="L4" s="6">
        <v>0.0025</v>
      </c>
      <c r="M4" s="6">
        <v>0.004</v>
      </c>
      <c r="N4" s="6">
        <v>0.22425</v>
      </c>
      <c r="O4" s="6">
        <v>0.0</v>
      </c>
      <c r="P4" s="6">
        <v>0.0</v>
      </c>
    </row>
    <row r="5">
      <c r="A5" s="7" t="s">
        <v>23</v>
      </c>
      <c r="B5" s="6">
        <v>0.228</v>
      </c>
      <c r="C5" s="6">
        <v>0.1615</v>
      </c>
      <c r="D5" s="6">
        <v>0.06</v>
      </c>
      <c r="E5" s="6">
        <v>0.00375</v>
      </c>
      <c r="F5" s="6">
        <v>5.0E-4</v>
      </c>
      <c r="G5" s="6">
        <v>0.01475</v>
      </c>
      <c r="H5" s="6">
        <v>0.0</v>
      </c>
      <c r="I5" s="6">
        <v>5.0E-4</v>
      </c>
      <c r="J5" s="6">
        <v>0.2545</v>
      </c>
      <c r="K5" s="6">
        <v>0.00125</v>
      </c>
      <c r="L5" s="6">
        <v>0.11725</v>
      </c>
      <c r="M5" s="6">
        <v>0.0015</v>
      </c>
      <c r="N5" s="6">
        <v>0.11825</v>
      </c>
      <c r="O5" s="6">
        <v>2.5E-4</v>
      </c>
      <c r="P5" s="6">
        <v>0.09075</v>
      </c>
    </row>
    <row r="6">
      <c r="A6" s="7" t="s">
        <v>24</v>
      </c>
      <c r="B6" s="6">
        <v>0.23775</v>
      </c>
      <c r="C6" s="6">
        <v>0.4675</v>
      </c>
      <c r="D6" s="6">
        <v>0.262</v>
      </c>
      <c r="E6" s="6">
        <v>0.0</v>
      </c>
      <c r="F6" s="6">
        <v>5.0E-4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0.0025</v>
      </c>
      <c r="O6" s="6">
        <v>0.0</v>
      </c>
      <c r="P6" s="6">
        <v>0.0</v>
      </c>
    </row>
    <row r="7">
      <c r="A7" s="7" t="s">
        <v>25</v>
      </c>
      <c r="B7" s="6">
        <v>0.228</v>
      </c>
      <c r="C7" s="6">
        <v>0.1615</v>
      </c>
      <c r="D7" s="6">
        <v>0.06</v>
      </c>
      <c r="E7" s="6">
        <v>0.00375</v>
      </c>
      <c r="F7" s="6">
        <v>5.0E-4</v>
      </c>
      <c r="G7" s="6">
        <v>0.01475</v>
      </c>
      <c r="H7" s="6">
        <v>0.0</v>
      </c>
      <c r="I7" s="6">
        <v>5.0E-4</v>
      </c>
      <c r="J7" s="6">
        <v>0.2545</v>
      </c>
      <c r="K7" s="6">
        <v>0.00125</v>
      </c>
      <c r="L7" s="6">
        <v>0.11725</v>
      </c>
      <c r="M7" s="6">
        <v>0.0015</v>
      </c>
      <c r="N7" s="6">
        <v>0.11825</v>
      </c>
      <c r="O7" s="6">
        <v>2.5E-4</v>
      </c>
      <c r="P7" s="6">
        <v>0.09075</v>
      </c>
    </row>
    <row r="8">
      <c r="A8" s="7" t="s">
        <v>26</v>
      </c>
      <c r="B8" s="6">
        <v>0.235</v>
      </c>
      <c r="C8" s="6">
        <v>0.12525</v>
      </c>
      <c r="D8" s="6">
        <v>0.0975</v>
      </c>
      <c r="E8" s="6">
        <v>0.01</v>
      </c>
      <c r="F8" s="6">
        <v>0.00175</v>
      </c>
      <c r="G8" s="6">
        <v>0.00275</v>
      </c>
      <c r="H8" s="6">
        <v>0.10175</v>
      </c>
      <c r="I8" s="6">
        <v>0.007</v>
      </c>
      <c r="J8" s="6">
        <v>0.008</v>
      </c>
      <c r="K8" s="6">
        <v>0.36025</v>
      </c>
      <c r="L8" s="6">
        <v>0.00575</v>
      </c>
      <c r="M8" s="6">
        <v>0.24475</v>
      </c>
      <c r="N8" s="6">
        <v>0.27</v>
      </c>
      <c r="O8" s="6">
        <v>0.24775</v>
      </c>
      <c r="P8" s="6">
        <v>0.2375</v>
      </c>
    </row>
    <row r="9">
      <c r="A9" s="7" t="s">
        <v>27</v>
      </c>
      <c r="B9" s="6">
        <v>0.89825</v>
      </c>
      <c r="C9" s="6">
        <v>0.9995</v>
      </c>
      <c r="D9" s="6">
        <v>0.914</v>
      </c>
      <c r="E9" s="6">
        <v>0.9995</v>
      </c>
      <c r="F9" s="6">
        <v>1.0</v>
      </c>
      <c r="G9" s="6">
        <v>0.99975</v>
      </c>
      <c r="H9" s="6">
        <v>1.0</v>
      </c>
      <c r="I9" s="6">
        <v>0.9855</v>
      </c>
      <c r="J9" s="6">
        <v>1.0</v>
      </c>
      <c r="K9" s="6">
        <v>0.99975</v>
      </c>
      <c r="L9" s="6">
        <v>1.0</v>
      </c>
      <c r="M9" s="6">
        <v>1.0</v>
      </c>
      <c r="N9" s="6">
        <v>1.0</v>
      </c>
      <c r="O9" s="6">
        <v>1.0</v>
      </c>
      <c r="P9" s="6">
        <v>1.0</v>
      </c>
    </row>
    <row r="10">
      <c r="A10" s="7" t="s">
        <v>28</v>
      </c>
      <c r="B10" s="6">
        <v>0.28725</v>
      </c>
      <c r="C10" s="6">
        <v>0.2965</v>
      </c>
      <c r="D10" s="6">
        <v>0.0975</v>
      </c>
      <c r="E10" s="6">
        <v>0.01425</v>
      </c>
      <c r="F10" s="6">
        <v>0.004</v>
      </c>
      <c r="G10" s="6">
        <v>0.00275</v>
      </c>
      <c r="H10" s="6">
        <v>0.1075</v>
      </c>
      <c r="I10" s="6">
        <v>0.007</v>
      </c>
      <c r="J10" s="6">
        <v>0.008</v>
      </c>
      <c r="K10" s="6">
        <v>0.99725</v>
      </c>
      <c r="L10" s="6">
        <v>0.87875</v>
      </c>
      <c r="M10" s="6">
        <v>0.7425</v>
      </c>
      <c r="N10" s="6">
        <v>0.6535</v>
      </c>
      <c r="O10" s="6">
        <v>0.99925</v>
      </c>
      <c r="P10" s="6">
        <v>0.909</v>
      </c>
    </row>
    <row r="11">
      <c r="A11" s="7" t="s">
        <v>29</v>
      </c>
      <c r="B11" s="6">
        <v>0.228</v>
      </c>
      <c r="C11" s="6">
        <v>0.1615</v>
      </c>
      <c r="D11" s="6">
        <v>0.06</v>
      </c>
      <c r="E11" s="6">
        <v>0.00375</v>
      </c>
      <c r="F11" s="6">
        <v>5.0E-4</v>
      </c>
      <c r="G11" s="6">
        <v>0.01475</v>
      </c>
      <c r="H11" s="6">
        <v>0.0</v>
      </c>
      <c r="I11" s="6">
        <v>5.0E-4</v>
      </c>
      <c r="J11" s="6">
        <v>0.2545</v>
      </c>
      <c r="K11" s="6">
        <v>0.00125</v>
      </c>
      <c r="L11" s="6">
        <v>0.11725</v>
      </c>
      <c r="M11" s="6">
        <v>0.0015</v>
      </c>
      <c r="N11" s="6">
        <v>0.11825</v>
      </c>
      <c r="O11" s="6">
        <v>2.5E-4</v>
      </c>
      <c r="P11" s="6">
        <v>0.09075</v>
      </c>
    </row>
    <row r="12">
      <c r="A12" s="7" t="s">
        <v>30</v>
      </c>
      <c r="B12" s="6">
        <v>0.0055</v>
      </c>
      <c r="C12" s="6">
        <v>0.02825</v>
      </c>
      <c r="D12" s="6">
        <v>0.356</v>
      </c>
      <c r="E12" s="6">
        <v>0.98075</v>
      </c>
      <c r="F12" s="6">
        <v>0.995</v>
      </c>
      <c r="G12" s="6">
        <v>0.98225</v>
      </c>
      <c r="H12" s="6">
        <v>0.8925</v>
      </c>
      <c r="I12" s="6">
        <v>0.978</v>
      </c>
      <c r="J12" s="6">
        <v>0.7375</v>
      </c>
      <c r="K12" s="6">
        <v>0.001</v>
      </c>
      <c r="L12" s="6">
        <v>0.001</v>
      </c>
      <c r="M12" s="6">
        <v>5.0E-4</v>
      </c>
      <c r="N12" s="6">
        <v>0.00125</v>
      </c>
      <c r="O12" s="6">
        <v>5.0E-4</v>
      </c>
      <c r="P12" s="6">
        <v>2.5E-4</v>
      </c>
    </row>
    <row r="13">
      <c r="A13" s="7" t="s">
        <v>31</v>
      </c>
      <c r="B13" s="6">
        <v>0.00175</v>
      </c>
      <c r="C13" s="6">
        <v>0.00575</v>
      </c>
      <c r="D13" s="6">
        <v>0.046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0.2515</v>
      </c>
      <c r="N13" s="6">
        <v>0.0</v>
      </c>
      <c r="O13" s="6">
        <v>0.0</v>
      </c>
      <c r="P13" s="6">
        <v>0.0</v>
      </c>
    </row>
    <row r="14">
      <c r="A14" s="7" t="s">
        <v>32</v>
      </c>
      <c r="B14" s="6">
        <v>0.28725</v>
      </c>
      <c r="C14" s="6">
        <v>0.2965</v>
      </c>
      <c r="D14" s="6">
        <v>0.0975</v>
      </c>
      <c r="E14" s="6">
        <v>0.01425</v>
      </c>
      <c r="F14" s="6">
        <v>0.004</v>
      </c>
      <c r="G14" s="6">
        <v>0.00275</v>
      </c>
      <c r="H14" s="6">
        <v>0.1075</v>
      </c>
      <c r="I14" s="6">
        <v>0.007</v>
      </c>
      <c r="J14" s="6">
        <v>0.008</v>
      </c>
      <c r="K14" s="6">
        <v>0.99725</v>
      </c>
      <c r="L14" s="6">
        <v>0.87875</v>
      </c>
      <c r="M14" s="6">
        <v>0.7425</v>
      </c>
      <c r="N14" s="6">
        <v>0.6535</v>
      </c>
      <c r="O14" s="6">
        <v>0.99925</v>
      </c>
      <c r="P14" s="6">
        <v>0.909</v>
      </c>
    </row>
    <row r="15">
      <c r="A15" s="7" t="s">
        <v>33</v>
      </c>
      <c r="B15" s="6">
        <v>0.366</v>
      </c>
      <c r="C15" s="6">
        <v>0.20025</v>
      </c>
      <c r="D15" s="6">
        <v>0.152</v>
      </c>
      <c r="E15" s="6">
        <v>0.0045</v>
      </c>
      <c r="F15" s="6">
        <v>5.0E-4</v>
      </c>
      <c r="G15" s="6">
        <v>0.01475</v>
      </c>
      <c r="H15" s="6">
        <v>0.0</v>
      </c>
      <c r="I15" s="6">
        <v>5.0E-4</v>
      </c>
      <c r="J15" s="6">
        <v>0.2545</v>
      </c>
      <c r="K15" s="6">
        <v>0.0015</v>
      </c>
      <c r="L15" s="6">
        <v>0.11975</v>
      </c>
      <c r="M15" s="6">
        <v>0.0055</v>
      </c>
      <c r="N15" s="6">
        <v>0.3425</v>
      </c>
      <c r="O15" s="6">
        <v>2.5E-4</v>
      </c>
      <c r="P15" s="6">
        <v>0.09075</v>
      </c>
    </row>
    <row r="16">
      <c r="A16" s="7" t="s">
        <v>34</v>
      </c>
      <c r="B16" s="6">
        <v>0.00175</v>
      </c>
      <c r="C16" s="6">
        <v>0.00575</v>
      </c>
      <c r="D16" s="6">
        <v>0.046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0.2515</v>
      </c>
      <c r="N16" s="6">
        <v>0.0</v>
      </c>
      <c r="O16" s="6">
        <v>0.0</v>
      </c>
      <c r="P16" s="6">
        <v>0.0</v>
      </c>
    </row>
    <row r="17">
      <c r="A17" s="7" t="s">
        <v>35</v>
      </c>
      <c r="B17" s="6">
        <v>0.0</v>
      </c>
      <c r="C17" s="6">
        <v>0.00125</v>
      </c>
      <c r="D17" s="6">
        <v>5.0E-4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5.0E-4</v>
      </c>
      <c r="M17" s="6">
        <v>0.0</v>
      </c>
      <c r="N17" s="6">
        <v>2.5E-4</v>
      </c>
      <c r="O17" s="6">
        <v>0.0</v>
      </c>
      <c r="P17" s="6">
        <v>0.0</v>
      </c>
    </row>
    <row r="18">
      <c r="A18" s="7" t="s">
        <v>36</v>
      </c>
      <c r="B18" s="6">
        <v>0.19475</v>
      </c>
      <c r="C18" s="6">
        <v>0.03775</v>
      </c>
      <c r="D18" s="6">
        <v>0.043</v>
      </c>
      <c r="E18" s="6">
        <v>0.01</v>
      </c>
      <c r="F18" s="6">
        <v>0.0015</v>
      </c>
      <c r="G18" s="6">
        <v>7.5E-4</v>
      </c>
      <c r="H18" s="6">
        <v>0.101</v>
      </c>
      <c r="I18" s="6">
        <v>0.0015</v>
      </c>
      <c r="J18" s="6">
        <v>0.0065</v>
      </c>
      <c r="K18" s="6">
        <v>0.3585</v>
      </c>
      <c r="L18" s="6">
        <v>0.00425</v>
      </c>
      <c r="M18" s="6">
        <v>0.2435</v>
      </c>
      <c r="N18" s="6">
        <v>0.021</v>
      </c>
      <c r="O18" s="6">
        <v>0.246</v>
      </c>
      <c r="P18" s="6">
        <v>0.23475</v>
      </c>
    </row>
    <row r="19">
      <c r="A19" s="7" t="s">
        <v>37</v>
      </c>
      <c r="B19" s="6">
        <v>0.13775</v>
      </c>
      <c r="C19" s="6">
        <v>0.0355</v>
      </c>
      <c r="D19" s="6">
        <v>0.092</v>
      </c>
      <c r="E19" s="6">
        <v>7.5E-4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2.5E-4</v>
      </c>
      <c r="L19" s="6">
        <v>0.0025</v>
      </c>
      <c r="M19" s="6">
        <v>0.004</v>
      </c>
      <c r="N19" s="6">
        <v>0.22425</v>
      </c>
      <c r="O19" s="6">
        <v>0.0</v>
      </c>
      <c r="P19" s="6">
        <v>0.0</v>
      </c>
    </row>
    <row r="20">
      <c r="A20" s="7" t="s">
        <v>38</v>
      </c>
      <c r="B20" s="6">
        <v>0.0055</v>
      </c>
      <c r="C20" s="6">
        <v>0.024</v>
      </c>
      <c r="D20" s="6">
        <v>0.3555</v>
      </c>
      <c r="E20" s="6">
        <v>0.98075</v>
      </c>
      <c r="F20" s="6">
        <v>0.995</v>
      </c>
      <c r="G20" s="6">
        <v>0.98225</v>
      </c>
      <c r="H20" s="6">
        <v>0.8925</v>
      </c>
      <c r="I20" s="6">
        <v>0.978</v>
      </c>
      <c r="J20" s="6">
        <v>0.7375</v>
      </c>
      <c r="K20" s="6">
        <v>0.001</v>
      </c>
      <c r="L20" s="6">
        <v>0.001</v>
      </c>
      <c r="M20" s="6">
        <v>5.0E-4</v>
      </c>
      <c r="N20" s="6">
        <v>0.00125</v>
      </c>
      <c r="O20" s="6">
        <v>5.0E-4</v>
      </c>
      <c r="P20" s="6">
        <v>2.5E-4</v>
      </c>
    </row>
    <row r="21">
      <c r="A21" s="7" t="s">
        <v>39</v>
      </c>
      <c r="B21" s="6">
        <v>0.00725</v>
      </c>
      <c r="C21" s="6">
        <v>0.02975</v>
      </c>
      <c r="D21" s="6">
        <v>0.4015</v>
      </c>
      <c r="E21" s="6">
        <v>0.98075</v>
      </c>
      <c r="F21" s="6">
        <v>0.995</v>
      </c>
      <c r="G21" s="6">
        <v>0.98225</v>
      </c>
      <c r="H21" s="6">
        <v>0.8925</v>
      </c>
      <c r="I21" s="6">
        <v>0.978</v>
      </c>
      <c r="J21" s="6">
        <v>0.7375</v>
      </c>
      <c r="K21" s="6">
        <v>0.001</v>
      </c>
      <c r="L21" s="6">
        <v>0.001</v>
      </c>
      <c r="M21" s="6">
        <v>0.252</v>
      </c>
      <c r="N21" s="6">
        <v>0.00125</v>
      </c>
      <c r="O21" s="6">
        <v>5.0E-4</v>
      </c>
      <c r="P21" s="6">
        <v>2.5E-4</v>
      </c>
    </row>
    <row r="22">
      <c r="A22" s="7" t="s">
        <v>40</v>
      </c>
      <c r="B22" s="6">
        <v>0.28725</v>
      </c>
      <c r="C22" s="6">
        <v>0.2965</v>
      </c>
      <c r="D22" s="6">
        <v>0.0975</v>
      </c>
      <c r="E22" s="6">
        <v>0.01425</v>
      </c>
      <c r="F22" s="6">
        <v>0.004</v>
      </c>
      <c r="G22" s="6">
        <v>0.00275</v>
      </c>
      <c r="H22" s="6">
        <v>0.1075</v>
      </c>
      <c r="I22" s="6">
        <v>0.007</v>
      </c>
      <c r="J22" s="6">
        <v>0.008</v>
      </c>
      <c r="K22" s="6">
        <v>0.99725</v>
      </c>
      <c r="L22" s="6">
        <v>0.87875</v>
      </c>
      <c r="M22" s="6">
        <v>0.7425</v>
      </c>
      <c r="N22" s="6">
        <v>0.6535</v>
      </c>
      <c r="O22" s="6">
        <v>0.99925</v>
      </c>
      <c r="P22" s="6">
        <v>0.909</v>
      </c>
    </row>
    <row r="23">
      <c r="A23" s="7" t="s">
        <v>41</v>
      </c>
      <c r="B23" s="6">
        <v>0.05225</v>
      </c>
      <c r="C23" s="6">
        <v>0.17125</v>
      </c>
      <c r="D23" s="6">
        <v>0.0</v>
      </c>
      <c r="E23" s="6">
        <v>0.00425</v>
      </c>
      <c r="F23" s="6">
        <v>0.00225</v>
      </c>
      <c r="G23" s="6">
        <v>0.0</v>
      </c>
      <c r="H23" s="6">
        <v>0.00575</v>
      </c>
      <c r="I23" s="6">
        <v>0.0</v>
      </c>
      <c r="J23" s="6">
        <v>0.0</v>
      </c>
      <c r="K23" s="6">
        <v>0.637</v>
      </c>
      <c r="L23" s="6">
        <v>0.873</v>
      </c>
      <c r="M23" s="6">
        <v>0.49775</v>
      </c>
      <c r="N23" s="6">
        <v>0.3835</v>
      </c>
      <c r="O23" s="6">
        <v>0.7515</v>
      </c>
      <c r="P23" s="6">
        <v>0.6715</v>
      </c>
    </row>
    <row r="24">
      <c r="A24" s="7" t="s">
        <v>42</v>
      </c>
      <c r="B24" s="6">
        <v>0.05225</v>
      </c>
      <c r="C24" s="6">
        <v>0.17125</v>
      </c>
      <c r="D24" s="6">
        <v>0.0</v>
      </c>
      <c r="E24" s="6">
        <v>0.00425</v>
      </c>
      <c r="F24" s="6">
        <v>0.00225</v>
      </c>
      <c r="G24" s="6">
        <v>0.0</v>
      </c>
      <c r="H24" s="6">
        <v>0.00575</v>
      </c>
      <c r="I24" s="6">
        <v>0.0</v>
      </c>
      <c r="J24" s="6">
        <v>0.0</v>
      </c>
      <c r="K24" s="6">
        <v>0.637</v>
      </c>
      <c r="L24" s="6">
        <v>0.873</v>
      </c>
      <c r="M24" s="6">
        <v>0.49775</v>
      </c>
      <c r="N24" s="6">
        <v>0.3835</v>
      </c>
      <c r="O24" s="6">
        <v>0.7515</v>
      </c>
      <c r="P24" s="6">
        <v>0.6715</v>
      </c>
    </row>
    <row r="25">
      <c r="A25" s="7" t="s">
        <v>43</v>
      </c>
      <c r="B25" s="6">
        <v>0.0</v>
      </c>
      <c r="C25" s="6">
        <v>0.00125</v>
      </c>
      <c r="D25" s="6">
        <v>5.0E-4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5.0E-4</v>
      </c>
      <c r="M25" s="6">
        <v>0.0</v>
      </c>
      <c r="N25" s="6">
        <v>2.5E-4</v>
      </c>
      <c r="O25" s="6">
        <v>0.0</v>
      </c>
      <c r="P25" s="6">
        <v>0.0</v>
      </c>
    </row>
    <row r="26">
      <c r="A26" s="7" t="s">
        <v>44</v>
      </c>
      <c r="B26" s="6">
        <v>2.5E-4</v>
      </c>
      <c r="C26" s="6">
        <v>0.00325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</row>
    <row r="27">
      <c r="A27" s="7" t="s">
        <v>45</v>
      </c>
      <c r="B27" s="6">
        <v>0.05225</v>
      </c>
      <c r="C27" s="6">
        <v>0.17125</v>
      </c>
      <c r="D27" s="6">
        <v>0.0</v>
      </c>
      <c r="E27" s="6">
        <v>0.00425</v>
      </c>
      <c r="F27" s="6">
        <v>0.00225</v>
      </c>
      <c r="G27" s="6">
        <v>0.0</v>
      </c>
      <c r="H27" s="6">
        <v>0.00575</v>
      </c>
      <c r="I27" s="6">
        <v>0.0</v>
      </c>
      <c r="J27" s="6">
        <v>0.0</v>
      </c>
      <c r="K27" s="6">
        <v>0.637</v>
      </c>
      <c r="L27" s="6">
        <v>0.873</v>
      </c>
      <c r="M27" s="6">
        <v>0.49775</v>
      </c>
      <c r="N27" s="6">
        <v>0.3835</v>
      </c>
      <c r="O27" s="6">
        <v>0.7515</v>
      </c>
      <c r="P27" s="6">
        <v>0.6715</v>
      </c>
    </row>
    <row r="28">
      <c r="A28" s="7" t="s">
        <v>46</v>
      </c>
      <c r="B28" s="6">
        <v>0.13775</v>
      </c>
      <c r="C28" s="6">
        <v>0.0355</v>
      </c>
      <c r="D28" s="6">
        <v>0.092</v>
      </c>
      <c r="E28" s="6">
        <v>7.5E-4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2.5E-4</v>
      </c>
      <c r="L28" s="6">
        <v>0.0025</v>
      </c>
      <c r="M28" s="6">
        <v>0.004</v>
      </c>
      <c r="N28" s="6">
        <v>0.22425</v>
      </c>
      <c r="O28" s="6">
        <v>0.0</v>
      </c>
      <c r="P28" s="6">
        <v>0.0</v>
      </c>
    </row>
    <row r="29">
      <c r="A29" s="7" t="s">
        <v>47</v>
      </c>
      <c r="B29" s="6">
        <v>0.0035</v>
      </c>
      <c r="C29" s="6">
        <v>0.019</v>
      </c>
      <c r="D29" s="6">
        <v>0.017</v>
      </c>
      <c r="E29" s="6">
        <v>0.7255</v>
      </c>
      <c r="F29" s="6">
        <v>0.99475</v>
      </c>
      <c r="G29" s="6">
        <v>0.98225</v>
      </c>
      <c r="H29" s="6">
        <v>0.499</v>
      </c>
      <c r="I29" s="6">
        <v>0.97475</v>
      </c>
      <c r="J29" s="6">
        <v>0.7375</v>
      </c>
      <c r="K29" s="6">
        <v>0.001</v>
      </c>
      <c r="L29" s="6">
        <v>0.001</v>
      </c>
      <c r="M29" s="6">
        <v>5.0E-4</v>
      </c>
      <c r="N29" s="6">
        <v>0.0</v>
      </c>
      <c r="O29" s="6">
        <v>5.0E-4</v>
      </c>
      <c r="P29" s="6">
        <v>2.5E-4</v>
      </c>
    </row>
    <row r="30">
      <c r="A30" s="7" t="s">
        <v>48</v>
      </c>
      <c r="B30" s="6">
        <v>2.5E-4</v>
      </c>
      <c r="C30" s="6">
        <v>0.00325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</row>
    <row r="31">
      <c r="A31" s="7" t="s">
        <v>49</v>
      </c>
      <c r="B31" s="6">
        <v>0.228</v>
      </c>
      <c r="C31" s="6">
        <v>0.1615</v>
      </c>
      <c r="D31" s="6">
        <v>0.06</v>
      </c>
      <c r="E31" s="6">
        <v>0.00375</v>
      </c>
      <c r="F31" s="6">
        <v>5.0E-4</v>
      </c>
      <c r="G31" s="6">
        <v>0.01475</v>
      </c>
      <c r="H31" s="6">
        <v>0.0</v>
      </c>
      <c r="I31" s="6">
        <v>5.0E-4</v>
      </c>
      <c r="J31" s="6">
        <v>0.2545</v>
      </c>
      <c r="K31" s="6">
        <v>0.00125</v>
      </c>
      <c r="L31" s="6">
        <v>0.11725</v>
      </c>
      <c r="M31" s="6">
        <v>0.0015</v>
      </c>
      <c r="N31" s="6">
        <v>0.11825</v>
      </c>
      <c r="O31" s="6">
        <v>2.5E-4</v>
      </c>
      <c r="P31" s="6">
        <v>0.09075</v>
      </c>
    </row>
    <row r="32">
      <c r="A32" s="7" t="s">
        <v>50</v>
      </c>
      <c r="B32" s="6">
        <v>0.0</v>
      </c>
      <c r="C32" s="6">
        <v>0.00125</v>
      </c>
      <c r="D32" s="6">
        <v>5.0E-4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5.0E-4</v>
      </c>
      <c r="M32" s="6">
        <v>0.0</v>
      </c>
      <c r="N32" s="6">
        <v>2.5E-4</v>
      </c>
      <c r="O32" s="6">
        <v>0.0</v>
      </c>
      <c r="P32" s="6">
        <v>0.0</v>
      </c>
    </row>
    <row r="33">
      <c r="A33" s="7" t="s">
        <v>51</v>
      </c>
      <c r="B33" s="6">
        <v>0.00725</v>
      </c>
      <c r="C33" s="6">
        <v>0.034</v>
      </c>
      <c r="D33" s="6">
        <v>0.402</v>
      </c>
      <c r="E33" s="6">
        <v>0.98075</v>
      </c>
      <c r="F33" s="6">
        <v>0.995</v>
      </c>
      <c r="G33" s="6">
        <v>0.98225</v>
      </c>
      <c r="H33" s="6">
        <v>0.8925</v>
      </c>
      <c r="I33" s="6">
        <v>0.978</v>
      </c>
      <c r="J33" s="6">
        <v>0.7375</v>
      </c>
      <c r="K33" s="6">
        <v>0.001</v>
      </c>
      <c r="L33" s="6">
        <v>0.001</v>
      </c>
      <c r="M33" s="6">
        <v>0.252</v>
      </c>
      <c r="N33" s="6">
        <v>0.00125</v>
      </c>
      <c r="O33" s="6">
        <v>5.0E-4</v>
      </c>
      <c r="P33" s="6">
        <v>2.5E-4</v>
      </c>
    </row>
    <row r="34">
      <c r="A34" s="7" t="s">
        <v>52</v>
      </c>
      <c r="B34" s="6">
        <v>0.05225</v>
      </c>
      <c r="C34" s="6">
        <v>0.17125</v>
      </c>
      <c r="D34" s="6">
        <v>0.0</v>
      </c>
      <c r="E34" s="6">
        <v>0.00425</v>
      </c>
      <c r="F34" s="6">
        <v>0.00225</v>
      </c>
      <c r="G34" s="6">
        <v>0.0</v>
      </c>
      <c r="H34" s="6">
        <v>0.00575</v>
      </c>
      <c r="I34" s="6">
        <v>0.0</v>
      </c>
      <c r="J34" s="6">
        <v>0.0</v>
      </c>
      <c r="K34" s="6">
        <v>0.637</v>
      </c>
      <c r="L34" s="6">
        <v>0.873</v>
      </c>
      <c r="M34" s="6">
        <v>0.49775</v>
      </c>
      <c r="N34" s="6">
        <v>0.3835</v>
      </c>
      <c r="O34" s="6">
        <v>0.7515</v>
      </c>
      <c r="P34" s="6">
        <v>0.6715</v>
      </c>
    </row>
    <row r="35">
      <c r="A35" s="7" t="s">
        <v>53</v>
      </c>
      <c r="B35" s="6">
        <v>0.228</v>
      </c>
      <c r="C35" s="6">
        <v>0.1615</v>
      </c>
      <c r="D35" s="6">
        <v>0.06</v>
      </c>
      <c r="E35" s="6">
        <v>0.00375</v>
      </c>
      <c r="F35" s="6">
        <v>5.0E-4</v>
      </c>
      <c r="G35" s="6">
        <v>0.01475</v>
      </c>
      <c r="H35" s="6">
        <v>0.0</v>
      </c>
      <c r="I35" s="6">
        <v>5.0E-4</v>
      </c>
      <c r="J35" s="6">
        <v>0.2545</v>
      </c>
      <c r="K35" s="6">
        <v>0.00125</v>
      </c>
      <c r="L35" s="6">
        <v>0.11725</v>
      </c>
      <c r="M35" s="6">
        <v>0.0015</v>
      </c>
      <c r="N35" s="6">
        <v>0.11825</v>
      </c>
      <c r="O35" s="6">
        <v>2.5E-4</v>
      </c>
      <c r="P35" s="6">
        <v>0.09075</v>
      </c>
    </row>
    <row r="36">
      <c r="A36" s="7" t="s">
        <v>54</v>
      </c>
      <c r="B36" s="6">
        <v>0.28725</v>
      </c>
      <c r="C36" s="6">
        <v>0.2965</v>
      </c>
      <c r="D36" s="6">
        <v>0.0975</v>
      </c>
      <c r="E36" s="6">
        <v>0.01425</v>
      </c>
      <c r="F36" s="6">
        <v>0.004</v>
      </c>
      <c r="G36" s="6">
        <v>0.00275</v>
      </c>
      <c r="H36" s="6">
        <v>0.1075</v>
      </c>
      <c r="I36" s="6">
        <v>0.007</v>
      </c>
      <c r="J36" s="6">
        <v>0.008</v>
      </c>
      <c r="K36" s="6">
        <v>0.99725</v>
      </c>
      <c r="L36" s="6">
        <v>0.87875</v>
      </c>
      <c r="M36" s="6">
        <v>0.7425</v>
      </c>
      <c r="N36" s="6">
        <v>0.6535</v>
      </c>
      <c r="O36" s="6">
        <v>0.99925</v>
      </c>
      <c r="P36" s="6">
        <v>0.909</v>
      </c>
    </row>
    <row r="37">
      <c r="A37" s="7" t="s">
        <v>55</v>
      </c>
      <c r="B37" s="6">
        <v>0.28725</v>
      </c>
      <c r="C37" s="6">
        <v>0.2965</v>
      </c>
      <c r="D37" s="6">
        <v>0.0975</v>
      </c>
      <c r="E37" s="6">
        <v>0.01425</v>
      </c>
      <c r="F37" s="6">
        <v>0.004</v>
      </c>
      <c r="G37" s="6">
        <v>0.00275</v>
      </c>
      <c r="H37" s="6">
        <v>0.1075</v>
      </c>
      <c r="I37" s="6">
        <v>0.007</v>
      </c>
      <c r="J37" s="6">
        <v>0.008</v>
      </c>
      <c r="K37" s="6">
        <v>0.99725</v>
      </c>
      <c r="L37" s="6">
        <v>0.87875</v>
      </c>
      <c r="M37" s="6">
        <v>0.7425</v>
      </c>
      <c r="N37" s="6">
        <v>0.6535</v>
      </c>
      <c r="O37" s="6">
        <v>0.99925</v>
      </c>
      <c r="P37" s="6">
        <v>0.909</v>
      </c>
    </row>
    <row r="38">
      <c r="A38" s="7" t="s">
        <v>56</v>
      </c>
      <c r="B38" s="6">
        <v>0.28725</v>
      </c>
      <c r="C38" s="6">
        <v>0.2965</v>
      </c>
      <c r="D38" s="6">
        <v>0.0975</v>
      </c>
      <c r="E38" s="6">
        <v>0.01425</v>
      </c>
      <c r="F38" s="6">
        <v>0.004</v>
      </c>
      <c r="G38" s="6">
        <v>0.00275</v>
      </c>
      <c r="H38" s="6">
        <v>0.1075</v>
      </c>
      <c r="I38" s="6">
        <v>0.007</v>
      </c>
      <c r="J38" s="6">
        <v>0.008</v>
      </c>
      <c r="K38" s="6">
        <v>0.99725</v>
      </c>
      <c r="L38" s="6">
        <v>0.87875</v>
      </c>
      <c r="M38" s="6">
        <v>0.7425</v>
      </c>
      <c r="N38" s="6">
        <v>0.6535</v>
      </c>
      <c r="O38" s="6">
        <v>0.99925</v>
      </c>
      <c r="P38" s="6">
        <v>0.909</v>
      </c>
    </row>
    <row r="39">
      <c r="A39" s="7" t="s">
        <v>57</v>
      </c>
      <c r="B39" s="6">
        <v>0.28725</v>
      </c>
      <c r="C39" s="6">
        <v>0.2965</v>
      </c>
      <c r="D39" s="6">
        <v>0.0975</v>
      </c>
      <c r="E39" s="6">
        <v>0.01425</v>
      </c>
      <c r="F39" s="6">
        <v>0.004</v>
      </c>
      <c r="G39" s="6">
        <v>0.00275</v>
      </c>
      <c r="H39" s="6">
        <v>0.1075</v>
      </c>
      <c r="I39" s="6">
        <v>0.007</v>
      </c>
      <c r="J39" s="6">
        <v>0.008</v>
      </c>
      <c r="K39" s="6">
        <v>0.99725</v>
      </c>
      <c r="L39" s="6">
        <v>0.87875</v>
      </c>
      <c r="M39" s="6">
        <v>0.7425</v>
      </c>
      <c r="N39" s="6">
        <v>0.6535</v>
      </c>
      <c r="O39" s="6">
        <v>0.99925</v>
      </c>
      <c r="P39" s="6">
        <v>0.909</v>
      </c>
    </row>
    <row r="40">
      <c r="A40" s="7" t="s">
        <v>58</v>
      </c>
      <c r="B40" s="6">
        <v>0.05225</v>
      </c>
      <c r="C40" s="6">
        <v>0.17125</v>
      </c>
      <c r="D40" s="6">
        <v>0.0</v>
      </c>
      <c r="E40" s="6">
        <v>0.00425</v>
      </c>
      <c r="F40" s="6">
        <v>0.00225</v>
      </c>
      <c r="G40" s="6">
        <v>0.0</v>
      </c>
      <c r="H40" s="6">
        <v>0.00575</v>
      </c>
      <c r="I40" s="6">
        <v>0.0</v>
      </c>
      <c r="J40" s="6">
        <v>0.0</v>
      </c>
      <c r="K40" s="6">
        <v>0.637</v>
      </c>
      <c r="L40" s="6">
        <v>0.873</v>
      </c>
      <c r="M40" s="6">
        <v>0.49775</v>
      </c>
      <c r="N40" s="6">
        <v>0.3835</v>
      </c>
      <c r="O40" s="6">
        <v>0.7515</v>
      </c>
      <c r="P40" s="6">
        <v>0.6715</v>
      </c>
    </row>
    <row r="41">
      <c r="A41" s="7" t="s">
        <v>59</v>
      </c>
      <c r="B41" s="6">
        <v>0.28725</v>
      </c>
      <c r="C41" s="6">
        <v>0.2965</v>
      </c>
      <c r="D41" s="6">
        <v>0.0975</v>
      </c>
      <c r="E41" s="6">
        <v>0.01425</v>
      </c>
      <c r="F41" s="6">
        <v>0.004</v>
      </c>
      <c r="G41" s="6">
        <v>0.00275</v>
      </c>
      <c r="H41" s="6">
        <v>0.1075</v>
      </c>
      <c r="I41" s="6">
        <v>0.007</v>
      </c>
      <c r="J41" s="6">
        <v>0.008</v>
      </c>
      <c r="K41" s="6">
        <v>0.99725</v>
      </c>
      <c r="L41" s="6">
        <v>0.87875</v>
      </c>
      <c r="M41" s="6">
        <v>0.7425</v>
      </c>
      <c r="N41" s="6">
        <v>0.6535</v>
      </c>
      <c r="O41" s="6">
        <v>0.99925</v>
      </c>
      <c r="P41" s="6">
        <v>0.909</v>
      </c>
    </row>
    <row r="42">
      <c r="A42" s="7" t="s">
        <v>60</v>
      </c>
      <c r="B42" s="6">
        <v>0.28725</v>
      </c>
      <c r="C42" s="6">
        <v>0.2965</v>
      </c>
      <c r="D42" s="6">
        <v>0.0975</v>
      </c>
      <c r="E42" s="6">
        <v>0.01425</v>
      </c>
      <c r="F42" s="6">
        <v>0.004</v>
      </c>
      <c r="G42" s="6">
        <v>0.00275</v>
      </c>
      <c r="H42" s="6">
        <v>0.1075</v>
      </c>
      <c r="I42" s="6">
        <v>0.007</v>
      </c>
      <c r="J42" s="6">
        <v>0.008</v>
      </c>
      <c r="K42" s="6">
        <v>0.99725</v>
      </c>
      <c r="L42" s="6">
        <v>0.87875</v>
      </c>
      <c r="M42" s="6">
        <v>0.7425</v>
      </c>
      <c r="N42" s="6">
        <v>0.6535</v>
      </c>
      <c r="O42" s="6">
        <v>0.99925</v>
      </c>
      <c r="P42" s="6">
        <v>0.909</v>
      </c>
    </row>
    <row r="43">
      <c r="A43" s="7" t="s">
        <v>61</v>
      </c>
      <c r="B43" s="6">
        <v>0.0055</v>
      </c>
      <c r="C43" s="6">
        <v>0.02825</v>
      </c>
      <c r="D43" s="6">
        <v>0.356</v>
      </c>
      <c r="E43" s="6">
        <v>0.98075</v>
      </c>
      <c r="F43" s="6">
        <v>0.995</v>
      </c>
      <c r="G43" s="6">
        <v>0.98225</v>
      </c>
      <c r="H43" s="6">
        <v>0.8925</v>
      </c>
      <c r="I43" s="6">
        <v>0.978</v>
      </c>
      <c r="J43" s="6">
        <v>0.7375</v>
      </c>
      <c r="K43" s="6">
        <v>0.001</v>
      </c>
      <c r="L43" s="6">
        <v>0.001</v>
      </c>
      <c r="M43" s="6">
        <v>5.0E-4</v>
      </c>
      <c r="N43" s="6">
        <v>0.00125</v>
      </c>
      <c r="O43" s="6">
        <v>5.0E-4</v>
      </c>
      <c r="P43" s="6">
        <v>2.5E-4</v>
      </c>
    </row>
    <row r="44">
      <c r="A44" s="7" t="s">
        <v>62</v>
      </c>
      <c r="B44" s="6">
        <v>0.00175</v>
      </c>
      <c r="C44" s="6">
        <v>0.00575</v>
      </c>
      <c r="D44" s="6">
        <v>0.046</v>
      </c>
      <c r="E44" s="6">
        <v>0.0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0.2515</v>
      </c>
      <c r="N44" s="6">
        <v>0.0</v>
      </c>
      <c r="O44" s="6">
        <v>0.0</v>
      </c>
      <c r="P44" s="6">
        <v>0.0</v>
      </c>
    </row>
    <row r="45">
      <c r="A45" s="7" t="s">
        <v>63</v>
      </c>
      <c r="B45" s="6">
        <v>0.0925</v>
      </c>
      <c r="C45" s="6">
        <v>0.25875</v>
      </c>
      <c r="D45" s="6">
        <v>0.0545</v>
      </c>
      <c r="E45" s="6">
        <v>0.00425</v>
      </c>
      <c r="F45" s="6">
        <v>0.0025</v>
      </c>
      <c r="G45" s="6">
        <v>0.002</v>
      </c>
      <c r="H45" s="6">
        <v>0.0065</v>
      </c>
      <c r="I45" s="6">
        <v>0.0055</v>
      </c>
      <c r="J45" s="6">
        <v>0.0015</v>
      </c>
      <c r="K45" s="6">
        <v>0.63875</v>
      </c>
      <c r="L45" s="6">
        <v>0.8745</v>
      </c>
      <c r="M45" s="6">
        <v>0.499</v>
      </c>
      <c r="N45" s="6">
        <v>0.6325</v>
      </c>
      <c r="O45" s="6">
        <v>0.75325</v>
      </c>
      <c r="P45" s="6">
        <v>0.67425</v>
      </c>
    </row>
    <row r="46">
      <c r="A46" s="7" t="s">
        <v>64</v>
      </c>
      <c r="B46" s="6">
        <v>0.28725</v>
      </c>
      <c r="C46" s="6">
        <v>0.2965</v>
      </c>
      <c r="D46" s="6">
        <v>0.0975</v>
      </c>
      <c r="E46" s="6">
        <v>0.01425</v>
      </c>
      <c r="F46" s="6">
        <v>0.004</v>
      </c>
      <c r="G46" s="6">
        <v>0.00275</v>
      </c>
      <c r="H46" s="6">
        <v>0.1075</v>
      </c>
      <c r="I46" s="6">
        <v>0.007</v>
      </c>
      <c r="J46" s="6">
        <v>0.008</v>
      </c>
      <c r="K46" s="6">
        <v>0.99725</v>
      </c>
      <c r="L46" s="6">
        <v>0.87875</v>
      </c>
      <c r="M46" s="6">
        <v>0.7425</v>
      </c>
      <c r="N46" s="6">
        <v>0.6535</v>
      </c>
      <c r="O46" s="6">
        <v>0.99925</v>
      </c>
      <c r="P46" s="6">
        <v>0.909</v>
      </c>
    </row>
    <row r="47">
      <c r="A47" s="7" t="s">
        <v>65</v>
      </c>
      <c r="B47" s="6">
        <v>0.13775</v>
      </c>
      <c r="C47" s="6">
        <v>0.0355</v>
      </c>
      <c r="D47" s="6">
        <v>0.092</v>
      </c>
      <c r="E47" s="6">
        <v>7.5E-4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2.5E-4</v>
      </c>
      <c r="L47" s="6">
        <v>0.0025</v>
      </c>
      <c r="M47" s="6">
        <v>0.004</v>
      </c>
      <c r="N47" s="6">
        <v>0.22425</v>
      </c>
      <c r="O47" s="6">
        <v>0.0</v>
      </c>
      <c r="P47" s="6">
        <v>0.0</v>
      </c>
    </row>
    <row r="48">
      <c r="A48" s="7" t="s">
        <v>66</v>
      </c>
      <c r="B48" s="6">
        <v>0.13775</v>
      </c>
      <c r="C48" s="6">
        <v>0.0355</v>
      </c>
      <c r="D48" s="6">
        <v>0.092</v>
      </c>
      <c r="E48" s="6">
        <v>7.5E-4</v>
      </c>
      <c r="F48" s="6">
        <v>0.0</v>
      </c>
      <c r="G48" s="6">
        <v>0.0</v>
      </c>
      <c r="H48" s="6">
        <v>0.0</v>
      </c>
      <c r="I48" s="6">
        <v>0.0</v>
      </c>
      <c r="J48" s="6">
        <v>0.0</v>
      </c>
      <c r="K48" s="6">
        <v>2.5E-4</v>
      </c>
      <c r="L48" s="6">
        <v>0.0025</v>
      </c>
      <c r="M48" s="6">
        <v>0.004</v>
      </c>
      <c r="N48" s="6">
        <v>0.22425</v>
      </c>
      <c r="O48" s="6">
        <v>0.0</v>
      </c>
      <c r="P48" s="6">
        <v>0.0</v>
      </c>
    </row>
    <row r="49">
      <c r="A49" s="7" t="s">
        <v>67</v>
      </c>
      <c r="B49" s="6">
        <v>0.28725</v>
      </c>
      <c r="C49" s="6">
        <v>0.2965</v>
      </c>
      <c r="D49" s="6">
        <v>0.0975</v>
      </c>
      <c r="E49" s="6">
        <v>0.01425</v>
      </c>
      <c r="F49" s="6">
        <v>0.004</v>
      </c>
      <c r="G49" s="6">
        <v>0.00275</v>
      </c>
      <c r="H49" s="6">
        <v>0.1075</v>
      </c>
      <c r="I49" s="6">
        <v>0.007</v>
      </c>
      <c r="J49" s="6">
        <v>0.008</v>
      </c>
      <c r="K49" s="6">
        <v>0.99725</v>
      </c>
      <c r="L49" s="6">
        <v>0.87875</v>
      </c>
      <c r="M49" s="6">
        <v>0.7425</v>
      </c>
      <c r="N49" s="6">
        <v>0.6535</v>
      </c>
      <c r="O49" s="6">
        <v>0.99925</v>
      </c>
      <c r="P49" s="6">
        <v>0.909</v>
      </c>
    </row>
    <row r="50">
      <c r="A50" s="7" t="s">
        <v>68</v>
      </c>
      <c r="B50" s="6">
        <v>0.228</v>
      </c>
      <c r="C50" s="6">
        <v>0.1615</v>
      </c>
      <c r="D50" s="6">
        <v>0.06</v>
      </c>
      <c r="E50" s="6">
        <v>0.00375</v>
      </c>
      <c r="F50" s="6">
        <v>5.0E-4</v>
      </c>
      <c r="G50" s="6">
        <v>0.01475</v>
      </c>
      <c r="H50" s="6">
        <v>0.0</v>
      </c>
      <c r="I50" s="6">
        <v>5.0E-4</v>
      </c>
      <c r="J50" s="6">
        <v>0.2545</v>
      </c>
      <c r="K50" s="6">
        <v>0.00125</v>
      </c>
      <c r="L50" s="6">
        <v>0.11725</v>
      </c>
      <c r="M50" s="6">
        <v>0.0015</v>
      </c>
      <c r="N50" s="6">
        <v>0.11825</v>
      </c>
      <c r="O50" s="6">
        <v>2.5E-4</v>
      </c>
      <c r="P50" s="6">
        <v>0.09075</v>
      </c>
    </row>
    <row r="51">
      <c r="A51" s="7" t="s">
        <v>69</v>
      </c>
      <c r="B51" s="6">
        <v>0.235</v>
      </c>
      <c r="C51" s="6">
        <v>0.12525</v>
      </c>
      <c r="D51" s="6">
        <v>0.0975</v>
      </c>
      <c r="E51" s="6">
        <v>0.01</v>
      </c>
      <c r="F51" s="6">
        <v>0.00175</v>
      </c>
      <c r="G51" s="6">
        <v>0.00275</v>
      </c>
      <c r="H51" s="6">
        <v>0.10175</v>
      </c>
      <c r="I51" s="6">
        <v>0.007</v>
      </c>
      <c r="J51" s="6">
        <v>0.008</v>
      </c>
      <c r="K51" s="6">
        <v>0.36025</v>
      </c>
      <c r="L51" s="6">
        <v>0.00575</v>
      </c>
      <c r="M51" s="6">
        <v>0.24475</v>
      </c>
      <c r="N51" s="6">
        <v>0.27</v>
      </c>
      <c r="O51" s="6">
        <v>0.24775</v>
      </c>
      <c r="P51" s="6">
        <v>0.2375</v>
      </c>
    </row>
    <row r="52">
      <c r="A52" s="7" t="s">
        <v>70</v>
      </c>
      <c r="B52" s="6">
        <v>0.0</v>
      </c>
      <c r="C52" s="6">
        <v>0.00125</v>
      </c>
      <c r="D52" s="6">
        <v>5.0E-4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5.0E-4</v>
      </c>
      <c r="M52" s="6">
        <v>0.0</v>
      </c>
      <c r="N52" s="6">
        <v>2.5E-4</v>
      </c>
      <c r="O52" s="6">
        <v>0.0</v>
      </c>
      <c r="P52" s="6">
        <v>0.0</v>
      </c>
    </row>
    <row r="53">
      <c r="A53" s="7" t="s">
        <v>71</v>
      </c>
      <c r="B53" s="6">
        <v>0.28725</v>
      </c>
      <c r="C53" s="6">
        <v>0.2965</v>
      </c>
      <c r="D53" s="6">
        <v>0.0975</v>
      </c>
      <c r="E53" s="6">
        <v>0.01425</v>
      </c>
      <c r="F53" s="6">
        <v>0.004</v>
      </c>
      <c r="G53" s="6">
        <v>0.00275</v>
      </c>
      <c r="H53" s="6">
        <v>0.1075</v>
      </c>
      <c r="I53" s="6">
        <v>0.007</v>
      </c>
      <c r="J53" s="6">
        <v>0.008</v>
      </c>
      <c r="K53" s="6">
        <v>0.99725</v>
      </c>
      <c r="L53" s="6">
        <v>0.87875</v>
      </c>
      <c r="M53" s="6">
        <v>0.7425</v>
      </c>
      <c r="N53" s="6">
        <v>0.6535</v>
      </c>
      <c r="O53" s="6">
        <v>0.99925</v>
      </c>
      <c r="P53" s="6">
        <v>0.909</v>
      </c>
    </row>
    <row r="54">
      <c r="A54" s="7" t="s">
        <v>72</v>
      </c>
      <c r="B54" s="6">
        <v>0.28725</v>
      </c>
      <c r="C54" s="6">
        <v>0.2965</v>
      </c>
      <c r="D54" s="6">
        <v>0.0975</v>
      </c>
      <c r="E54" s="6">
        <v>0.01425</v>
      </c>
      <c r="F54" s="6">
        <v>0.004</v>
      </c>
      <c r="G54" s="6">
        <v>0.00275</v>
      </c>
      <c r="H54" s="6">
        <v>0.1075</v>
      </c>
      <c r="I54" s="6">
        <v>0.007</v>
      </c>
      <c r="J54" s="6">
        <v>0.008</v>
      </c>
      <c r="K54" s="6">
        <v>0.99725</v>
      </c>
      <c r="L54" s="6">
        <v>0.87875</v>
      </c>
      <c r="M54" s="6">
        <v>0.7425</v>
      </c>
      <c r="N54" s="6">
        <v>0.6535</v>
      </c>
      <c r="O54" s="6">
        <v>0.99925</v>
      </c>
      <c r="P54" s="6">
        <v>0.909</v>
      </c>
    </row>
    <row r="55">
      <c r="A55" s="7" t="s">
        <v>73</v>
      </c>
      <c r="B55" s="6">
        <v>0.28725</v>
      </c>
      <c r="C55" s="6">
        <v>0.2965</v>
      </c>
      <c r="D55" s="6">
        <v>0.0975</v>
      </c>
      <c r="E55" s="6">
        <v>0.01425</v>
      </c>
      <c r="F55" s="6">
        <v>0.004</v>
      </c>
      <c r="G55" s="6">
        <v>0.00275</v>
      </c>
      <c r="H55" s="6">
        <v>0.1075</v>
      </c>
      <c r="I55" s="6">
        <v>0.007</v>
      </c>
      <c r="J55" s="6">
        <v>0.008</v>
      </c>
      <c r="K55" s="6">
        <v>0.99725</v>
      </c>
      <c r="L55" s="6">
        <v>0.87875</v>
      </c>
      <c r="M55" s="6">
        <v>0.7425</v>
      </c>
      <c r="N55" s="6">
        <v>0.6535</v>
      </c>
      <c r="O55" s="6">
        <v>0.99925</v>
      </c>
      <c r="P55" s="6">
        <v>0.909</v>
      </c>
    </row>
    <row r="56">
      <c r="A56" s="7" t="s">
        <v>74</v>
      </c>
      <c r="B56" s="6">
        <v>0.28725</v>
      </c>
      <c r="C56" s="6">
        <v>0.2965</v>
      </c>
      <c r="D56" s="6">
        <v>0.0975</v>
      </c>
      <c r="E56" s="6">
        <v>0.01425</v>
      </c>
      <c r="F56" s="6">
        <v>0.004</v>
      </c>
      <c r="G56" s="6">
        <v>0.00275</v>
      </c>
      <c r="H56" s="6">
        <v>0.1075</v>
      </c>
      <c r="I56" s="6">
        <v>0.007</v>
      </c>
      <c r="J56" s="6">
        <v>0.008</v>
      </c>
      <c r="K56" s="6">
        <v>0.99725</v>
      </c>
      <c r="L56" s="6">
        <v>0.87875</v>
      </c>
      <c r="M56" s="6">
        <v>0.7425</v>
      </c>
      <c r="N56" s="6">
        <v>0.6535</v>
      </c>
      <c r="O56" s="6">
        <v>0.99925</v>
      </c>
      <c r="P56" s="6">
        <v>0.909</v>
      </c>
    </row>
    <row r="57">
      <c r="A57" s="7" t="s">
        <v>75</v>
      </c>
      <c r="B57" s="6">
        <v>0.23775</v>
      </c>
      <c r="C57" s="6">
        <v>0.4675</v>
      </c>
      <c r="D57" s="6">
        <v>0.262</v>
      </c>
      <c r="E57" s="6">
        <v>0.0</v>
      </c>
      <c r="F57" s="6">
        <v>5.0E-4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0.0025</v>
      </c>
      <c r="O57" s="6">
        <v>0.0</v>
      </c>
      <c r="P57" s="6">
        <v>0.0</v>
      </c>
    </row>
    <row r="58">
      <c r="A58" s="7" t="s">
        <v>76</v>
      </c>
      <c r="B58" s="6">
        <v>2.5E-4</v>
      </c>
      <c r="C58" s="6">
        <v>0.00325</v>
      </c>
      <c r="D58" s="6">
        <v>0.0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</row>
    <row r="59">
      <c r="A59" s="7" t="s">
        <v>77</v>
      </c>
      <c r="B59" s="6">
        <v>0.0055</v>
      </c>
      <c r="C59" s="6">
        <v>0.02825</v>
      </c>
      <c r="D59" s="6">
        <v>0.356</v>
      </c>
      <c r="E59" s="6">
        <v>0.98075</v>
      </c>
      <c r="F59" s="6">
        <v>0.995</v>
      </c>
      <c r="G59" s="6">
        <v>0.98225</v>
      </c>
      <c r="H59" s="6">
        <v>0.8925</v>
      </c>
      <c r="I59" s="6">
        <v>0.978</v>
      </c>
      <c r="J59" s="6">
        <v>0.7375</v>
      </c>
      <c r="K59" s="6">
        <v>0.001</v>
      </c>
      <c r="L59" s="6">
        <v>0.001</v>
      </c>
      <c r="M59" s="6">
        <v>5.0E-4</v>
      </c>
      <c r="N59" s="6">
        <v>0.00125</v>
      </c>
      <c r="O59" s="6">
        <v>5.0E-4</v>
      </c>
      <c r="P59" s="6">
        <v>2.5E-4</v>
      </c>
    </row>
    <row r="60">
      <c r="A60" s="7" t="s">
        <v>78</v>
      </c>
      <c r="B60" s="6">
        <v>0.235</v>
      </c>
      <c r="C60" s="6">
        <v>0.12525</v>
      </c>
      <c r="D60" s="6">
        <v>0.0975</v>
      </c>
      <c r="E60" s="6">
        <v>0.01</v>
      </c>
      <c r="F60" s="6">
        <v>0.00175</v>
      </c>
      <c r="G60" s="6">
        <v>0.00275</v>
      </c>
      <c r="H60" s="6">
        <v>0.10175</v>
      </c>
      <c r="I60" s="6">
        <v>0.007</v>
      </c>
      <c r="J60" s="6">
        <v>0.008</v>
      </c>
      <c r="K60" s="6">
        <v>0.36025</v>
      </c>
      <c r="L60" s="6">
        <v>0.00575</v>
      </c>
      <c r="M60" s="6">
        <v>0.24475</v>
      </c>
      <c r="N60" s="6">
        <v>0.27</v>
      </c>
      <c r="O60" s="6">
        <v>0.24775</v>
      </c>
      <c r="P60" s="6">
        <v>0.2375</v>
      </c>
    </row>
    <row r="61">
      <c r="A61" s="7" t="s">
        <v>79</v>
      </c>
      <c r="B61" s="6">
        <v>0.29275</v>
      </c>
      <c r="C61" s="6">
        <v>0.3205</v>
      </c>
      <c r="D61" s="6">
        <v>0.453</v>
      </c>
      <c r="E61" s="6">
        <v>0.995</v>
      </c>
      <c r="F61" s="6">
        <v>0.999</v>
      </c>
      <c r="G61" s="6">
        <v>0.985</v>
      </c>
      <c r="H61" s="6">
        <v>1.0</v>
      </c>
      <c r="I61" s="6">
        <v>0.985</v>
      </c>
      <c r="J61" s="6">
        <v>0.7455</v>
      </c>
      <c r="K61" s="6">
        <v>0.99825</v>
      </c>
      <c r="L61" s="6">
        <v>0.87975</v>
      </c>
      <c r="M61" s="6">
        <v>0.743</v>
      </c>
      <c r="N61" s="6">
        <v>0.65475</v>
      </c>
      <c r="O61" s="6">
        <v>0.99975</v>
      </c>
      <c r="P61" s="6">
        <v>0.90925</v>
      </c>
    </row>
    <row r="62">
      <c r="A62" s="7" t="s">
        <v>80</v>
      </c>
      <c r="B62" s="6">
        <v>0.05225</v>
      </c>
      <c r="C62" s="6">
        <v>0.17125</v>
      </c>
      <c r="D62" s="6">
        <v>0.0</v>
      </c>
      <c r="E62" s="6">
        <v>0.00425</v>
      </c>
      <c r="F62" s="6">
        <v>0.00225</v>
      </c>
      <c r="G62" s="6">
        <v>0.0</v>
      </c>
      <c r="H62" s="6">
        <v>0.00575</v>
      </c>
      <c r="I62" s="6">
        <v>0.0</v>
      </c>
      <c r="J62" s="6">
        <v>0.0</v>
      </c>
      <c r="K62" s="6">
        <v>0.637</v>
      </c>
      <c r="L62" s="6">
        <v>0.873</v>
      </c>
      <c r="M62" s="6">
        <v>0.49775</v>
      </c>
      <c r="N62" s="6">
        <v>0.3835</v>
      </c>
      <c r="O62" s="6">
        <v>0.7515</v>
      </c>
      <c r="P62" s="6">
        <v>0.6715</v>
      </c>
    </row>
    <row r="63">
      <c r="A63" s="7" t="s">
        <v>81</v>
      </c>
      <c r="B63" s="6">
        <v>0.23775</v>
      </c>
      <c r="C63" s="6">
        <v>0.4675</v>
      </c>
      <c r="D63" s="6">
        <v>0.262</v>
      </c>
      <c r="E63" s="6">
        <v>0.0</v>
      </c>
      <c r="F63" s="6">
        <v>5.0E-4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0.0025</v>
      </c>
      <c r="O63" s="6">
        <v>0.0</v>
      </c>
      <c r="P63" s="6">
        <v>0.0</v>
      </c>
    </row>
    <row r="64">
      <c r="A64" s="7" t="s">
        <v>82</v>
      </c>
      <c r="B64" s="6">
        <v>0.0</v>
      </c>
      <c r="C64" s="6">
        <v>0.00125</v>
      </c>
      <c r="D64" s="6">
        <v>5.0E-4</v>
      </c>
      <c r="E64" s="6">
        <v>0.0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5.0E-4</v>
      </c>
      <c r="M64" s="6">
        <v>0.0</v>
      </c>
      <c r="N64" s="6">
        <v>2.5E-4</v>
      </c>
      <c r="O64" s="6">
        <v>0.0</v>
      </c>
      <c r="P64" s="6">
        <v>0.0</v>
      </c>
    </row>
    <row r="65">
      <c r="A65" s="7" t="s">
        <v>83</v>
      </c>
      <c r="B65" s="6">
        <v>0.0</v>
      </c>
      <c r="C65" s="6">
        <v>0.00125</v>
      </c>
      <c r="D65" s="6">
        <v>5.0E-4</v>
      </c>
      <c r="E65" s="6">
        <v>0.0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  <c r="L65" s="6">
        <v>5.0E-4</v>
      </c>
      <c r="M65" s="6">
        <v>0.0</v>
      </c>
      <c r="N65" s="6">
        <v>2.5E-4</v>
      </c>
      <c r="O65" s="6">
        <v>0.0</v>
      </c>
      <c r="P65" s="6">
        <v>0.0</v>
      </c>
    </row>
    <row r="66">
      <c r="A66" s="7" t="s">
        <v>84</v>
      </c>
      <c r="B66" s="6">
        <v>0.00725</v>
      </c>
      <c r="C66" s="6">
        <v>0.02925</v>
      </c>
      <c r="D66" s="6">
        <v>0.401</v>
      </c>
      <c r="E66" s="6">
        <v>0.97925</v>
      </c>
      <c r="F66" s="6">
        <v>0.995</v>
      </c>
      <c r="G66" s="6">
        <v>0.98225</v>
      </c>
      <c r="H66" s="6">
        <v>0.8925</v>
      </c>
      <c r="I66" s="6">
        <v>0.978</v>
      </c>
      <c r="J66" s="6">
        <v>0.7375</v>
      </c>
      <c r="K66" s="6">
        <v>0.001</v>
      </c>
      <c r="L66" s="6">
        <v>0.001</v>
      </c>
      <c r="M66" s="6">
        <v>0.252</v>
      </c>
      <c r="N66" s="6">
        <v>0.00125</v>
      </c>
      <c r="O66" s="6">
        <v>5.0E-4</v>
      </c>
      <c r="P66" s="6">
        <v>2.5E-4</v>
      </c>
    </row>
    <row r="67">
      <c r="A67" s="7" t="s">
        <v>85</v>
      </c>
      <c r="B67" s="6">
        <v>0.0</v>
      </c>
      <c r="C67" s="6">
        <v>0.0</v>
      </c>
      <c r="D67" s="6">
        <v>0.0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</row>
    <row r="68">
      <c r="A68" s="7" t="s">
        <v>86</v>
      </c>
      <c r="B68" s="6">
        <v>0.002</v>
      </c>
      <c r="C68" s="6">
        <v>0.011</v>
      </c>
      <c r="D68" s="6">
        <v>0.016</v>
      </c>
      <c r="E68" s="6">
        <v>0.232</v>
      </c>
      <c r="F68" s="6">
        <v>0.49375</v>
      </c>
      <c r="G68" s="6">
        <v>0.4775</v>
      </c>
      <c r="H68" s="6">
        <v>0.2635</v>
      </c>
      <c r="I68" s="6">
        <v>0.24075</v>
      </c>
      <c r="J68" s="6">
        <v>5.0E-4</v>
      </c>
      <c r="K68" s="6">
        <v>0.001</v>
      </c>
      <c r="L68" s="6">
        <v>7.5E-4</v>
      </c>
      <c r="M68" s="6">
        <v>5.0E-4</v>
      </c>
      <c r="N68" s="6">
        <v>0.0</v>
      </c>
      <c r="O68" s="6">
        <v>0.0</v>
      </c>
      <c r="P68" s="6">
        <v>2.5E-4</v>
      </c>
    </row>
    <row r="69">
      <c r="A69" s="7" t="s">
        <v>87</v>
      </c>
      <c r="B69" s="6">
        <v>0.002</v>
      </c>
      <c r="C69" s="6">
        <v>0.011</v>
      </c>
      <c r="D69" s="6">
        <v>0.016</v>
      </c>
      <c r="E69" s="6">
        <v>0.232</v>
      </c>
      <c r="F69" s="6">
        <v>0.49375</v>
      </c>
      <c r="G69" s="6">
        <v>0.4775</v>
      </c>
      <c r="H69" s="6">
        <v>0.2635</v>
      </c>
      <c r="I69" s="6">
        <v>0.24075</v>
      </c>
      <c r="J69" s="6">
        <v>5.0E-4</v>
      </c>
      <c r="K69" s="6">
        <v>0.001</v>
      </c>
      <c r="L69" s="6">
        <v>7.5E-4</v>
      </c>
      <c r="M69" s="6">
        <v>5.0E-4</v>
      </c>
      <c r="N69" s="6">
        <v>0.0</v>
      </c>
      <c r="O69" s="6">
        <v>0.0</v>
      </c>
      <c r="P69" s="6">
        <v>2.5E-4</v>
      </c>
    </row>
    <row r="70">
      <c r="A70" s="7" t="s">
        <v>88</v>
      </c>
      <c r="B70" s="6">
        <v>0.3755</v>
      </c>
      <c r="C70" s="6">
        <v>0.503</v>
      </c>
      <c r="D70" s="6">
        <v>0.354</v>
      </c>
      <c r="E70" s="6">
        <v>7.5E-4</v>
      </c>
      <c r="F70" s="6">
        <v>5.0E-4</v>
      </c>
      <c r="G70" s="6">
        <v>0.0</v>
      </c>
      <c r="H70" s="6">
        <v>0.0</v>
      </c>
      <c r="I70" s="6">
        <v>0.0</v>
      </c>
      <c r="J70" s="6">
        <v>0.0</v>
      </c>
      <c r="K70" s="6">
        <v>2.5E-4</v>
      </c>
      <c r="L70" s="6">
        <v>0.0025</v>
      </c>
      <c r="M70" s="6">
        <v>0.004</v>
      </c>
      <c r="N70" s="6">
        <v>0.22675</v>
      </c>
      <c r="O70" s="6">
        <v>0.0</v>
      </c>
      <c r="P70" s="6">
        <v>0.0</v>
      </c>
    </row>
    <row r="71">
      <c r="A71" s="7" t="s">
        <v>89</v>
      </c>
      <c r="B71" s="6">
        <v>0.002</v>
      </c>
      <c r="C71" s="6">
        <v>0.0045</v>
      </c>
      <c r="D71" s="6">
        <v>0.338</v>
      </c>
      <c r="E71" s="6">
        <v>0.25375</v>
      </c>
      <c r="F71" s="6">
        <v>2.5E-4</v>
      </c>
      <c r="G71" s="6">
        <v>0.0</v>
      </c>
      <c r="H71" s="6">
        <v>0.3935</v>
      </c>
      <c r="I71" s="6">
        <v>0.00325</v>
      </c>
      <c r="J71" s="6">
        <v>0.0</v>
      </c>
      <c r="K71" s="6">
        <v>0.0</v>
      </c>
      <c r="L71" s="6">
        <v>0.0</v>
      </c>
      <c r="M71" s="6">
        <v>0.0</v>
      </c>
      <c r="N71" s="6">
        <v>0.00125</v>
      </c>
      <c r="O71" s="6">
        <v>0.0</v>
      </c>
      <c r="P71" s="6">
        <v>0.0</v>
      </c>
    </row>
    <row r="72">
      <c r="A72" s="7" t="s">
        <v>90</v>
      </c>
      <c r="B72" s="6">
        <v>0.28725</v>
      </c>
      <c r="C72" s="6">
        <v>0.2965</v>
      </c>
      <c r="D72" s="6">
        <v>0.0975</v>
      </c>
      <c r="E72" s="6">
        <v>0.01425</v>
      </c>
      <c r="F72" s="6">
        <v>0.004</v>
      </c>
      <c r="G72" s="6">
        <v>0.00275</v>
      </c>
      <c r="H72" s="6">
        <v>0.1075</v>
      </c>
      <c r="I72" s="6">
        <v>0.007</v>
      </c>
      <c r="J72" s="6">
        <v>0.008</v>
      </c>
      <c r="K72" s="6">
        <v>0.99725</v>
      </c>
      <c r="L72" s="6">
        <v>0.87875</v>
      </c>
      <c r="M72" s="6">
        <v>0.7425</v>
      </c>
      <c r="N72" s="6">
        <v>0.6535</v>
      </c>
      <c r="O72" s="6">
        <v>0.99925</v>
      </c>
      <c r="P72" s="6">
        <v>0.909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7"/>
    </row>
    <row r="2">
      <c r="A2" s="5" t="s">
        <v>2</v>
      </c>
      <c r="B2" s="14" t="s">
        <v>91</v>
      </c>
    </row>
    <row r="3">
      <c r="A3" s="5" t="s">
        <v>3</v>
      </c>
      <c r="B3" s="14" t="s">
        <v>92</v>
      </c>
    </row>
    <row r="4">
      <c r="A4" s="5" t="s">
        <v>4</v>
      </c>
      <c r="B4" s="14" t="s">
        <v>93</v>
      </c>
    </row>
    <row r="5">
      <c r="A5" s="5" t="s">
        <v>5</v>
      </c>
    </row>
    <row r="6">
      <c r="A6" s="5" t="s">
        <v>6</v>
      </c>
      <c r="B6" s="14" t="s">
        <v>94</v>
      </c>
    </row>
    <row r="7">
      <c r="A7" s="5" t="s">
        <v>7</v>
      </c>
      <c r="B7" s="14" t="s">
        <v>95</v>
      </c>
    </row>
    <row r="8">
      <c r="A8" s="5" t="s">
        <v>8</v>
      </c>
    </row>
    <row r="9">
      <c r="A9" s="5" t="s">
        <v>9</v>
      </c>
      <c r="B9" s="14" t="s">
        <v>96</v>
      </c>
    </row>
    <row r="10">
      <c r="A10" s="8" t="s">
        <v>10</v>
      </c>
      <c r="B10" s="14" t="s">
        <v>97</v>
      </c>
    </row>
    <row r="11">
      <c r="A11" s="8" t="s">
        <v>11</v>
      </c>
      <c r="B11" s="14" t="s">
        <v>97</v>
      </c>
    </row>
    <row r="12">
      <c r="A12" s="5" t="s">
        <v>12</v>
      </c>
      <c r="B12" s="14" t="s">
        <v>98</v>
      </c>
    </row>
    <row r="13">
      <c r="A13" s="5" t="s">
        <v>13</v>
      </c>
      <c r="B13" s="14" t="s">
        <v>99</v>
      </c>
    </row>
    <row r="14">
      <c r="A14" s="5" t="s">
        <v>14</v>
      </c>
    </row>
    <row r="15">
      <c r="A15" s="5" t="s">
        <v>15</v>
      </c>
      <c r="B15" s="14" t="s">
        <v>100</v>
      </c>
    </row>
    <row r="16">
      <c r="A16" s="5" t="s">
        <v>16</v>
      </c>
      <c r="B16" s="14" t="s">
        <v>101</v>
      </c>
    </row>
    <row r="17">
      <c r="A17" s="5" t="s">
        <v>17</v>
      </c>
      <c r="B17" s="14" t="s">
        <v>102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</cols>
  <sheetData>
    <row r="1">
      <c r="A1" s="15" t="s">
        <v>103</v>
      </c>
      <c r="B1" s="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5" t="s">
        <v>20</v>
      </c>
      <c r="B2" s="8" t="s">
        <v>10</v>
      </c>
      <c r="C2" s="8" t="s">
        <v>11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5" t="s">
        <v>21</v>
      </c>
      <c r="B3" s="8" t="s">
        <v>104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5" t="s">
        <v>22</v>
      </c>
      <c r="B4" s="8" t="s">
        <v>6</v>
      </c>
      <c r="C4" s="8"/>
      <c r="D4" s="8"/>
      <c r="E4" s="8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5" t="s">
        <v>23</v>
      </c>
      <c r="B5" s="8" t="s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5" t="s">
        <v>24</v>
      </c>
      <c r="B6" s="8" t="s">
        <v>104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5" t="s">
        <v>25</v>
      </c>
      <c r="B7" s="8" t="s">
        <v>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5" t="s">
        <v>26</v>
      </c>
      <c r="B8" s="8" t="s">
        <v>16</v>
      </c>
      <c r="C8" s="8" t="s">
        <v>17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5" t="s">
        <v>27</v>
      </c>
      <c r="B9" s="8" t="s">
        <v>105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5" t="s">
        <v>28</v>
      </c>
      <c r="B10" s="8" t="s">
        <v>15</v>
      </c>
      <c r="C10" s="8" t="s">
        <v>16</v>
      </c>
      <c r="D10" s="8" t="s">
        <v>17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5" t="s">
        <v>29</v>
      </c>
      <c r="B11" s="8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5" t="s">
        <v>30</v>
      </c>
      <c r="B12" s="8" t="s">
        <v>8</v>
      </c>
      <c r="C12" s="8" t="s">
        <v>9</v>
      </c>
      <c r="D12" s="8" t="s">
        <v>10</v>
      </c>
      <c r="E12" s="8" t="s">
        <v>12</v>
      </c>
      <c r="F12" s="8" t="s">
        <v>11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5" t="s">
        <v>31</v>
      </c>
      <c r="B13" s="8" t="s">
        <v>106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5" t="s">
        <v>32</v>
      </c>
      <c r="B14" s="8" t="s">
        <v>15</v>
      </c>
      <c r="C14" s="8" t="s">
        <v>16</v>
      </c>
      <c r="D14" s="8" t="s">
        <v>17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5" t="s">
        <v>33</v>
      </c>
      <c r="B15" s="8" t="s">
        <v>3</v>
      </c>
      <c r="C15" s="8" t="s">
        <v>4</v>
      </c>
      <c r="D15" s="8" t="s">
        <v>5</v>
      </c>
      <c r="E15" s="8" t="s">
        <v>6</v>
      </c>
      <c r="F15" s="8" t="s">
        <v>14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5" t="s">
        <v>34</v>
      </c>
      <c r="B16" s="8" t="s">
        <v>106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5" t="s">
        <v>35</v>
      </c>
      <c r="B17" s="8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15" t="s">
        <v>36</v>
      </c>
      <c r="B18" s="8" t="s">
        <v>17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5" t="s">
        <v>37</v>
      </c>
      <c r="B19" s="7" t="s">
        <v>6</v>
      </c>
    </row>
    <row r="20">
      <c r="A20" s="15" t="s">
        <v>38</v>
      </c>
      <c r="B20" s="8" t="s">
        <v>8</v>
      </c>
      <c r="C20" s="8" t="s">
        <v>9</v>
      </c>
      <c r="D20" s="8" t="s">
        <v>10</v>
      </c>
      <c r="E20" s="8" t="s">
        <v>12</v>
      </c>
      <c r="F20" s="8" t="s">
        <v>11</v>
      </c>
    </row>
    <row r="21">
      <c r="A21" s="15" t="s">
        <v>39</v>
      </c>
      <c r="B21" s="7" t="s">
        <v>106</v>
      </c>
      <c r="C21" s="8" t="s">
        <v>9</v>
      </c>
      <c r="D21" s="8" t="s">
        <v>10</v>
      </c>
      <c r="E21" s="8" t="s">
        <v>12</v>
      </c>
      <c r="F21" s="8" t="s">
        <v>11</v>
      </c>
    </row>
    <row r="22">
      <c r="A22" s="15" t="s">
        <v>40</v>
      </c>
      <c r="B22" s="8" t="s">
        <v>15</v>
      </c>
      <c r="C22" s="8" t="s">
        <v>16</v>
      </c>
      <c r="D22" s="8" t="s">
        <v>17</v>
      </c>
    </row>
    <row r="23">
      <c r="A23" s="15" t="s">
        <v>41</v>
      </c>
      <c r="B23" s="8" t="s">
        <v>15</v>
      </c>
    </row>
    <row r="24">
      <c r="A24" s="15" t="s">
        <v>42</v>
      </c>
      <c r="B24" s="8" t="s">
        <v>15</v>
      </c>
    </row>
    <row r="25">
      <c r="A25" s="15" t="s">
        <v>43</v>
      </c>
      <c r="B25" s="7" t="s">
        <v>13</v>
      </c>
    </row>
    <row r="26">
      <c r="A26" s="15" t="s">
        <v>44</v>
      </c>
      <c r="B26" s="7" t="s">
        <v>4</v>
      </c>
    </row>
    <row r="27">
      <c r="A27" s="15" t="s">
        <v>45</v>
      </c>
      <c r="B27" s="8" t="s">
        <v>15</v>
      </c>
      <c r="C27" s="8" t="s">
        <v>16</v>
      </c>
      <c r="D27" s="8" t="s">
        <v>17</v>
      </c>
    </row>
    <row r="28">
      <c r="A28" s="15" t="s">
        <v>46</v>
      </c>
      <c r="B28" s="7" t="s">
        <v>6</v>
      </c>
    </row>
    <row r="29">
      <c r="A29" s="15" t="s">
        <v>47</v>
      </c>
      <c r="B29" s="7" t="s">
        <v>9</v>
      </c>
      <c r="C29" s="7" t="s">
        <v>10</v>
      </c>
    </row>
    <row r="30">
      <c r="A30" s="15" t="s">
        <v>48</v>
      </c>
      <c r="B30" s="7" t="s">
        <v>4</v>
      </c>
    </row>
    <row r="31">
      <c r="A31" s="15" t="s">
        <v>49</v>
      </c>
      <c r="B31" s="7" t="s">
        <v>3</v>
      </c>
    </row>
    <row r="32">
      <c r="A32" s="15" t="s">
        <v>50</v>
      </c>
      <c r="B32" s="7" t="s">
        <v>13</v>
      </c>
    </row>
    <row r="33">
      <c r="A33" s="15" t="s">
        <v>51</v>
      </c>
      <c r="B33" s="7" t="s">
        <v>106</v>
      </c>
      <c r="C33" s="8" t="s">
        <v>8</v>
      </c>
      <c r="D33" s="8" t="s">
        <v>9</v>
      </c>
      <c r="E33" s="8" t="s">
        <v>10</v>
      </c>
      <c r="F33" s="8" t="s">
        <v>12</v>
      </c>
      <c r="G33" s="8" t="s">
        <v>11</v>
      </c>
    </row>
    <row r="34">
      <c r="A34" s="15" t="s">
        <v>52</v>
      </c>
      <c r="B34" s="7" t="s">
        <v>15</v>
      </c>
    </row>
    <row r="35">
      <c r="A35" s="15" t="s">
        <v>53</v>
      </c>
      <c r="B35" s="7" t="s">
        <v>3</v>
      </c>
    </row>
    <row r="36">
      <c r="A36" s="15" t="s">
        <v>54</v>
      </c>
      <c r="B36" s="8" t="s">
        <v>15</v>
      </c>
      <c r="C36" s="8" t="s">
        <v>16</v>
      </c>
      <c r="D36" s="8" t="s">
        <v>17</v>
      </c>
    </row>
    <row r="37">
      <c r="A37" s="15" t="s">
        <v>55</v>
      </c>
      <c r="B37" s="8" t="s">
        <v>15</v>
      </c>
      <c r="C37" s="8" t="s">
        <v>16</v>
      </c>
      <c r="D37" s="8" t="s">
        <v>17</v>
      </c>
      <c r="E37" s="7" t="s">
        <v>14</v>
      </c>
    </row>
    <row r="38">
      <c r="A38" s="15" t="s">
        <v>56</v>
      </c>
      <c r="B38" s="8" t="s">
        <v>15</v>
      </c>
      <c r="C38" s="8" t="s">
        <v>16</v>
      </c>
      <c r="D38" s="8" t="s">
        <v>17</v>
      </c>
    </row>
    <row r="39">
      <c r="A39" s="15" t="s">
        <v>57</v>
      </c>
      <c r="B39" s="8" t="s">
        <v>15</v>
      </c>
      <c r="C39" s="8" t="s">
        <v>16</v>
      </c>
      <c r="D39" s="8" t="s">
        <v>17</v>
      </c>
    </row>
    <row r="40">
      <c r="A40" s="15" t="s">
        <v>58</v>
      </c>
      <c r="B40" s="8" t="s">
        <v>15</v>
      </c>
    </row>
    <row r="41">
      <c r="A41" s="15" t="s">
        <v>59</v>
      </c>
      <c r="B41" s="8" t="s">
        <v>15</v>
      </c>
      <c r="C41" s="8" t="s">
        <v>16</v>
      </c>
      <c r="D41" s="8" t="s">
        <v>17</v>
      </c>
    </row>
    <row r="42">
      <c r="A42" s="15" t="s">
        <v>60</v>
      </c>
      <c r="B42" s="8" t="s">
        <v>15</v>
      </c>
      <c r="C42" s="8" t="s">
        <v>16</v>
      </c>
      <c r="D42" s="8" t="s">
        <v>17</v>
      </c>
      <c r="E42" s="7" t="s">
        <v>14</v>
      </c>
    </row>
    <row r="43">
      <c r="A43" s="15" t="s">
        <v>61</v>
      </c>
      <c r="B43" s="8" t="s">
        <v>8</v>
      </c>
      <c r="C43" s="8" t="s">
        <v>9</v>
      </c>
      <c r="D43" s="8" t="s">
        <v>10</v>
      </c>
      <c r="E43" s="8" t="s">
        <v>12</v>
      </c>
      <c r="F43" s="8" t="s">
        <v>11</v>
      </c>
    </row>
    <row r="44">
      <c r="A44" s="15" t="s">
        <v>62</v>
      </c>
      <c r="B44" s="7" t="s">
        <v>106</v>
      </c>
    </row>
    <row r="45">
      <c r="A45" s="15" t="s">
        <v>63</v>
      </c>
      <c r="B45" s="8" t="s">
        <v>15</v>
      </c>
      <c r="C45" s="8" t="s">
        <v>16</v>
      </c>
    </row>
    <row r="46">
      <c r="A46" s="15" t="s">
        <v>64</v>
      </c>
      <c r="B46" s="8" t="s">
        <v>15</v>
      </c>
      <c r="C46" s="8" t="s">
        <v>16</v>
      </c>
      <c r="D46" s="8" t="s">
        <v>17</v>
      </c>
    </row>
    <row r="47">
      <c r="A47" s="15" t="s">
        <v>65</v>
      </c>
      <c r="B47" s="7" t="s">
        <v>6</v>
      </c>
    </row>
    <row r="48">
      <c r="A48" s="15" t="s">
        <v>66</v>
      </c>
      <c r="B48" s="7" t="s">
        <v>6</v>
      </c>
    </row>
    <row r="49">
      <c r="A49" s="15" t="s">
        <v>67</v>
      </c>
      <c r="B49" s="8" t="s">
        <v>15</v>
      </c>
      <c r="C49" s="8" t="s">
        <v>16</v>
      </c>
      <c r="D49" s="8" t="s">
        <v>17</v>
      </c>
    </row>
    <row r="50">
      <c r="A50" s="15" t="s">
        <v>68</v>
      </c>
      <c r="B50" s="7" t="s">
        <v>3</v>
      </c>
    </row>
    <row r="51">
      <c r="A51" s="15" t="s">
        <v>69</v>
      </c>
      <c r="B51" s="8" t="s">
        <v>16</v>
      </c>
      <c r="C51" s="8" t="s">
        <v>17</v>
      </c>
    </row>
    <row r="52">
      <c r="A52" s="15" t="s">
        <v>70</v>
      </c>
      <c r="B52" s="7" t="s">
        <v>13</v>
      </c>
    </row>
    <row r="53">
      <c r="A53" s="15" t="s">
        <v>71</v>
      </c>
      <c r="B53" s="8" t="s">
        <v>15</v>
      </c>
      <c r="C53" s="8" t="s">
        <v>16</v>
      </c>
      <c r="D53" s="8" t="s">
        <v>17</v>
      </c>
    </row>
    <row r="54">
      <c r="A54" s="15" t="s">
        <v>72</v>
      </c>
      <c r="B54" s="7" t="s">
        <v>107</v>
      </c>
    </row>
    <row r="55">
      <c r="A55" s="15" t="s">
        <v>73</v>
      </c>
      <c r="B55" s="8" t="s">
        <v>15</v>
      </c>
      <c r="C55" s="8" t="s">
        <v>16</v>
      </c>
      <c r="D55" s="8" t="s">
        <v>17</v>
      </c>
    </row>
    <row r="56">
      <c r="A56" s="15" t="s">
        <v>74</v>
      </c>
      <c r="B56" s="8" t="s">
        <v>15</v>
      </c>
      <c r="C56" s="8" t="s">
        <v>16</v>
      </c>
      <c r="D56" s="8" t="s">
        <v>17</v>
      </c>
    </row>
    <row r="57">
      <c r="A57" s="15" t="s">
        <v>75</v>
      </c>
      <c r="B57" s="7" t="s">
        <v>104</v>
      </c>
    </row>
    <row r="58">
      <c r="A58" s="15" t="s">
        <v>76</v>
      </c>
      <c r="B58" s="7" t="s">
        <v>4</v>
      </c>
    </row>
    <row r="59">
      <c r="A59" s="15" t="s">
        <v>77</v>
      </c>
      <c r="B59" s="8" t="s">
        <v>8</v>
      </c>
      <c r="C59" s="8" t="s">
        <v>9</v>
      </c>
      <c r="D59" s="8" t="s">
        <v>10</v>
      </c>
      <c r="E59" s="8" t="s">
        <v>12</v>
      </c>
      <c r="F59" s="8" t="s">
        <v>11</v>
      </c>
    </row>
    <row r="60">
      <c r="A60" s="15" t="s">
        <v>78</v>
      </c>
      <c r="B60" s="8" t="s">
        <v>16</v>
      </c>
      <c r="C60" s="8" t="s">
        <v>17</v>
      </c>
    </row>
    <row r="61">
      <c r="A61" s="15" t="s">
        <v>79</v>
      </c>
      <c r="B61" s="8" t="s">
        <v>8</v>
      </c>
      <c r="C61" s="8" t="s">
        <v>9</v>
      </c>
      <c r="D61" s="8" t="s">
        <v>10</v>
      </c>
      <c r="E61" s="8" t="s">
        <v>12</v>
      </c>
      <c r="F61" s="8" t="s">
        <v>11</v>
      </c>
      <c r="G61" s="8" t="s">
        <v>15</v>
      </c>
      <c r="H61" s="8" t="s">
        <v>16</v>
      </c>
      <c r="I61" s="8" t="s">
        <v>17</v>
      </c>
    </row>
    <row r="62">
      <c r="A62" s="15" t="s">
        <v>80</v>
      </c>
      <c r="B62" s="7" t="s">
        <v>15</v>
      </c>
    </row>
    <row r="63">
      <c r="A63" s="15" t="s">
        <v>81</v>
      </c>
      <c r="B63" s="7" t="s">
        <v>104</v>
      </c>
    </row>
    <row r="64">
      <c r="A64" s="15" t="s">
        <v>82</v>
      </c>
      <c r="B64" s="7" t="s">
        <v>13</v>
      </c>
    </row>
    <row r="65">
      <c r="A65" s="15" t="s">
        <v>83</v>
      </c>
      <c r="B65" s="7" t="s">
        <v>13</v>
      </c>
    </row>
    <row r="66">
      <c r="A66" s="15" t="s">
        <v>84</v>
      </c>
      <c r="B66" s="7" t="s">
        <v>106</v>
      </c>
      <c r="C66" s="8" t="s">
        <v>9</v>
      </c>
      <c r="D66" s="8" t="s">
        <v>10</v>
      </c>
      <c r="E66" s="8" t="s">
        <v>11</v>
      </c>
    </row>
    <row r="67">
      <c r="A67" s="15" t="s">
        <v>85</v>
      </c>
      <c r="B67" s="7" t="s">
        <v>5</v>
      </c>
    </row>
    <row r="68">
      <c r="A68" s="15" t="s">
        <v>86</v>
      </c>
      <c r="B68" s="7" t="s">
        <v>10</v>
      </c>
    </row>
    <row r="69">
      <c r="A69" s="15" t="s">
        <v>87</v>
      </c>
      <c r="B69" s="7" t="s">
        <v>10</v>
      </c>
    </row>
    <row r="70">
      <c r="A70" s="15" t="s">
        <v>88</v>
      </c>
      <c r="B70" s="7" t="s">
        <v>6</v>
      </c>
      <c r="C70" s="7" t="s">
        <v>2</v>
      </c>
    </row>
    <row r="71">
      <c r="A71" s="15" t="s">
        <v>89</v>
      </c>
      <c r="B71" s="7" t="s">
        <v>11</v>
      </c>
    </row>
    <row r="72">
      <c r="A72" s="15" t="s">
        <v>90</v>
      </c>
      <c r="B72" s="7" t="s">
        <v>107</v>
      </c>
    </row>
  </sheetData>
  <drawing r:id="rId1"/>
</worksheet>
</file>