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camentoring-my.sharepoint.com/personal/alexsandro_ignacio_wca-ec_com_br/Documents/Documentos/Docs/Git/python_developer/Data Science Introdução a análise de series temporais/"/>
    </mc:Choice>
  </mc:AlternateContent>
  <xr:revisionPtr revIDLastSave="299" documentId="11_1D09E05D5F31367E5B12A63A35F241A483931E5D" xr6:coauthVersionLast="47" xr6:coauthVersionMax="47" xr10:uidLastSave="{C03D716F-B26C-421E-BA11-9904B49851B8}"/>
  <bookViews>
    <workbookView xWindow="-120" yWindow="-120" windowWidth="20730" windowHeight="11160" tabRatio="500" firstSheet="1" activeTab="4" xr2:uid="{00000000-000D-0000-FFFF-FFFF00000000}"/>
  </bookViews>
  <sheets>
    <sheet name="Entregas Motoboy" sheetId="1" r:id="rId1"/>
    <sheet name="Centrais" sheetId="2" r:id="rId2"/>
    <sheet name="Desvio Padrão" sheetId="3" r:id="rId3"/>
    <sheet name="Crescimento" sheetId="4" r:id="rId4"/>
    <sheet name="Médias" sheetId="5" r:id="rId5"/>
    <sheet name="Média" sheetId="6" r:id="rId6"/>
    <sheet name="__Solver__" sheetId="7" state="hidden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9" i="5" l="1"/>
  <c r="K9" i="5"/>
  <c r="C9" i="5"/>
  <c r="J9" i="5"/>
  <c r="I9" i="5"/>
  <c r="I8" i="5"/>
  <c r="I17" i="4"/>
  <c r="E8" i="4"/>
  <c r="E12" i="4" s="1"/>
  <c r="F8" i="4"/>
  <c r="F12" i="4" s="1"/>
  <c r="G8" i="4"/>
  <c r="H8" i="4"/>
  <c r="I8" i="4"/>
  <c r="I12" i="4" s="1"/>
  <c r="J8" i="4"/>
  <c r="J12" i="4" s="1"/>
  <c r="K8" i="4"/>
  <c r="L8" i="4"/>
  <c r="M8" i="4"/>
  <c r="M12" i="4" s="1"/>
  <c r="N8" i="4"/>
  <c r="N12" i="4" s="1"/>
  <c r="O8" i="4"/>
  <c r="D8" i="4"/>
  <c r="L12" i="4"/>
  <c r="G12" i="4"/>
  <c r="H12" i="4"/>
  <c r="K12" i="4"/>
  <c r="O12" i="4"/>
  <c r="D12" i="4"/>
  <c r="C12" i="4"/>
  <c r="D5" i="4"/>
  <c r="D21" i="2"/>
  <c r="D23" i="2"/>
  <c r="D22" i="2"/>
  <c r="D20" i="2"/>
  <c r="D24" i="2"/>
  <c r="D25" i="2"/>
  <c r="D26" i="2"/>
  <c r="D27" i="2"/>
  <c r="D28" i="2"/>
  <c r="C23" i="2"/>
  <c r="C22" i="2"/>
  <c r="C21" i="2"/>
  <c r="C27" i="2"/>
  <c r="C28" i="2"/>
  <c r="C24" i="2"/>
  <c r="C20" i="2"/>
  <c r="C25" i="2"/>
  <c r="C26" i="2"/>
  <c r="A8" i="7"/>
  <c r="A7" i="7"/>
  <c r="A3" i="7"/>
  <c r="A2" i="7"/>
  <c r="C12" i="6"/>
  <c r="D12" i="6" s="1"/>
  <c r="E12" i="6" s="1"/>
  <c r="F12" i="6" s="1"/>
  <c r="G12" i="6" s="1"/>
  <c r="H12" i="6" s="1"/>
  <c r="I12" i="6" s="1"/>
  <c r="J12" i="6" s="1"/>
  <c r="K12" i="6" s="1"/>
  <c r="L12" i="6" s="1"/>
  <c r="M12" i="6" s="1"/>
  <c r="M10" i="6"/>
  <c r="L10" i="6"/>
  <c r="K10" i="6"/>
  <c r="J10" i="6"/>
  <c r="I10" i="6"/>
  <c r="H10" i="6"/>
  <c r="G10" i="6"/>
  <c r="F10" i="6"/>
  <c r="E10" i="6"/>
  <c r="D10" i="6"/>
  <c r="C10" i="6"/>
  <c r="C11" i="6" s="1"/>
  <c r="M3" i="6"/>
  <c r="L3" i="6"/>
  <c r="K3" i="6"/>
  <c r="J3" i="6"/>
  <c r="I3" i="6"/>
  <c r="H3" i="6"/>
  <c r="G3" i="6"/>
  <c r="F3" i="6"/>
  <c r="E3" i="6"/>
  <c r="D3" i="6"/>
  <c r="C3" i="6"/>
  <c r="D13" i="5"/>
  <c r="E14" i="5" s="1"/>
  <c r="D8" i="5"/>
  <c r="D3" i="5"/>
  <c r="E4" i="5" s="1"/>
  <c r="C11" i="4"/>
  <c r="M6" i="4"/>
  <c r="O5" i="4"/>
  <c r="O6" i="4" s="1"/>
  <c r="N5" i="4"/>
  <c r="N6" i="4" s="1"/>
  <c r="M5" i="4"/>
  <c r="L5" i="4"/>
  <c r="L6" i="4" s="1"/>
  <c r="K5" i="4"/>
  <c r="K6" i="4" s="1"/>
  <c r="J5" i="4"/>
  <c r="J6" i="4" s="1"/>
  <c r="I5" i="4"/>
  <c r="I6" i="4" s="1"/>
  <c r="H5" i="4"/>
  <c r="H6" i="4" s="1"/>
  <c r="G5" i="4"/>
  <c r="G6" i="4" s="1"/>
  <c r="F5" i="4"/>
  <c r="F6" i="4" s="1"/>
  <c r="E5" i="4"/>
  <c r="E6" i="4" s="1"/>
  <c r="D6" i="4"/>
  <c r="H18" i="2"/>
  <c r="H17" i="2"/>
  <c r="D251" i="1"/>
  <c r="C251" i="1"/>
  <c r="C250" i="1"/>
  <c r="D250" i="1" s="1"/>
  <c r="C249" i="1"/>
  <c r="D249" i="1" s="1"/>
  <c r="C248" i="1"/>
  <c r="D248" i="1" s="1"/>
  <c r="D247" i="1"/>
  <c r="C247" i="1"/>
  <c r="C246" i="1"/>
  <c r="D246" i="1" s="1"/>
  <c r="C245" i="1"/>
  <c r="D245" i="1" s="1"/>
  <c r="D244" i="1"/>
  <c r="C244" i="1"/>
  <c r="D243" i="1"/>
  <c r="C243" i="1"/>
  <c r="C242" i="1"/>
  <c r="D242" i="1" s="1"/>
  <c r="C241" i="1"/>
  <c r="D241" i="1" s="1"/>
  <c r="C240" i="1"/>
  <c r="D240" i="1" s="1"/>
  <c r="D239" i="1"/>
  <c r="C239" i="1"/>
  <c r="C238" i="1"/>
  <c r="D238" i="1" s="1"/>
  <c r="C237" i="1"/>
  <c r="D237" i="1" s="1"/>
  <c r="C236" i="1"/>
  <c r="D236" i="1" s="1"/>
  <c r="D235" i="1"/>
  <c r="C235" i="1"/>
  <c r="C234" i="1"/>
  <c r="D234" i="1" s="1"/>
  <c r="C233" i="1"/>
  <c r="D233" i="1" s="1"/>
  <c r="C232" i="1"/>
  <c r="D232" i="1" s="1"/>
  <c r="D231" i="1"/>
  <c r="C231" i="1"/>
  <c r="C230" i="1"/>
  <c r="D230" i="1" s="1"/>
  <c r="C229" i="1"/>
  <c r="D229" i="1" s="1"/>
  <c r="D228" i="1"/>
  <c r="C228" i="1"/>
  <c r="D227" i="1"/>
  <c r="C227" i="1"/>
  <c r="C226" i="1"/>
  <c r="D226" i="1" s="1"/>
  <c r="C225" i="1"/>
  <c r="D225" i="1" s="1"/>
  <c r="C224" i="1"/>
  <c r="D224" i="1" s="1"/>
  <c r="D223" i="1"/>
  <c r="C223" i="1"/>
  <c r="C222" i="1"/>
  <c r="D222" i="1" s="1"/>
  <c r="C221" i="1"/>
  <c r="D221" i="1" s="1"/>
  <c r="C220" i="1"/>
  <c r="D220" i="1" s="1"/>
  <c r="D219" i="1"/>
  <c r="C219" i="1"/>
  <c r="C218" i="1"/>
  <c r="D218" i="1" s="1"/>
  <c r="C217" i="1"/>
  <c r="D217" i="1" s="1"/>
  <c r="C216" i="1"/>
  <c r="D216" i="1" s="1"/>
  <c r="D215" i="1"/>
  <c r="C215" i="1"/>
  <c r="C214" i="1"/>
  <c r="D214" i="1" s="1"/>
  <c r="C213" i="1"/>
  <c r="D213" i="1" s="1"/>
  <c r="D212" i="1"/>
  <c r="C212" i="1"/>
  <c r="D211" i="1"/>
  <c r="C211" i="1"/>
  <c r="C210" i="1"/>
  <c r="D210" i="1" s="1"/>
  <c r="C209" i="1"/>
  <c r="D209" i="1" s="1"/>
  <c r="C208" i="1"/>
  <c r="D208" i="1" s="1"/>
  <c r="D207" i="1"/>
  <c r="C207" i="1"/>
  <c r="C206" i="1"/>
  <c r="D206" i="1" s="1"/>
  <c r="C205" i="1"/>
  <c r="D205" i="1" s="1"/>
  <c r="C204" i="1"/>
  <c r="D204" i="1" s="1"/>
  <c r="D203" i="1"/>
  <c r="C203" i="1"/>
  <c r="C202" i="1"/>
  <c r="D202" i="1" s="1"/>
  <c r="C201" i="1"/>
  <c r="D201" i="1" s="1"/>
  <c r="C200" i="1"/>
  <c r="D200" i="1" s="1"/>
  <c r="D199" i="1"/>
  <c r="C199" i="1"/>
  <c r="C198" i="1"/>
  <c r="D198" i="1" s="1"/>
  <c r="C197" i="1"/>
  <c r="D197" i="1" s="1"/>
  <c r="D196" i="1"/>
  <c r="C196" i="1"/>
  <c r="D195" i="1"/>
  <c r="C195" i="1"/>
  <c r="C194" i="1"/>
  <c r="D194" i="1" s="1"/>
  <c r="C193" i="1"/>
  <c r="D193" i="1" s="1"/>
  <c r="C192" i="1"/>
  <c r="D192" i="1" s="1"/>
  <c r="D191" i="1"/>
  <c r="C191" i="1"/>
  <c r="C190" i="1"/>
  <c r="D190" i="1" s="1"/>
  <c r="C189" i="1"/>
  <c r="D189" i="1" s="1"/>
  <c r="C188" i="1"/>
  <c r="D188" i="1" s="1"/>
  <c r="D187" i="1"/>
  <c r="C187" i="1"/>
  <c r="C186" i="1"/>
  <c r="D186" i="1" s="1"/>
  <c r="C185" i="1"/>
  <c r="D185" i="1" s="1"/>
  <c r="C184" i="1"/>
  <c r="D184" i="1" s="1"/>
  <c r="D183" i="1"/>
  <c r="C183" i="1"/>
  <c r="C182" i="1"/>
  <c r="D182" i="1" s="1"/>
  <c r="C181" i="1"/>
  <c r="D181" i="1" s="1"/>
  <c r="D180" i="1"/>
  <c r="C180" i="1"/>
  <c r="D179" i="1"/>
  <c r="C179" i="1"/>
  <c r="C178" i="1"/>
  <c r="D178" i="1" s="1"/>
  <c r="C177" i="1"/>
  <c r="D177" i="1" s="1"/>
  <c r="C176" i="1"/>
  <c r="D176" i="1" s="1"/>
  <c r="D175" i="1"/>
  <c r="C175" i="1"/>
  <c r="C174" i="1"/>
  <c r="D174" i="1" s="1"/>
  <c r="C173" i="1"/>
  <c r="D173" i="1" s="1"/>
  <c r="C172" i="1"/>
  <c r="D172" i="1" s="1"/>
  <c r="D171" i="1"/>
  <c r="C171" i="1"/>
  <c r="C170" i="1"/>
  <c r="D170" i="1" s="1"/>
  <c r="C169" i="1"/>
  <c r="D169" i="1" s="1"/>
  <c r="C168" i="1"/>
  <c r="D168" i="1" s="1"/>
  <c r="D167" i="1"/>
  <c r="C167" i="1"/>
  <c r="C166" i="1"/>
  <c r="D166" i="1" s="1"/>
  <c r="C165" i="1"/>
  <c r="D165" i="1" s="1"/>
  <c r="D164" i="1"/>
  <c r="C164" i="1"/>
  <c r="D163" i="1"/>
  <c r="C163" i="1"/>
  <c r="C162" i="1"/>
  <c r="D162" i="1" s="1"/>
  <c r="C161" i="1"/>
  <c r="D161" i="1" s="1"/>
  <c r="C160" i="1"/>
  <c r="D160" i="1" s="1"/>
  <c r="D159" i="1"/>
  <c r="C159" i="1"/>
  <c r="C158" i="1"/>
  <c r="D158" i="1" s="1"/>
  <c r="C157" i="1"/>
  <c r="D157" i="1" s="1"/>
  <c r="C156" i="1"/>
  <c r="D156" i="1" s="1"/>
  <c r="D155" i="1"/>
  <c r="C155" i="1"/>
  <c r="C154" i="1"/>
  <c r="D154" i="1" s="1"/>
  <c r="C153" i="1"/>
  <c r="D153" i="1" s="1"/>
  <c r="C152" i="1"/>
  <c r="D152" i="1" s="1"/>
  <c r="D151" i="1"/>
  <c r="C151" i="1"/>
  <c r="C150" i="1"/>
  <c r="D150" i="1" s="1"/>
  <c r="C149" i="1"/>
  <c r="D149" i="1" s="1"/>
  <c r="D148" i="1"/>
  <c r="C148" i="1"/>
  <c r="D147" i="1"/>
  <c r="C147" i="1"/>
  <c r="C146" i="1"/>
  <c r="D146" i="1" s="1"/>
  <c r="C145" i="1"/>
  <c r="D145" i="1" s="1"/>
  <c r="C144" i="1"/>
  <c r="D144" i="1" s="1"/>
  <c r="D143" i="1"/>
  <c r="C143" i="1"/>
  <c r="C142" i="1"/>
  <c r="D142" i="1" s="1"/>
  <c r="C141" i="1"/>
  <c r="D141" i="1" s="1"/>
  <c r="C140" i="1"/>
  <c r="D140" i="1" s="1"/>
  <c r="D139" i="1"/>
  <c r="C139" i="1"/>
  <c r="C138" i="1"/>
  <c r="D138" i="1" s="1"/>
  <c r="C137" i="1"/>
  <c r="D137" i="1" s="1"/>
  <c r="C136" i="1"/>
  <c r="D136" i="1" s="1"/>
  <c r="D135" i="1"/>
  <c r="C135" i="1"/>
  <c r="C134" i="1"/>
  <c r="D134" i="1" s="1"/>
  <c r="C133" i="1"/>
  <c r="D133" i="1" s="1"/>
  <c r="D132" i="1"/>
  <c r="C132" i="1"/>
  <c r="D131" i="1"/>
  <c r="C131" i="1"/>
  <c r="C130" i="1"/>
  <c r="D130" i="1" s="1"/>
  <c r="C129" i="1"/>
  <c r="D129" i="1" s="1"/>
  <c r="C128" i="1"/>
  <c r="D128" i="1" s="1"/>
  <c r="D127" i="1"/>
  <c r="C127" i="1"/>
  <c r="C126" i="1"/>
  <c r="D126" i="1" s="1"/>
  <c r="C125" i="1"/>
  <c r="D125" i="1" s="1"/>
  <c r="C124" i="1"/>
  <c r="D124" i="1" s="1"/>
  <c r="D123" i="1"/>
  <c r="C123" i="1"/>
  <c r="C122" i="1"/>
  <c r="D122" i="1" s="1"/>
  <c r="C121" i="1"/>
  <c r="D121" i="1" s="1"/>
  <c r="C120" i="1"/>
  <c r="D120" i="1" s="1"/>
  <c r="D119" i="1"/>
  <c r="C119" i="1"/>
  <c r="C118" i="1"/>
  <c r="D118" i="1" s="1"/>
  <c r="C117" i="1"/>
  <c r="D117" i="1" s="1"/>
  <c r="D116" i="1"/>
  <c r="C116" i="1"/>
  <c r="D115" i="1"/>
  <c r="C115" i="1"/>
  <c r="C114" i="1"/>
  <c r="D114" i="1" s="1"/>
  <c r="C113" i="1"/>
  <c r="D113" i="1" s="1"/>
  <c r="C112" i="1"/>
  <c r="D112" i="1" s="1"/>
  <c r="D111" i="1"/>
  <c r="C111" i="1"/>
  <c r="C110" i="1"/>
  <c r="D110" i="1" s="1"/>
  <c r="C109" i="1"/>
  <c r="D109" i="1" s="1"/>
  <c r="C108" i="1"/>
  <c r="D108" i="1" s="1"/>
  <c r="D107" i="1"/>
  <c r="C107" i="1"/>
  <c r="C106" i="1"/>
  <c r="D106" i="1" s="1"/>
  <c r="C105" i="1"/>
  <c r="D105" i="1" s="1"/>
  <c r="C104" i="1"/>
  <c r="D104" i="1" s="1"/>
  <c r="D103" i="1"/>
  <c r="C103" i="1"/>
  <c r="C102" i="1"/>
  <c r="D102" i="1" s="1"/>
  <c r="C101" i="1"/>
  <c r="D101" i="1" s="1"/>
  <c r="D100" i="1"/>
  <c r="C100" i="1"/>
  <c r="D99" i="1"/>
  <c r="C99" i="1"/>
  <c r="C98" i="1"/>
  <c r="D98" i="1" s="1"/>
  <c r="C97" i="1"/>
  <c r="D97" i="1" s="1"/>
  <c r="C96" i="1"/>
  <c r="D96" i="1" s="1"/>
  <c r="D95" i="1"/>
  <c r="C95" i="1"/>
  <c r="C94" i="1"/>
  <c r="D94" i="1" s="1"/>
  <c r="C93" i="1"/>
  <c r="D93" i="1" s="1"/>
  <c r="C92" i="1"/>
  <c r="D92" i="1" s="1"/>
  <c r="D91" i="1"/>
  <c r="C91" i="1"/>
  <c r="C90" i="1"/>
  <c r="D90" i="1" s="1"/>
  <c r="C89" i="1"/>
  <c r="D89" i="1" s="1"/>
  <c r="C88" i="1"/>
  <c r="D88" i="1" s="1"/>
  <c r="D87" i="1"/>
  <c r="C87" i="1"/>
  <c r="C86" i="1"/>
  <c r="D86" i="1" s="1"/>
  <c r="C85" i="1"/>
  <c r="D85" i="1" s="1"/>
  <c r="D84" i="1"/>
  <c r="C84" i="1"/>
  <c r="D83" i="1"/>
  <c r="C83" i="1"/>
  <c r="C82" i="1"/>
  <c r="D82" i="1" s="1"/>
  <c r="C81" i="1"/>
  <c r="D81" i="1" s="1"/>
  <c r="C80" i="1"/>
  <c r="D80" i="1" s="1"/>
  <c r="D79" i="1"/>
  <c r="C79" i="1"/>
  <c r="C78" i="1"/>
  <c r="D78" i="1" s="1"/>
  <c r="C77" i="1"/>
  <c r="D77" i="1" s="1"/>
  <c r="C76" i="1"/>
  <c r="D76" i="1" s="1"/>
  <c r="D75" i="1"/>
  <c r="C75" i="1"/>
  <c r="C74" i="1"/>
  <c r="D74" i="1" s="1"/>
  <c r="C73" i="1"/>
  <c r="D73" i="1" s="1"/>
  <c r="C72" i="1"/>
  <c r="D72" i="1" s="1"/>
  <c r="D71" i="1"/>
  <c r="C71" i="1"/>
  <c r="C70" i="1"/>
  <c r="D70" i="1" s="1"/>
  <c r="C69" i="1"/>
  <c r="D69" i="1" s="1"/>
  <c r="D68" i="1"/>
  <c r="C68" i="1"/>
  <c r="D67" i="1"/>
  <c r="C67" i="1"/>
  <c r="C66" i="1"/>
  <c r="D66" i="1" s="1"/>
  <c r="C65" i="1"/>
  <c r="D65" i="1" s="1"/>
  <c r="C64" i="1"/>
  <c r="D64" i="1" s="1"/>
  <c r="D63" i="1"/>
  <c r="C63" i="1"/>
  <c r="C62" i="1"/>
  <c r="D62" i="1" s="1"/>
  <c r="C61" i="1"/>
  <c r="D61" i="1" s="1"/>
  <c r="C60" i="1"/>
  <c r="D60" i="1" s="1"/>
  <c r="D59" i="1"/>
  <c r="C59" i="1"/>
  <c r="C58" i="1"/>
  <c r="D58" i="1" s="1"/>
  <c r="C57" i="1"/>
  <c r="D57" i="1" s="1"/>
  <c r="C56" i="1"/>
  <c r="D56" i="1" s="1"/>
  <c r="D55" i="1"/>
  <c r="C55" i="1"/>
  <c r="C54" i="1"/>
  <c r="D54" i="1" s="1"/>
  <c r="C53" i="1"/>
  <c r="D53" i="1" s="1"/>
  <c r="D52" i="1"/>
  <c r="C52" i="1"/>
  <c r="D51" i="1"/>
  <c r="C51" i="1"/>
  <c r="G50" i="1"/>
  <c r="F50" i="1"/>
  <c r="C50" i="1"/>
  <c r="D50" i="1" s="1"/>
  <c r="G49" i="1"/>
  <c r="F49" i="1"/>
  <c r="C49" i="1"/>
  <c r="D49" i="1" s="1"/>
  <c r="G48" i="1"/>
  <c r="F48" i="1"/>
  <c r="D48" i="1"/>
  <c r="C48" i="1"/>
  <c r="G47" i="1"/>
  <c r="F47" i="1"/>
  <c r="C47" i="1"/>
  <c r="D47" i="1" s="1"/>
  <c r="G46" i="1"/>
  <c r="F46" i="1"/>
  <c r="C46" i="1"/>
  <c r="D46" i="1" s="1"/>
  <c r="G45" i="1"/>
  <c r="F45" i="1"/>
  <c r="C45" i="1"/>
  <c r="D45" i="1" s="1"/>
  <c r="G44" i="1"/>
  <c r="F44" i="1"/>
  <c r="D44" i="1"/>
  <c r="C44" i="1"/>
  <c r="C43" i="1"/>
  <c r="D43" i="1" s="1"/>
  <c r="C42" i="1"/>
  <c r="D42" i="1" s="1"/>
  <c r="C41" i="1"/>
  <c r="D41" i="1" s="1"/>
  <c r="D40" i="1"/>
  <c r="C40" i="1"/>
  <c r="C39" i="1"/>
  <c r="D39" i="1" s="1"/>
  <c r="D38" i="1"/>
  <c r="C38" i="1"/>
  <c r="C37" i="1"/>
  <c r="D37" i="1" s="1"/>
  <c r="D36" i="1"/>
  <c r="C36" i="1"/>
  <c r="C35" i="1"/>
  <c r="D35" i="1" s="1"/>
  <c r="C34" i="1"/>
  <c r="D34" i="1" s="1"/>
  <c r="C33" i="1"/>
  <c r="D33" i="1" s="1"/>
  <c r="D32" i="1"/>
  <c r="C32" i="1"/>
  <c r="C31" i="1"/>
  <c r="D31" i="1" s="1"/>
  <c r="C30" i="1"/>
  <c r="D30" i="1" s="1"/>
  <c r="D29" i="1"/>
  <c r="C29" i="1"/>
  <c r="D28" i="1"/>
  <c r="C28" i="1"/>
  <c r="C27" i="1"/>
  <c r="D27" i="1" s="1"/>
  <c r="D26" i="1"/>
  <c r="C26" i="1"/>
  <c r="C25" i="1"/>
  <c r="D25" i="1" s="1"/>
  <c r="D24" i="1"/>
  <c r="C24" i="1"/>
  <c r="C23" i="1"/>
  <c r="D23" i="1" s="1"/>
  <c r="C22" i="1"/>
  <c r="D22" i="1" s="1"/>
  <c r="C21" i="1"/>
  <c r="D21" i="1" s="1"/>
  <c r="D20" i="1"/>
  <c r="C20" i="1"/>
  <c r="C19" i="1"/>
  <c r="D19" i="1" s="1"/>
  <c r="C18" i="1"/>
  <c r="D18" i="1" s="1"/>
  <c r="D17" i="1"/>
  <c r="C17" i="1"/>
  <c r="D16" i="1"/>
  <c r="C16" i="1"/>
  <c r="C15" i="1"/>
  <c r="D15" i="1" s="1"/>
  <c r="C14" i="1"/>
  <c r="D14" i="1" s="1"/>
  <c r="C13" i="1"/>
  <c r="D13" i="1" s="1"/>
  <c r="D12" i="1"/>
  <c r="C12" i="1"/>
  <c r="C11" i="1"/>
  <c r="D11" i="1" s="1"/>
  <c r="C10" i="1"/>
  <c r="D10" i="1" s="1"/>
  <c r="C9" i="1"/>
  <c r="D9" i="1" s="1"/>
  <c r="D8" i="1"/>
  <c r="C8" i="1"/>
  <c r="C7" i="1"/>
  <c r="D7" i="1" s="1"/>
  <c r="D6" i="1"/>
  <c r="C6" i="1"/>
  <c r="C5" i="1"/>
  <c r="D5" i="1" s="1"/>
  <c r="D4" i="1"/>
  <c r="C4" i="1"/>
  <c r="C3" i="1"/>
  <c r="D3" i="1" s="1"/>
  <c r="C2" i="1"/>
  <c r="D2" i="1" s="1"/>
  <c r="C14" i="5" l="1"/>
  <c r="C18" i="4"/>
  <c r="D11" i="6"/>
  <c r="E11" i="6" s="1"/>
  <c r="F11" i="6" s="1"/>
  <c r="G11" i="6" s="1"/>
  <c r="H11" i="6" s="1"/>
  <c r="I11" i="6" s="1"/>
  <c r="J11" i="6" s="1"/>
  <c r="K11" i="6" s="1"/>
  <c r="L11" i="6" s="1"/>
  <c r="M11" i="6" s="1"/>
  <c r="H47" i="1"/>
  <c r="H50" i="1"/>
  <c r="H48" i="1"/>
  <c r="H45" i="1"/>
  <c r="H49" i="1"/>
  <c r="H44" i="1"/>
  <c r="H46" i="1"/>
  <c r="C4" i="6"/>
  <c r="D4" i="6" s="1"/>
  <c r="E4" i="6" s="1"/>
  <c r="F4" i="6" s="1"/>
  <c r="G4" i="6" s="1"/>
  <c r="H4" i="6" s="1"/>
  <c r="I4" i="6" s="1"/>
  <c r="J4" i="6" s="1"/>
  <c r="K4" i="6" s="1"/>
  <c r="L4" i="6" s="1"/>
  <c r="M4" i="6" s="1"/>
  <c r="P3" i="6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C4" i="5"/>
  <c r="G17" i="4"/>
  <c r="H17" i="4" s="1"/>
  <c r="C17" i="4" s="1"/>
  <c r="H9" i="4" l="1"/>
  <c r="O9" i="4"/>
  <c r="G9" i="4"/>
  <c r="N9" i="4"/>
  <c r="F9" i="4"/>
  <c r="M9" i="4"/>
  <c r="E9" i="4"/>
  <c r="K9" i="4"/>
  <c r="L9" i="4"/>
  <c r="D9" i="4"/>
  <c r="D11" i="4" s="1"/>
  <c r="J9" i="4"/>
  <c r="I9" i="4"/>
  <c r="E11" i="4" l="1"/>
  <c r="F11" i="4" s="1"/>
  <c r="G11" i="4" s="1"/>
  <c r="H11" i="4" s="1"/>
  <c r="I11" i="4" s="1"/>
  <c r="J11" i="4" s="1"/>
  <c r="K11" i="4" s="1"/>
  <c r="L11" i="4" s="1"/>
  <c r="M11" i="4" s="1"/>
  <c r="N11" i="4" s="1"/>
  <c r="O11" i="4" s="1"/>
</calcChain>
</file>

<file path=xl/sharedStrings.xml><?xml version="1.0" encoding="utf-8"?>
<sst xmlns="http://schemas.openxmlformats.org/spreadsheetml/2006/main" count="84" uniqueCount="57">
  <si>
    <t>Distancia (km)</t>
  </si>
  <si>
    <t>Tempo (minutos)</t>
  </si>
  <si>
    <t>Velocidade (km/m)</t>
  </si>
  <si>
    <t>Velocidade (km/h)</t>
  </si>
  <si>
    <t>Valor Mínimo</t>
  </si>
  <si>
    <t>1o Quartil</t>
  </si>
  <si>
    <t>2o Quartil/Mediana</t>
  </si>
  <si>
    <t>3o Quartil</t>
  </si>
  <si>
    <t>Valor Máximo</t>
  </si>
  <si>
    <t>Média</t>
  </si>
  <si>
    <t>Desvio Padrão</t>
  </si>
  <si>
    <t>Valor mínimo</t>
  </si>
  <si>
    <t>2o Quartil</t>
  </si>
  <si>
    <t>Mediana</t>
  </si>
  <si>
    <t>Valor máximo</t>
  </si>
  <si>
    <t>Desvio Padrão:</t>
  </si>
  <si>
    <t>A</t>
  </si>
  <si>
    <t>B</t>
  </si>
  <si>
    <t>C</t>
  </si>
  <si>
    <t>A Jumping Cats cresceu em 2014:</t>
  </si>
  <si>
    <t>Mês:</t>
  </si>
  <si>
    <t>Crescimento:</t>
  </si>
  <si>
    <t>Quanto a Jumping Cats cresceu EM MÉDIA em 2014 ?</t>
  </si>
  <si>
    <t>Produto</t>
  </si>
  <si>
    <t>Média Geométrica</t>
  </si>
  <si>
    <t xml:space="preserve">A </t>
  </si>
  <si>
    <t>Média Aritimética</t>
  </si>
  <si>
    <t>Média Harmônica</t>
  </si>
  <si>
    <t>Média ARITIMÉTICA</t>
  </si>
  <si>
    <t>Valores:</t>
  </si>
  <si>
    <t>Média aritimética:</t>
  </si>
  <si>
    <t>Acumulativo:</t>
  </si>
  <si>
    <t>Acumulado (média)</t>
  </si>
  <si>
    <t>Média GEOMÉTRICA</t>
  </si>
  <si>
    <t>20158241443123610230</t>
  </si>
  <si>
    <t>dGCyXUmmZGElXcub</t>
  </si>
  <si>
    <t>KBc=</t>
  </si>
  <si>
    <t>VGlzSWhlXVx2dmlcdFJZUkp3c0lreV1Ba3d1QGhPRUxUcHZVa2VBXHZ3</t>
  </si>
  <si>
    <t>V3Y=</t>
  </si>
  <si>
    <t>Moda</t>
  </si>
  <si>
    <t>Variância</t>
  </si>
  <si>
    <t xml:space="preserve">4º Quartil </t>
  </si>
  <si>
    <t xml:space="preserve">0º Quartil </t>
  </si>
  <si>
    <t>1º Quartil</t>
  </si>
  <si>
    <t>2º Quartil</t>
  </si>
  <si>
    <t>3º Quartil</t>
  </si>
  <si>
    <t>(Atual - Anterior) / Atual</t>
  </si>
  <si>
    <t>Crecimento + 1 "100%"</t>
  </si>
  <si>
    <t>Média Aritmética</t>
  </si>
  <si>
    <t>Média Aritmética - Não usar neste caso</t>
  </si>
  <si>
    <t xml:space="preserve">Vendas (R$) Real </t>
  </si>
  <si>
    <t>Vendas (R$) Proj</t>
  </si>
  <si>
    <t>Na média aritmética, somamos os valores e dividimos pela quantidade de valores.</t>
  </si>
  <si>
    <t>Já na média geométrica, multiplicamos os valores e tiro a raiz enésima. No caso, iremos calcular a raiz quadrada, usando a função SQTR.</t>
  </si>
  <si>
    <t>Por último, temos a média harmônica, que é parecida com a aritmética. Iremos calcular o número de membros dividido pela soma do inverso dos valores.</t>
  </si>
  <si>
    <t>Distância A -&gt; Média</t>
  </si>
  <si>
    <t>Distância de Média para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</si>
</sst>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m/d/yyyy"/>
    <numFmt numFmtId="167" formatCode="0.0%"/>
    <numFmt numFmtId="168" formatCode="0.00000%"/>
  </numFmts>
  <fonts count="8" x14ac:knownFonts="1">
    <font>
      <sz val="10"/>
      <color rgb="FF000000"/>
      <name val="Arial"/>
      <charset val="1"/>
    </font>
    <font>
      <b/>
      <sz val="11"/>
      <name val="Cambria"/>
      <charset val="1"/>
    </font>
    <font>
      <sz val="11"/>
      <name val="Cambria"/>
      <charset val="1"/>
    </font>
    <font>
      <sz val="10"/>
      <name val="Cambria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Cambria"/>
      <family val="1"/>
    </font>
    <font>
      <sz val="1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/>
    <xf numFmtId="164" fontId="2" fillId="0" borderId="0" xfId="0" applyNumberFormat="1" applyFont="1" applyAlignment="1"/>
    <xf numFmtId="165" fontId="1" fillId="0" borderId="0" xfId="0" applyNumberFormat="1" applyFont="1" applyAlignment="1"/>
    <xf numFmtId="0" fontId="2" fillId="0" borderId="0" xfId="0" applyFont="1" applyAlignment="1"/>
    <xf numFmtId="1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1" xfId="0" applyFont="1" applyBorder="1"/>
    <xf numFmtId="0" fontId="1" fillId="0" borderId="2" xfId="0" applyFont="1" applyBorder="1" applyAlignment="1"/>
    <xf numFmtId="165" fontId="1" fillId="0" borderId="3" xfId="0" applyNumberFormat="1" applyFont="1" applyBorder="1" applyAlignment="1"/>
    <xf numFmtId="0" fontId="1" fillId="0" borderId="4" xfId="0" applyFont="1" applyBorder="1" applyAlignment="1"/>
    <xf numFmtId="165" fontId="2" fillId="0" borderId="0" xfId="0" applyNumberFormat="1" applyFont="1" applyAlignment="1"/>
    <xf numFmtId="165" fontId="2" fillId="0" borderId="5" xfId="0" applyNumberFormat="1" applyFont="1" applyBorder="1" applyAlignment="1"/>
    <xf numFmtId="1" fontId="2" fillId="0" borderId="0" xfId="0" applyNumberFormat="1" applyFont="1" applyAlignment="1"/>
    <xf numFmtId="1" fontId="2" fillId="0" borderId="5" xfId="0" applyNumberFormat="1" applyFont="1" applyBorder="1" applyAlignment="1"/>
    <xf numFmtId="0" fontId="1" fillId="0" borderId="6" xfId="0" applyFont="1" applyBorder="1" applyAlignment="1"/>
    <xf numFmtId="165" fontId="2" fillId="0" borderId="7" xfId="0" applyNumberFormat="1" applyFont="1" applyBorder="1" applyAlignment="1"/>
    <xf numFmtId="165" fontId="2" fillId="0" borderId="7" xfId="0" applyNumberFormat="1" applyFont="1" applyBorder="1"/>
    <xf numFmtId="165" fontId="2" fillId="0" borderId="8" xfId="0" applyNumberFormat="1" applyFont="1" applyBorder="1"/>
    <xf numFmtId="10" fontId="2" fillId="0" borderId="0" xfId="0" applyNumberFormat="1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1" fontId="3" fillId="0" borderId="0" xfId="0" applyNumberFormat="1" applyFont="1"/>
    <xf numFmtId="3" fontId="2" fillId="0" borderId="0" xfId="0" applyNumberFormat="1" applyFont="1" applyAlignment="1"/>
    <xf numFmtId="3" fontId="1" fillId="0" borderId="0" xfId="0" applyNumberFormat="1" applyFont="1" applyAlignment="1"/>
    <xf numFmtId="167" fontId="2" fillId="0" borderId="0" xfId="0" applyNumberFormat="1" applyFont="1" applyAlignment="1"/>
    <xf numFmtId="167" fontId="2" fillId="0" borderId="0" xfId="0" applyNumberFormat="1" applyFont="1"/>
    <xf numFmtId="10" fontId="2" fillId="0" borderId="0" xfId="0" applyNumberFormat="1" applyFont="1"/>
    <xf numFmtId="3" fontId="2" fillId="0" borderId="0" xfId="0" applyNumberFormat="1" applyFont="1"/>
    <xf numFmtId="3" fontId="1" fillId="0" borderId="0" xfId="0" applyNumberFormat="1" applyFont="1"/>
    <xf numFmtId="2" fontId="2" fillId="0" borderId="0" xfId="0" applyNumberFormat="1" applyFont="1"/>
    <xf numFmtId="0" fontId="4" fillId="0" borderId="0" xfId="0" applyFont="1"/>
    <xf numFmtId="0" fontId="0" fillId="0" borderId="0" xfId="0" applyNumberFormat="1" applyAlignment="1">
      <alignment wrapText="1"/>
    </xf>
    <xf numFmtId="0" fontId="2" fillId="0" borderId="0" xfId="0" applyNumberFormat="1" applyFont="1" applyAlignment="1">
      <alignment wrapText="1"/>
    </xf>
    <xf numFmtId="0" fontId="5" fillId="0" borderId="0" xfId="0" applyNumberFormat="1" applyFont="1" applyAlignment="1">
      <alignment wrapText="1"/>
    </xf>
    <xf numFmtId="168" fontId="0" fillId="0" borderId="0" xfId="0" applyNumberFormat="1"/>
    <xf numFmtId="0" fontId="7" fillId="0" borderId="0" xfId="0" applyFont="1" applyAlignment="1"/>
    <xf numFmtId="166" fontId="6" fillId="0" borderId="0" xfId="0" applyNumberFormat="1" applyFont="1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BR" sz="1300" b="0" strike="noStrike" spc="-1">
                <a:latin typeface="Arial"/>
              </a:rPr>
              <a:t>Histograma de Distancia (km)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'Entregas Motoboy'!$A$1</c:f>
              <c:strCache>
                <c:ptCount val="1"/>
                <c:pt idx="0">
                  <c:v>Distancia (km)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'Entregas Motoboy'!$A$2:$A$251</c:f>
              <c:numCache>
                <c:formatCode>General</c:formatCode>
                <c:ptCount val="250"/>
                <c:pt idx="0">
                  <c:v>29</c:v>
                </c:pt>
                <c:pt idx="1">
                  <c:v>27</c:v>
                </c:pt>
                <c:pt idx="2">
                  <c:v>105</c:v>
                </c:pt>
                <c:pt idx="3">
                  <c:v>70</c:v>
                </c:pt>
                <c:pt idx="4">
                  <c:v>120</c:v>
                </c:pt>
                <c:pt idx="5">
                  <c:v>85</c:v>
                </c:pt>
                <c:pt idx="6">
                  <c:v>38</c:v>
                </c:pt>
                <c:pt idx="7">
                  <c:v>26</c:v>
                </c:pt>
                <c:pt idx="8">
                  <c:v>24</c:v>
                </c:pt>
                <c:pt idx="9">
                  <c:v>21</c:v>
                </c:pt>
                <c:pt idx="10">
                  <c:v>33</c:v>
                </c:pt>
                <c:pt idx="11">
                  <c:v>32</c:v>
                </c:pt>
                <c:pt idx="12">
                  <c:v>52</c:v>
                </c:pt>
                <c:pt idx="13">
                  <c:v>36</c:v>
                </c:pt>
                <c:pt idx="14">
                  <c:v>53</c:v>
                </c:pt>
                <c:pt idx="15">
                  <c:v>18</c:v>
                </c:pt>
                <c:pt idx="16">
                  <c:v>13</c:v>
                </c:pt>
                <c:pt idx="17">
                  <c:v>68</c:v>
                </c:pt>
                <c:pt idx="18">
                  <c:v>77</c:v>
                </c:pt>
                <c:pt idx="19">
                  <c:v>66</c:v>
                </c:pt>
                <c:pt idx="20">
                  <c:v>51</c:v>
                </c:pt>
                <c:pt idx="21">
                  <c:v>94</c:v>
                </c:pt>
                <c:pt idx="22">
                  <c:v>51</c:v>
                </c:pt>
                <c:pt idx="23">
                  <c:v>99</c:v>
                </c:pt>
                <c:pt idx="24">
                  <c:v>44</c:v>
                </c:pt>
                <c:pt idx="25">
                  <c:v>50</c:v>
                </c:pt>
                <c:pt idx="26">
                  <c:v>11</c:v>
                </c:pt>
                <c:pt idx="27">
                  <c:v>87</c:v>
                </c:pt>
                <c:pt idx="28">
                  <c:v>55</c:v>
                </c:pt>
                <c:pt idx="29">
                  <c:v>21</c:v>
                </c:pt>
                <c:pt idx="30">
                  <c:v>33</c:v>
                </c:pt>
                <c:pt idx="31">
                  <c:v>96</c:v>
                </c:pt>
                <c:pt idx="32">
                  <c:v>16</c:v>
                </c:pt>
                <c:pt idx="33">
                  <c:v>103</c:v>
                </c:pt>
                <c:pt idx="34">
                  <c:v>21</c:v>
                </c:pt>
                <c:pt idx="35">
                  <c:v>43</c:v>
                </c:pt>
                <c:pt idx="36">
                  <c:v>72</c:v>
                </c:pt>
                <c:pt idx="37">
                  <c:v>64</c:v>
                </c:pt>
                <c:pt idx="38">
                  <c:v>18</c:v>
                </c:pt>
                <c:pt idx="39">
                  <c:v>43</c:v>
                </c:pt>
                <c:pt idx="40">
                  <c:v>72</c:v>
                </c:pt>
                <c:pt idx="41">
                  <c:v>26</c:v>
                </c:pt>
                <c:pt idx="42">
                  <c:v>60</c:v>
                </c:pt>
                <c:pt idx="43">
                  <c:v>45</c:v>
                </c:pt>
                <c:pt idx="44">
                  <c:v>100</c:v>
                </c:pt>
                <c:pt idx="45">
                  <c:v>78</c:v>
                </c:pt>
                <c:pt idx="46">
                  <c:v>60</c:v>
                </c:pt>
                <c:pt idx="47">
                  <c:v>71</c:v>
                </c:pt>
                <c:pt idx="48">
                  <c:v>108</c:v>
                </c:pt>
                <c:pt idx="49">
                  <c:v>37</c:v>
                </c:pt>
                <c:pt idx="50">
                  <c:v>23</c:v>
                </c:pt>
                <c:pt idx="51">
                  <c:v>69</c:v>
                </c:pt>
                <c:pt idx="52">
                  <c:v>89</c:v>
                </c:pt>
                <c:pt idx="53">
                  <c:v>107</c:v>
                </c:pt>
                <c:pt idx="54">
                  <c:v>48</c:v>
                </c:pt>
                <c:pt idx="55">
                  <c:v>87</c:v>
                </c:pt>
                <c:pt idx="56">
                  <c:v>50</c:v>
                </c:pt>
                <c:pt idx="57">
                  <c:v>82</c:v>
                </c:pt>
                <c:pt idx="58">
                  <c:v>26</c:v>
                </c:pt>
                <c:pt idx="59">
                  <c:v>69</c:v>
                </c:pt>
                <c:pt idx="60">
                  <c:v>76</c:v>
                </c:pt>
                <c:pt idx="61">
                  <c:v>50</c:v>
                </c:pt>
                <c:pt idx="62">
                  <c:v>63</c:v>
                </c:pt>
                <c:pt idx="63">
                  <c:v>100</c:v>
                </c:pt>
                <c:pt idx="64">
                  <c:v>93</c:v>
                </c:pt>
                <c:pt idx="65">
                  <c:v>83</c:v>
                </c:pt>
                <c:pt idx="66">
                  <c:v>90</c:v>
                </c:pt>
                <c:pt idx="67">
                  <c:v>89</c:v>
                </c:pt>
                <c:pt idx="68">
                  <c:v>117</c:v>
                </c:pt>
                <c:pt idx="69">
                  <c:v>66</c:v>
                </c:pt>
                <c:pt idx="70">
                  <c:v>24</c:v>
                </c:pt>
                <c:pt idx="71">
                  <c:v>10</c:v>
                </c:pt>
                <c:pt idx="72">
                  <c:v>33</c:v>
                </c:pt>
                <c:pt idx="73">
                  <c:v>26</c:v>
                </c:pt>
                <c:pt idx="74">
                  <c:v>115</c:v>
                </c:pt>
                <c:pt idx="75">
                  <c:v>32</c:v>
                </c:pt>
                <c:pt idx="76">
                  <c:v>99</c:v>
                </c:pt>
                <c:pt idx="77">
                  <c:v>51</c:v>
                </c:pt>
                <c:pt idx="78">
                  <c:v>116</c:v>
                </c:pt>
                <c:pt idx="79">
                  <c:v>105</c:v>
                </c:pt>
                <c:pt idx="80">
                  <c:v>94</c:v>
                </c:pt>
                <c:pt idx="81">
                  <c:v>114</c:v>
                </c:pt>
                <c:pt idx="82">
                  <c:v>65</c:v>
                </c:pt>
                <c:pt idx="83">
                  <c:v>81</c:v>
                </c:pt>
                <c:pt idx="84">
                  <c:v>113</c:v>
                </c:pt>
                <c:pt idx="85">
                  <c:v>119</c:v>
                </c:pt>
                <c:pt idx="86">
                  <c:v>100</c:v>
                </c:pt>
                <c:pt idx="87">
                  <c:v>24</c:v>
                </c:pt>
                <c:pt idx="88">
                  <c:v>76</c:v>
                </c:pt>
                <c:pt idx="89">
                  <c:v>66</c:v>
                </c:pt>
                <c:pt idx="90">
                  <c:v>81</c:v>
                </c:pt>
                <c:pt idx="91">
                  <c:v>29</c:v>
                </c:pt>
                <c:pt idx="92">
                  <c:v>76</c:v>
                </c:pt>
                <c:pt idx="93">
                  <c:v>40</c:v>
                </c:pt>
                <c:pt idx="94">
                  <c:v>84</c:v>
                </c:pt>
                <c:pt idx="95">
                  <c:v>48</c:v>
                </c:pt>
                <c:pt idx="96">
                  <c:v>54</c:v>
                </c:pt>
                <c:pt idx="97">
                  <c:v>45</c:v>
                </c:pt>
                <c:pt idx="98">
                  <c:v>48</c:v>
                </c:pt>
                <c:pt idx="99">
                  <c:v>119</c:v>
                </c:pt>
                <c:pt idx="100">
                  <c:v>11</c:v>
                </c:pt>
                <c:pt idx="101">
                  <c:v>55</c:v>
                </c:pt>
                <c:pt idx="102">
                  <c:v>112</c:v>
                </c:pt>
                <c:pt idx="103">
                  <c:v>75</c:v>
                </c:pt>
                <c:pt idx="104">
                  <c:v>85</c:v>
                </c:pt>
                <c:pt idx="105">
                  <c:v>36</c:v>
                </c:pt>
                <c:pt idx="106">
                  <c:v>64</c:v>
                </c:pt>
                <c:pt idx="107">
                  <c:v>56</c:v>
                </c:pt>
                <c:pt idx="108">
                  <c:v>60</c:v>
                </c:pt>
                <c:pt idx="109">
                  <c:v>84</c:v>
                </c:pt>
                <c:pt idx="110">
                  <c:v>97</c:v>
                </c:pt>
                <c:pt idx="111">
                  <c:v>104</c:v>
                </c:pt>
                <c:pt idx="112">
                  <c:v>94</c:v>
                </c:pt>
                <c:pt idx="113">
                  <c:v>88</c:v>
                </c:pt>
                <c:pt idx="114">
                  <c:v>51</c:v>
                </c:pt>
                <c:pt idx="115">
                  <c:v>59</c:v>
                </c:pt>
                <c:pt idx="116">
                  <c:v>24</c:v>
                </c:pt>
                <c:pt idx="117">
                  <c:v>30</c:v>
                </c:pt>
                <c:pt idx="118">
                  <c:v>73</c:v>
                </c:pt>
                <c:pt idx="119">
                  <c:v>65</c:v>
                </c:pt>
                <c:pt idx="120">
                  <c:v>100</c:v>
                </c:pt>
                <c:pt idx="121">
                  <c:v>78</c:v>
                </c:pt>
                <c:pt idx="122">
                  <c:v>20</c:v>
                </c:pt>
                <c:pt idx="123">
                  <c:v>109</c:v>
                </c:pt>
                <c:pt idx="124">
                  <c:v>14</c:v>
                </c:pt>
                <c:pt idx="125">
                  <c:v>18</c:v>
                </c:pt>
                <c:pt idx="126">
                  <c:v>15</c:v>
                </c:pt>
                <c:pt idx="127">
                  <c:v>109</c:v>
                </c:pt>
                <c:pt idx="128">
                  <c:v>25</c:v>
                </c:pt>
                <c:pt idx="129">
                  <c:v>33</c:v>
                </c:pt>
                <c:pt idx="130">
                  <c:v>52</c:v>
                </c:pt>
                <c:pt idx="131">
                  <c:v>120</c:v>
                </c:pt>
                <c:pt idx="132">
                  <c:v>50</c:v>
                </c:pt>
                <c:pt idx="133">
                  <c:v>104</c:v>
                </c:pt>
                <c:pt idx="134">
                  <c:v>20</c:v>
                </c:pt>
                <c:pt idx="135">
                  <c:v>34</c:v>
                </c:pt>
                <c:pt idx="136">
                  <c:v>85</c:v>
                </c:pt>
                <c:pt idx="137">
                  <c:v>41</c:v>
                </c:pt>
                <c:pt idx="138">
                  <c:v>19</c:v>
                </c:pt>
                <c:pt idx="139">
                  <c:v>99</c:v>
                </c:pt>
                <c:pt idx="140">
                  <c:v>35</c:v>
                </c:pt>
                <c:pt idx="141">
                  <c:v>27</c:v>
                </c:pt>
                <c:pt idx="142">
                  <c:v>62</c:v>
                </c:pt>
                <c:pt idx="143">
                  <c:v>110</c:v>
                </c:pt>
                <c:pt idx="144">
                  <c:v>42</c:v>
                </c:pt>
                <c:pt idx="145">
                  <c:v>69</c:v>
                </c:pt>
                <c:pt idx="146">
                  <c:v>51</c:v>
                </c:pt>
                <c:pt idx="147">
                  <c:v>101</c:v>
                </c:pt>
                <c:pt idx="148">
                  <c:v>113</c:v>
                </c:pt>
                <c:pt idx="149">
                  <c:v>34</c:v>
                </c:pt>
                <c:pt idx="150">
                  <c:v>49</c:v>
                </c:pt>
                <c:pt idx="151">
                  <c:v>47</c:v>
                </c:pt>
                <c:pt idx="152">
                  <c:v>56</c:v>
                </c:pt>
                <c:pt idx="153">
                  <c:v>120</c:v>
                </c:pt>
                <c:pt idx="154">
                  <c:v>30</c:v>
                </c:pt>
                <c:pt idx="155">
                  <c:v>95</c:v>
                </c:pt>
                <c:pt idx="156">
                  <c:v>93</c:v>
                </c:pt>
                <c:pt idx="157">
                  <c:v>68</c:v>
                </c:pt>
                <c:pt idx="158">
                  <c:v>114</c:v>
                </c:pt>
                <c:pt idx="159">
                  <c:v>92</c:v>
                </c:pt>
                <c:pt idx="160">
                  <c:v>17</c:v>
                </c:pt>
                <c:pt idx="161">
                  <c:v>80</c:v>
                </c:pt>
                <c:pt idx="162">
                  <c:v>92</c:v>
                </c:pt>
                <c:pt idx="163">
                  <c:v>43</c:v>
                </c:pt>
                <c:pt idx="164">
                  <c:v>26</c:v>
                </c:pt>
                <c:pt idx="165">
                  <c:v>73</c:v>
                </c:pt>
                <c:pt idx="166">
                  <c:v>45</c:v>
                </c:pt>
                <c:pt idx="167">
                  <c:v>45</c:v>
                </c:pt>
                <c:pt idx="168">
                  <c:v>43</c:v>
                </c:pt>
                <c:pt idx="169">
                  <c:v>102</c:v>
                </c:pt>
                <c:pt idx="170">
                  <c:v>11</c:v>
                </c:pt>
                <c:pt idx="171">
                  <c:v>40</c:v>
                </c:pt>
                <c:pt idx="172">
                  <c:v>117</c:v>
                </c:pt>
                <c:pt idx="173">
                  <c:v>102</c:v>
                </c:pt>
                <c:pt idx="174">
                  <c:v>47</c:v>
                </c:pt>
                <c:pt idx="175">
                  <c:v>27</c:v>
                </c:pt>
                <c:pt idx="176">
                  <c:v>88</c:v>
                </c:pt>
                <c:pt idx="177">
                  <c:v>26</c:v>
                </c:pt>
                <c:pt idx="178">
                  <c:v>58</c:v>
                </c:pt>
                <c:pt idx="179">
                  <c:v>76</c:v>
                </c:pt>
                <c:pt idx="180">
                  <c:v>90</c:v>
                </c:pt>
                <c:pt idx="181">
                  <c:v>29</c:v>
                </c:pt>
                <c:pt idx="182">
                  <c:v>42</c:v>
                </c:pt>
                <c:pt idx="183">
                  <c:v>54</c:v>
                </c:pt>
                <c:pt idx="184">
                  <c:v>50</c:v>
                </c:pt>
                <c:pt idx="185">
                  <c:v>70</c:v>
                </c:pt>
                <c:pt idx="186">
                  <c:v>46</c:v>
                </c:pt>
                <c:pt idx="187">
                  <c:v>17</c:v>
                </c:pt>
                <c:pt idx="188">
                  <c:v>49</c:v>
                </c:pt>
                <c:pt idx="189">
                  <c:v>56</c:v>
                </c:pt>
                <c:pt idx="190">
                  <c:v>69</c:v>
                </c:pt>
                <c:pt idx="191">
                  <c:v>93</c:v>
                </c:pt>
                <c:pt idx="192">
                  <c:v>64</c:v>
                </c:pt>
                <c:pt idx="193">
                  <c:v>33</c:v>
                </c:pt>
                <c:pt idx="194">
                  <c:v>98</c:v>
                </c:pt>
                <c:pt idx="195">
                  <c:v>59</c:v>
                </c:pt>
                <c:pt idx="196">
                  <c:v>112</c:v>
                </c:pt>
                <c:pt idx="197">
                  <c:v>94</c:v>
                </c:pt>
                <c:pt idx="198">
                  <c:v>52</c:v>
                </c:pt>
                <c:pt idx="199">
                  <c:v>39</c:v>
                </c:pt>
                <c:pt idx="200">
                  <c:v>80</c:v>
                </c:pt>
                <c:pt idx="201">
                  <c:v>53</c:v>
                </c:pt>
                <c:pt idx="202">
                  <c:v>14</c:v>
                </c:pt>
                <c:pt idx="203">
                  <c:v>107</c:v>
                </c:pt>
                <c:pt idx="204">
                  <c:v>16</c:v>
                </c:pt>
                <c:pt idx="205">
                  <c:v>35</c:v>
                </c:pt>
                <c:pt idx="206">
                  <c:v>113</c:v>
                </c:pt>
                <c:pt idx="207">
                  <c:v>118</c:v>
                </c:pt>
                <c:pt idx="208">
                  <c:v>25</c:v>
                </c:pt>
                <c:pt idx="209">
                  <c:v>10</c:v>
                </c:pt>
                <c:pt idx="210">
                  <c:v>54</c:v>
                </c:pt>
                <c:pt idx="211">
                  <c:v>56</c:v>
                </c:pt>
                <c:pt idx="212">
                  <c:v>34</c:v>
                </c:pt>
                <c:pt idx="213">
                  <c:v>61</c:v>
                </c:pt>
                <c:pt idx="214">
                  <c:v>84</c:v>
                </c:pt>
                <c:pt idx="215">
                  <c:v>112</c:v>
                </c:pt>
                <c:pt idx="216">
                  <c:v>44</c:v>
                </c:pt>
                <c:pt idx="217">
                  <c:v>11</c:v>
                </c:pt>
                <c:pt idx="218">
                  <c:v>69</c:v>
                </c:pt>
                <c:pt idx="219">
                  <c:v>120</c:v>
                </c:pt>
                <c:pt idx="220">
                  <c:v>23</c:v>
                </c:pt>
                <c:pt idx="221">
                  <c:v>51</c:v>
                </c:pt>
                <c:pt idx="222">
                  <c:v>110</c:v>
                </c:pt>
                <c:pt idx="223">
                  <c:v>66</c:v>
                </c:pt>
                <c:pt idx="224">
                  <c:v>57</c:v>
                </c:pt>
                <c:pt idx="225">
                  <c:v>78</c:v>
                </c:pt>
                <c:pt idx="226">
                  <c:v>70</c:v>
                </c:pt>
                <c:pt idx="227">
                  <c:v>59</c:v>
                </c:pt>
                <c:pt idx="228">
                  <c:v>93</c:v>
                </c:pt>
                <c:pt idx="229">
                  <c:v>78</c:v>
                </c:pt>
                <c:pt idx="230">
                  <c:v>72</c:v>
                </c:pt>
                <c:pt idx="231">
                  <c:v>45</c:v>
                </c:pt>
                <c:pt idx="232">
                  <c:v>68</c:v>
                </c:pt>
                <c:pt idx="233">
                  <c:v>113</c:v>
                </c:pt>
                <c:pt idx="234">
                  <c:v>114</c:v>
                </c:pt>
                <c:pt idx="235">
                  <c:v>33</c:v>
                </c:pt>
                <c:pt idx="236">
                  <c:v>110</c:v>
                </c:pt>
                <c:pt idx="237">
                  <c:v>101</c:v>
                </c:pt>
                <c:pt idx="238">
                  <c:v>88</c:v>
                </c:pt>
                <c:pt idx="239">
                  <c:v>92</c:v>
                </c:pt>
                <c:pt idx="240">
                  <c:v>83</c:v>
                </c:pt>
                <c:pt idx="241">
                  <c:v>87</c:v>
                </c:pt>
                <c:pt idx="242">
                  <c:v>99</c:v>
                </c:pt>
                <c:pt idx="243">
                  <c:v>105</c:v>
                </c:pt>
                <c:pt idx="244">
                  <c:v>35</c:v>
                </c:pt>
                <c:pt idx="245">
                  <c:v>15</c:v>
                </c:pt>
                <c:pt idx="246">
                  <c:v>109</c:v>
                </c:pt>
                <c:pt idx="247">
                  <c:v>33</c:v>
                </c:pt>
                <c:pt idx="248">
                  <c:v>17</c:v>
                </c:pt>
                <c:pt idx="24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D-4348-A216-F31FA5C7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6646368"/>
        <c:axId val="65582906"/>
      </c:barChart>
      <c:catAx>
        <c:axId val="6664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65582906"/>
        <c:crosses val="autoZero"/>
        <c:auto val="1"/>
        <c:lblAlgn val="ctr"/>
        <c:lblOffset val="100"/>
        <c:noMultiLvlLbl val="1"/>
      </c:catAx>
      <c:valAx>
        <c:axId val="65582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6664636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BR" sz="1300" b="0" strike="noStrike" spc="-1">
                <a:latin typeface="Arial"/>
              </a:rPr>
              <a:t>Histograma do Tempo (minutos)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'Entregas Motoboy'!$B$1</c:f>
              <c:strCache>
                <c:ptCount val="1"/>
                <c:pt idx="0">
                  <c:v>Tempo (minutos)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'Entregas Motoboy'!$B$2:$B$251</c:f>
              <c:numCache>
                <c:formatCode>0</c:formatCode>
                <c:ptCount val="250"/>
                <c:pt idx="0">
                  <c:v>78.406296257745595</c:v>
                </c:pt>
                <c:pt idx="1">
                  <c:v>32.4221276135344</c:v>
                </c:pt>
                <c:pt idx="2">
                  <c:v>119.932942203225</c:v>
                </c:pt>
                <c:pt idx="3">
                  <c:v>143.50290702902299</c:v>
                </c:pt>
                <c:pt idx="4">
                  <c:v>115.852782574542</c:v>
                </c:pt>
                <c:pt idx="5">
                  <c:v>118.978348116186</c:v>
                </c:pt>
                <c:pt idx="6">
                  <c:v>42.709463387222002</c:v>
                </c:pt>
                <c:pt idx="7">
                  <c:v>36.205816090088298</c:v>
                </c:pt>
                <c:pt idx="8">
                  <c:v>30.586923128421201</c:v>
                </c:pt>
                <c:pt idx="9">
                  <c:v>37.637345636428698</c:v>
                </c:pt>
                <c:pt idx="10">
                  <c:v>39.142245960206701</c:v>
                </c:pt>
                <c:pt idx="11">
                  <c:v>35.809796470769498</c:v>
                </c:pt>
                <c:pt idx="12">
                  <c:v>79.459171266726003</c:v>
                </c:pt>
                <c:pt idx="13">
                  <c:v>56.280342393561497</c:v>
                </c:pt>
                <c:pt idx="14">
                  <c:v>56.014264984901999</c:v>
                </c:pt>
                <c:pt idx="15">
                  <c:v>20.2844106599205</c:v>
                </c:pt>
                <c:pt idx="16">
                  <c:v>14.899161503880901</c:v>
                </c:pt>
                <c:pt idx="17">
                  <c:v>97.869198260206105</c:v>
                </c:pt>
                <c:pt idx="18">
                  <c:v>71.037091224718694</c:v>
                </c:pt>
                <c:pt idx="19">
                  <c:v>73.031865931975901</c:v>
                </c:pt>
                <c:pt idx="20">
                  <c:v>56.476416722727798</c:v>
                </c:pt>
                <c:pt idx="21">
                  <c:v>90.106870082929106</c:v>
                </c:pt>
                <c:pt idx="22">
                  <c:v>52.313616969296099</c:v>
                </c:pt>
                <c:pt idx="23">
                  <c:v>113.143738190574</c:v>
                </c:pt>
                <c:pt idx="24">
                  <c:v>56.490407013023002</c:v>
                </c:pt>
                <c:pt idx="25">
                  <c:v>183.00921655395999</c:v>
                </c:pt>
                <c:pt idx="26">
                  <c:v>10.339410628790199</c:v>
                </c:pt>
                <c:pt idx="27">
                  <c:v>98.138539239415294</c:v>
                </c:pt>
                <c:pt idx="28">
                  <c:v>50.496386854860901</c:v>
                </c:pt>
                <c:pt idx="29">
                  <c:v>22.547269232547102</c:v>
                </c:pt>
                <c:pt idx="30">
                  <c:v>43.593943843048301</c:v>
                </c:pt>
                <c:pt idx="31">
                  <c:v>140.10081995744801</c:v>
                </c:pt>
                <c:pt idx="32">
                  <c:v>18.887261227490502</c:v>
                </c:pt>
                <c:pt idx="33">
                  <c:v>148.92368106835099</c:v>
                </c:pt>
                <c:pt idx="34">
                  <c:v>33.296598136248001</c:v>
                </c:pt>
                <c:pt idx="35">
                  <c:v>65.8948562292357</c:v>
                </c:pt>
                <c:pt idx="36">
                  <c:v>85.519593033192194</c:v>
                </c:pt>
                <c:pt idx="37">
                  <c:v>64.906304762455804</c:v>
                </c:pt>
                <c:pt idx="38">
                  <c:v>21.361992361015801</c:v>
                </c:pt>
                <c:pt idx="39">
                  <c:v>71.500682386503897</c:v>
                </c:pt>
                <c:pt idx="40">
                  <c:v>85.717416963257605</c:v>
                </c:pt>
                <c:pt idx="41">
                  <c:v>34.820756554380402</c:v>
                </c:pt>
                <c:pt idx="42">
                  <c:v>79.251588682725099</c:v>
                </c:pt>
                <c:pt idx="43">
                  <c:v>63.1737353121162</c:v>
                </c:pt>
                <c:pt idx="44">
                  <c:v>111.654203370117</c:v>
                </c:pt>
                <c:pt idx="45">
                  <c:v>89.876365534342298</c:v>
                </c:pt>
                <c:pt idx="46">
                  <c:v>80.161829933997097</c:v>
                </c:pt>
                <c:pt idx="47">
                  <c:v>67.1409344287175</c:v>
                </c:pt>
                <c:pt idx="48">
                  <c:v>98.626561373498902</c:v>
                </c:pt>
                <c:pt idx="49">
                  <c:v>47.075373393051599</c:v>
                </c:pt>
                <c:pt idx="50">
                  <c:v>27.353573676582201</c:v>
                </c:pt>
                <c:pt idx="51">
                  <c:v>99.471168000847697</c:v>
                </c:pt>
                <c:pt idx="52">
                  <c:v>116.677227952896</c:v>
                </c:pt>
                <c:pt idx="53">
                  <c:v>117.586003447458</c:v>
                </c:pt>
                <c:pt idx="54">
                  <c:v>52.037769903176901</c:v>
                </c:pt>
                <c:pt idx="55">
                  <c:v>117.42635001762</c:v>
                </c:pt>
                <c:pt idx="56">
                  <c:v>157.536377025972</c:v>
                </c:pt>
                <c:pt idx="57">
                  <c:v>105.640353604707</c:v>
                </c:pt>
                <c:pt idx="58">
                  <c:v>32.293910179700497</c:v>
                </c:pt>
                <c:pt idx="59">
                  <c:v>67.9932071684524</c:v>
                </c:pt>
                <c:pt idx="60">
                  <c:v>76.369491542800802</c:v>
                </c:pt>
                <c:pt idx="61">
                  <c:v>50.813951617836899</c:v>
                </c:pt>
                <c:pt idx="62">
                  <c:v>73.593661557721603</c:v>
                </c:pt>
                <c:pt idx="63">
                  <c:v>135.78379582527899</c:v>
                </c:pt>
                <c:pt idx="64">
                  <c:v>109.881022654205</c:v>
                </c:pt>
                <c:pt idx="65">
                  <c:v>112.153709241055</c:v>
                </c:pt>
                <c:pt idx="66">
                  <c:v>121.554268957234</c:v>
                </c:pt>
                <c:pt idx="67">
                  <c:v>120.981794037673</c:v>
                </c:pt>
                <c:pt idx="68">
                  <c:v>120.39637280815801</c:v>
                </c:pt>
                <c:pt idx="69">
                  <c:v>61.2735395789229</c:v>
                </c:pt>
                <c:pt idx="70">
                  <c:v>40.579649904950401</c:v>
                </c:pt>
                <c:pt idx="71">
                  <c:v>12.4484253802928</c:v>
                </c:pt>
                <c:pt idx="72">
                  <c:v>45.654637616183898</c:v>
                </c:pt>
                <c:pt idx="73">
                  <c:v>54.988802745483</c:v>
                </c:pt>
                <c:pt idx="74">
                  <c:v>257.278941036937</c:v>
                </c:pt>
                <c:pt idx="75">
                  <c:v>31.8586434389562</c:v>
                </c:pt>
                <c:pt idx="76">
                  <c:v>135.21651748584401</c:v>
                </c:pt>
                <c:pt idx="77">
                  <c:v>83.092467973613097</c:v>
                </c:pt>
                <c:pt idx="78">
                  <c:v>198.210546520734</c:v>
                </c:pt>
                <c:pt idx="79">
                  <c:v>110.900850551153</c:v>
                </c:pt>
                <c:pt idx="80">
                  <c:v>105.258431149931</c:v>
                </c:pt>
                <c:pt idx="81">
                  <c:v>110.14836142303901</c:v>
                </c:pt>
                <c:pt idx="82">
                  <c:v>69.174855546199396</c:v>
                </c:pt>
                <c:pt idx="83">
                  <c:v>100.51490418133599</c:v>
                </c:pt>
                <c:pt idx="84">
                  <c:v>165.74904016594701</c:v>
                </c:pt>
                <c:pt idx="85">
                  <c:v>124.145272110555</c:v>
                </c:pt>
                <c:pt idx="86">
                  <c:v>104.94594524116</c:v>
                </c:pt>
                <c:pt idx="87">
                  <c:v>21.115605081939201</c:v>
                </c:pt>
                <c:pt idx="88">
                  <c:v>88.575033453788095</c:v>
                </c:pt>
                <c:pt idx="89">
                  <c:v>94.606313833470793</c:v>
                </c:pt>
                <c:pt idx="90">
                  <c:v>98.527585716366801</c:v>
                </c:pt>
                <c:pt idx="91">
                  <c:v>61.772906480414299</c:v>
                </c:pt>
                <c:pt idx="92">
                  <c:v>115.764207854064</c:v>
                </c:pt>
                <c:pt idx="93">
                  <c:v>57.223175942898401</c:v>
                </c:pt>
                <c:pt idx="94">
                  <c:v>164.81871800330799</c:v>
                </c:pt>
                <c:pt idx="95">
                  <c:v>52.3686006387437</c:v>
                </c:pt>
                <c:pt idx="96">
                  <c:v>57.192233433974202</c:v>
                </c:pt>
                <c:pt idx="97">
                  <c:v>76.8201411801587</c:v>
                </c:pt>
                <c:pt idx="98">
                  <c:v>76.909090321196501</c:v>
                </c:pt>
                <c:pt idx="99">
                  <c:v>129.14913961922699</c:v>
                </c:pt>
                <c:pt idx="100">
                  <c:v>15.266417053127</c:v>
                </c:pt>
                <c:pt idx="101">
                  <c:v>59.664605713500002</c:v>
                </c:pt>
                <c:pt idx="102">
                  <c:v>101.23702549547799</c:v>
                </c:pt>
                <c:pt idx="103">
                  <c:v>118.784686507521</c:v>
                </c:pt>
                <c:pt idx="104">
                  <c:v>107.083158518289</c:v>
                </c:pt>
                <c:pt idx="105">
                  <c:v>40.121589720631903</c:v>
                </c:pt>
                <c:pt idx="106">
                  <c:v>73.992521622547798</c:v>
                </c:pt>
                <c:pt idx="107">
                  <c:v>134.69724016059999</c:v>
                </c:pt>
                <c:pt idx="108">
                  <c:v>70.045590794997807</c:v>
                </c:pt>
                <c:pt idx="109">
                  <c:v>98.981884189414401</c:v>
                </c:pt>
                <c:pt idx="110">
                  <c:v>293.52944315906001</c:v>
                </c:pt>
                <c:pt idx="111">
                  <c:v>145.706377019304</c:v>
                </c:pt>
                <c:pt idx="112">
                  <c:v>100.322012758309</c:v>
                </c:pt>
                <c:pt idx="113">
                  <c:v>109.15052785691</c:v>
                </c:pt>
                <c:pt idx="114">
                  <c:v>70.441174577329093</c:v>
                </c:pt>
                <c:pt idx="115">
                  <c:v>72.0673522219587</c:v>
                </c:pt>
                <c:pt idx="116">
                  <c:v>28.2824503125461</c:v>
                </c:pt>
                <c:pt idx="117">
                  <c:v>30.8937885303088</c:v>
                </c:pt>
                <c:pt idx="118">
                  <c:v>82.336759143622501</c:v>
                </c:pt>
                <c:pt idx="119">
                  <c:v>89.822408301622602</c:v>
                </c:pt>
                <c:pt idx="120">
                  <c:v>132.69461390942101</c:v>
                </c:pt>
                <c:pt idx="121">
                  <c:v>119.597144417466</c:v>
                </c:pt>
                <c:pt idx="122">
                  <c:v>18.414685952014999</c:v>
                </c:pt>
                <c:pt idx="123">
                  <c:v>174.401574421763</c:v>
                </c:pt>
                <c:pt idx="124">
                  <c:v>17.118019677288402</c:v>
                </c:pt>
                <c:pt idx="125">
                  <c:v>16.349378729681099</c:v>
                </c:pt>
                <c:pt idx="126">
                  <c:v>14.9589363166172</c:v>
                </c:pt>
                <c:pt idx="127">
                  <c:v>209.41348294244901</c:v>
                </c:pt>
                <c:pt idx="128">
                  <c:v>25.8904373439394</c:v>
                </c:pt>
                <c:pt idx="129">
                  <c:v>36.924266542745301</c:v>
                </c:pt>
                <c:pt idx="130">
                  <c:v>52.693073213751298</c:v>
                </c:pt>
                <c:pt idx="131">
                  <c:v>209.921549507626</c:v>
                </c:pt>
                <c:pt idx="132">
                  <c:v>61.9682242697451</c:v>
                </c:pt>
                <c:pt idx="133">
                  <c:v>157.56885149653499</c:v>
                </c:pt>
                <c:pt idx="134">
                  <c:v>24.158668074239198</c:v>
                </c:pt>
                <c:pt idx="135">
                  <c:v>137.81234144539101</c:v>
                </c:pt>
                <c:pt idx="136">
                  <c:v>76.368971614028297</c:v>
                </c:pt>
                <c:pt idx="137">
                  <c:v>58.661830775062299</c:v>
                </c:pt>
                <c:pt idx="138">
                  <c:v>30.420921941531201</c:v>
                </c:pt>
                <c:pt idx="139">
                  <c:v>107.018632506879</c:v>
                </c:pt>
                <c:pt idx="140">
                  <c:v>43.217105480748202</c:v>
                </c:pt>
                <c:pt idx="141">
                  <c:v>30.5778832014832</c:v>
                </c:pt>
                <c:pt idx="142">
                  <c:v>91.341884236542001</c:v>
                </c:pt>
                <c:pt idx="143">
                  <c:v>168.20242971282701</c:v>
                </c:pt>
                <c:pt idx="144">
                  <c:v>44.856220200805303</c:v>
                </c:pt>
                <c:pt idx="145">
                  <c:v>76.707368757439795</c:v>
                </c:pt>
                <c:pt idx="146">
                  <c:v>82.810685707358502</c:v>
                </c:pt>
                <c:pt idx="147">
                  <c:v>113.07024569844801</c:v>
                </c:pt>
                <c:pt idx="148">
                  <c:v>143.52355392655701</c:v>
                </c:pt>
                <c:pt idx="149">
                  <c:v>44.454582211660899</c:v>
                </c:pt>
                <c:pt idx="150">
                  <c:v>59.453037834952902</c:v>
                </c:pt>
                <c:pt idx="151">
                  <c:v>46.358799334807799</c:v>
                </c:pt>
                <c:pt idx="152">
                  <c:v>49.2490876297406</c:v>
                </c:pt>
                <c:pt idx="153">
                  <c:v>150.659131059016</c:v>
                </c:pt>
                <c:pt idx="154">
                  <c:v>95.048127749262903</c:v>
                </c:pt>
                <c:pt idx="155">
                  <c:v>81.166367917204795</c:v>
                </c:pt>
                <c:pt idx="156">
                  <c:v>112.171247018366</c:v>
                </c:pt>
                <c:pt idx="157">
                  <c:v>105.461752528877</c:v>
                </c:pt>
                <c:pt idx="158">
                  <c:v>139.883231917117</c:v>
                </c:pt>
                <c:pt idx="159">
                  <c:v>132.65060005062401</c:v>
                </c:pt>
                <c:pt idx="160">
                  <c:v>18.752475929216398</c:v>
                </c:pt>
                <c:pt idx="161">
                  <c:v>116.465388627292</c:v>
                </c:pt>
                <c:pt idx="162">
                  <c:v>85.173624994960406</c:v>
                </c:pt>
                <c:pt idx="163">
                  <c:v>59.9917329346695</c:v>
                </c:pt>
                <c:pt idx="164">
                  <c:v>34.391933205859097</c:v>
                </c:pt>
                <c:pt idx="165">
                  <c:v>72.340905928952907</c:v>
                </c:pt>
                <c:pt idx="166">
                  <c:v>67.294651052641697</c:v>
                </c:pt>
                <c:pt idx="167">
                  <c:v>52.237644722123903</c:v>
                </c:pt>
                <c:pt idx="168">
                  <c:v>80.147429539931693</c:v>
                </c:pt>
                <c:pt idx="169">
                  <c:v>279.03769965800802</c:v>
                </c:pt>
                <c:pt idx="170">
                  <c:v>12.961436765872699</c:v>
                </c:pt>
                <c:pt idx="171">
                  <c:v>48.643696308518599</c:v>
                </c:pt>
                <c:pt idx="172">
                  <c:v>231.62081378371099</c:v>
                </c:pt>
                <c:pt idx="173">
                  <c:v>336.15001826307503</c:v>
                </c:pt>
                <c:pt idx="174">
                  <c:v>45.251716935181697</c:v>
                </c:pt>
                <c:pt idx="175">
                  <c:v>21.327443747439599</c:v>
                </c:pt>
                <c:pt idx="176">
                  <c:v>236.446390808865</c:v>
                </c:pt>
                <c:pt idx="177">
                  <c:v>50.024660419698002</c:v>
                </c:pt>
                <c:pt idx="178">
                  <c:v>59.956466834695803</c:v>
                </c:pt>
                <c:pt idx="179">
                  <c:v>107.71197933652699</c:v>
                </c:pt>
                <c:pt idx="180">
                  <c:v>101.80766147752</c:v>
                </c:pt>
                <c:pt idx="181">
                  <c:v>36.565624505202599</c:v>
                </c:pt>
                <c:pt idx="182">
                  <c:v>63.6382423842511</c:v>
                </c:pt>
                <c:pt idx="183">
                  <c:v>61.126591343138898</c:v>
                </c:pt>
                <c:pt idx="184">
                  <c:v>100.687573499115</c:v>
                </c:pt>
                <c:pt idx="185">
                  <c:v>102.827686952855</c:v>
                </c:pt>
                <c:pt idx="186">
                  <c:v>69.649773519525993</c:v>
                </c:pt>
                <c:pt idx="187">
                  <c:v>33.032300274850698</c:v>
                </c:pt>
                <c:pt idx="188">
                  <c:v>72.243965999283304</c:v>
                </c:pt>
                <c:pt idx="189">
                  <c:v>50.087848452544002</c:v>
                </c:pt>
                <c:pt idx="190">
                  <c:v>95.418562528499095</c:v>
                </c:pt>
                <c:pt idx="191">
                  <c:v>144.66596876335899</c:v>
                </c:pt>
                <c:pt idx="192">
                  <c:v>81.923757473685896</c:v>
                </c:pt>
                <c:pt idx="193">
                  <c:v>65.873444114225094</c:v>
                </c:pt>
                <c:pt idx="194">
                  <c:v>79.139059529028003</c:v>
                </c:pt>
                <c:pt idx="195">
                  <c:v>66.908668095493795</c:v>
                </c:pt>
                <c:pt idx="196">
                  <c:v>141.92364988803499</c:v>
                </c:pt>
                <c:pt idx="197">
                  <c:v>156.247211886711</c:v>
                </c:pt>
                <c:pt idx="198">
                  <c:v>53.590858524375399</c:v>
                </c:pt>
                <c:pt idx="199">
                  <c:v>34.808204858833697</c:v>
                </c:pt>
                <c:pt idx="200">
                  <c:v>125.860703346639</c:v>
                </c:pt>
                <c:pt idx="201">
                  <c:v>45.591137171406302</c:v>
                </c:pt>
                <c:pt idx="202">
                  <c:v>13.974828538108101</c:v>
                </c:pt>
                <c:pt idx="203">
                  <c:v>121.639774893751</c:v>
                </c:pt>
                <c:pt idx="204">
                  <c:v>20.457825453606901</c:v>
                </c:pt>
                <c:pt idx="205">
                  <c:v>52.926256782721303</c:v>
                </c:pt>
                <c:pt idx="206">
                  <c:v>188.435770830282</c:v>
                </c:pt>
                <c:pt idx="207">
                  <c:v>140.95842393923101</c:v>
                </c:pt>
                <c:pt idx="208">
                  <c:v>24.1376190052782</c:v>
                </c:pt>
                <c:pt idx="209">
                  <c:v>8.7680511146309392</c:v>
                </c:pt>
                <c:pt idx="210">
                  <c:v>63.3408181199163</c:v>
                </c:pt>
                <c:pt idx="211">
                  <c:v>98.363350478967305</c:v>
                </c:pt>
                <c:pt idx="212">
                  <c:v>36.9107708150378</c:v>
                </c:pt>
                <c:pt idx="213">
                  <c:v>83.457219054015994</c:v>
                </c:pt>
                <c:pt idx="214">
                  <c:v>90.803793166039796</c:v>
                </c:pt>
                <c:pt idx="215">
                  <c:v>121.12636742581699</c:v>
                </c:pt>
                <c:pt idx="216">
                  <c:v>42.910064359896701</c:v>
                </c:pt>
                <c:pt idx="217">
                  <c:v>16.496637500488699</c:v>
                </c:pt>
                <c:pt idx="218">
                  <c:v>141.661079988083</c:v>
                </c:pt>
                <c:pt idx="219">
                  <c:v>128.109732252161</c:v>
                </c:pt>
                <c:pt idx="220">
                  <c:v>24.426523636788499</c:v>
                </c:pt>
                <c:pt idx="221">
                  <c:v>48.853216850547597</c:v>
                </c:pt>
                <c:pt idx="222">
                  <c:v>142.36148283421801</c:v>
                </c:pt>
                <c:pt idx="223">
                  <c:v>63.861117986749903</c:v>
                </c:pt>
                <c:pt idx="224">
                  <c:v>54.2656537623036</c:v>
                </c:pt>
                <c:pt idx="225">
                  <c:v>78.002820512865199</c:v>
                </c:pt>
                <c:pt idx="226">
                  <c:v>122.303916911717</c:v>
                </c:pt>
                <c:pt idx="227">
                  <c:v>63.147996504119298</c:v>
                </c:pt>
                <c:pt idx="228">
                  <c:v>138.18192332515801</c:v>
                </c:pt>
                <c:pt idx="229">
                  <c:v>202.23510130665201</c:v>
                </c:pt>
                <c:pt idx="230">
                  <c:v>85.305216134184107</c:v>
                </c:pt>
                <c:pt idx="231">
                  <c:v>54.387557161673698</c:v>
                </c:pt>
                <c:pt idx="232">
                  <c:v>123.592007626281</c:v>
                </c:pt>
                <c:pt idx="233">
                  <c:v>136.08074800283501</c:v>
                </c:pt>
                <c:pt idx="234">
                  <c:v>135.576197677745</c:v>
                </c:pt>
                <c:pt idx="235">
                  <c:v>75.680050853132997</c:v>
                </c:pt>
                <c:pt idx="236">
                  <c:v>119.597083471468</c:v>
                </c:pt>
                <c:pt idx="237">
                  <c:v>143.434470901043</c:v>
                </c:pt>
                <c:pt idx="238">
                  <c:v>97.352470121085901</c:v>
                </c:pt>
                <c:pt idx="239">
                  <c:v>144.66823971367401</c:v>
                </c:pt>
                <c:pt idx="240">
                  <c:v>134.27056274391299</c:v>
                </c:pt>
                <c:pt idx="241">
                  <c:v>95.564004905610901</c:v>
                </c:pt>
                <c:pt idx="242">
                  <c:v>167.51958840033799</c:v>
                </c:pt>
                <c:pt idx="243">
                  <c:v>129.322878081048</c:v>
                </c:pt>
                <c:pt idx="244">
                  <c:v>44.699013959327402</c:v>
                </c:pt>
                <c:pt idx="245">
                  <c:v>16.576788662325001</c:v>
                </c:pt>
                <c:pt idx="246">
                  <c:v>101.81875954994</c:v>
                </c:pt>
                <c:pt idx="247">
                  <c:v>29.4896846928497</c:v>
                </c:pt>
                <c:pt idx="248">
                  <c:v>29.345066622642399</c:v>
                </c:pt>
                <c:pt idx="249">
                  <c:v>18.448018608881299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B-4659-B7D9-8F4237AF9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1529235"/>
        <c:axId val="90588664"/>
      </c:barChart>
      <c:catAx>
        <c:axId val="315292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90588664"/>
        <c:crosses val="autoZero"/>
        <c:auto val="1"/>
        <c:lblAlgn val="ctr"/>
        <c:lblOffset val="100"/>
        <c:noMultiLvlLbl val="1"/>
      </c:catAx>
      <c:valAx>
        <c:axId val="905886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3152923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'Entregas Motoboy'!$D$1</c:f>
              <c:strCache>
                <c:ptCount val="1"/>
                <c:pt idx="0">
                  <c:v>Velocidade (km/h)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'Entregas Motoboy'!$D$2:$D$251</c:f>
              <c:numCache>
                <c:formatCode>0.0</c:formatCode>
                <c:ptCount val="250"/>
                <c:pt idx="0">
                  <c:v>22.192095316938389</c:v>
                </c:pt>
                <c:pt idx="1">
                  <c:v>49.965875753438894</c:v>
                </c:pt>
                <c:pt idx="2">
                  <c:v>52.529354189649766</c:v>
                </c:pt>
                <c:pt idx="3">
                  <c:v>29.267699776636327</c:v>
                </c:pt>
                <c:pt idx="4">
                  <c:v>62.147838316851612</c:v>
                </c:pt>
                <c:pt idx="5">
                  <c:v>42.864942073491342</c:v>
                </c:pt>
                <c:pt idx="6">
                  <c:v>53.383953325017423</c:v>
                </c:pt>
                <c:pt idx="7">
                  <c:v>43.087000058729942</c:v>
                </c:pt>
                <c:pt idx="8">
                  <c:v>47.078942656443921</c:v>
                </c:pt>
                <c:pt idx="9">
                  <c:v>33.477387384631669</c:v>
                </c:pt>
                <c:pt idx="10">
                  <c:v>50.584731443692149</c:v>
                </c:pt>
                <c:pt idx="11">
                  <c:v>53.616613028427587</c:v>
                </c:pt>
                <c:pt idx="12">
                  <c:v>39.265448534907115</c:v>
                </c:pt>
                <c:pt idx="13">
                  <c:v>38.379297426717599</c:v>
                </c:pt>
                <c:pt idx="14">
                  <c:v>56.771252838132078</c:v>
                </c:pt>
                <c:pt idx="15">
                  <c:v>53.242858178470385</c:v>
                </c:pt>
                <c:pt idx="16">
                  <c:v>52.351939389127864</c:v>
                </c:pt>
                <c:pt idx="17">
                  <c:v>41.688294913303068</c:v>
                </c:pt>
                <c:pt idx="18">
                  <c:v>65.036446739986786</c:v>
                </c:pt>
                <c:pt idx="19">
                  <c:v>54.222905980362931</c:v>
                </c:pt>
                <c:pt idx="20">
                  <c:v>54.181907733685321</c:v>
                </c:pt>
                <c:pt idx="21">
                  <c:v>62.59234168059853</c:v>
                </c:pt>
                <c:pt idx="22">
                  <c:v>58.493374713432161</c:v>
                </c:pt>
                <c:pt idx="23">
                  <c:v>52.499591183693639</c:v>
                </c:pt>
                <c:pt idx="24">
                  <c:v>46.733598492065887</c:v>
                </c:pt>
                <c:pt idx="25">
                  <c:v>16.392617030385757</c:v>
                </c:pt>
                <c:pt idx="26">
                  <c:v>63.833425685040787</c:v>
                </c:pt>
                <c:pt idx="27">
                  <c:v>53.190113083561116</c:v>
                </c:pt>
                <c:pt idx="28">
                  <c:v>65.351210364516092</c:v>
                </c:pt>
                <c:pt idx="29">
                  <c:v>55.882598775251388</c:v>
                </c:pt>
                <c:pt idx="30">
                  <c:v>45.419152878863478</c:v>
                </c:pt>
                <c:pt idx="31">
                  <c:v>41.113249742217427</c:v>
                </c:pt>
                <c:pt idx="32">
                  <c:v>50.827909268428783</c:v>
                </c:pt>
                <c:pt idx="33">
                  <c:v>41.497765537796411</c:v>
                </c:pt>
                <c:pt idx="34">
                  <c:v>37.841703673274473</c:v>
                </c:pt>
                <c:pt idx="35">
                  <c:v>39.153283695235174</c:v>
                </c:pt>
                <c:pt idx="36">
                  <c:v>50.514739918410335</c:v>
                </c:pt>
                <c:pt idx="37">
                  <c:v>59.162203333769163</c:v>
                </c:pt>
                <c:pt idx="38">
                  <c:v>50.557082024377429</c:v>
                </c:pt>
                <c:pt idx="39">
                  <c:v>36.083571707100063</c:v>
                </c:pt>
                <c:pt idx="40">
                  <c:v>50.398158892862455</c:v>
                </c:pt>
                <c:pt idx="41">
                  <c:v>44.800864609696546</c:v>
                </c:pt>
                <c:pt idx="42">
                  <c:v>45.424956897863574</c:v>
                </c:pt>
                <c:pt idx="43">
                  <c:v>42.739280599134723</c:v>
                </c:pt>
                <c:pt idx="44">
                  <c:v>53.7373409947756</c:v>
                </c:pt>
                <c:pt idx="45">
                  <c:v>52.071531510825764</c:v>
                </c:pt>
                <c:pt idx="46">
                  <c:v>44.909154431281507</c:v>
                </c:pt>
                <c:pt idx="47">
                  <c:v>63.448625436138016</c:v>
                </c:pt>
                <c:pt idx="48">
                  <c:v>65.702381891428132</c:v>
                </c:pt>
                <c:pt idx="49">
                  <c:v>47.158415111534211</c:v>
                </c:pt>
                <c:pt idx="50">
                  <c:v>50.450446304258897</c:v>
                </c:pt>
                <c:pt idx="51">
                  <c:v>41.620100409042337</c:v>
                </c:pt>
                <c:pt idx="52">
                  <c:v>45.767285473698621</c:v>
                </c:pt>
                <c:pt idx="53">
                  <c:v>54.598334935915275</c:v>
                </c:pt>
                <c:pt idx="54">
                  <c:v>55.344416283761156</c:v>
                </c:pt>
                <c:pt idx="55">
                  <c:v>44.453395674963339</c:v>
                </c:pt>
                <c:pt idx="56">
                  <c:v>19.04322072549256</c:v>
                </c:pt>
                <c:pt idx="57">
                  <c:v>46.57311180924313</c:v>
                </c:pt>
                <c:pt idx="58">
                  <c:v>48.306321263647853</c:v>
                </c:pt>
                <c:pt idx="59">
                  <c:v>60.888435365950556</c:v>
                </c:pt>
                <c:pt idx="60">
                  <c:v>59.709707474540103</c:v>
                </c:pt>
                <c:pt idx="61">
                  <c:v>59.038903775138188</c:v>
                </c:pt>
                <c:pt idx="62">
                  <c:v>51.363119051159572</c:v>
                </c:pt>
                <c:pt idx="63">
                  <c:v>44.187894170527933</c:v>
                </c:pt>
                <c:pt idx="64">
                  <c:v>50.782199375411992</c:v>
                </c:pt>
                <c:pt idx="65">
                  <c:v>44.403346386844426</c:v>
                </c:pt>
                <c:pt idx="66">
                  <c:v>44.424601836895278</c:v>
                </c:pt>
                <c:pt idx="67">
                  <c:v>44.138872650021675</c:v>
                </c:pt>
                <c:pt idx="68">
                  <c:v>58.307404419781058</c:v>
                </c:pt>
                <c:pt idx="69">
                  <c:v>64.628223327940006</c:v>
                </c:pt>
                <c:pt idx="70">
                  <c:v>35.485766963808409</c:v>
                </c:pt>
                <c:pt idx="71">
                  <c:v>48.198867059111322</c:v>
                </c:pt>
                <c:pt idx="72">
                  <c:v>43.36908807919481</c:v>
                </c:pt>
                <c:pt idx="73">
                  <c:v>28.369411991392095</c:v>
                </c:pt>
                <c:pt idx="74">
                  <c:v>26.819140238179781</c:v>
                </c:pt>
                <c:pt idx="75">
                  <c:v>60.266219548201391</c:v>
                </c:pt>
                <c:pt idx="76">
                  <c:v>43.929544337080465</c:v>
                </c:pt>
                <c:pt idx="77">
                  <c:v>36.826442572047995</c:v>
                </c:pt>
                <c:pt idx="78">
                  <c:v>35.114175921370276</c:v>
                </c:pt>
                <c:pt idx="79">
                  <c:v>56.807499389683457</c:v>
                </c:pt>
                <c:pt idx="80">
                  <c:v>53.582406068415899</c:v>
                </c:pt>
                <c:pt idx="81">
                  <c:v>62.098064025937681</c:v>
                </c:pt>
                <c:pt idx="82">
                  <c:v>56.378867280688873</c:v>
                </c:pt>
                <c:pt idx="83">
                  <c:v>48.351038481141231</c:v>
                </c:pt>
                <c:pt idx="84">
                  <c:v>40.905214251689792</c:v>
                </c:pt>
                <c:pt idx="85">
                  <c:v>57.51326553653707</c:v>
                </c:pt>
                <c:pt idx="86">
                  <c:v>57.172289850859229</c:v>
                </c:pt>
                <c:pt idx="87">
                  <c:v>68.196009274281906</c:v>
                </c:pt>
                <c:pt idx="88">
                  <c:v>51.481775644816111</c:v>
                </c:pt>
                <c:pt idx="89">
                  <c:v>41.857671433753616</c:v>
                </c:pt>
                <c:pt idx="90">
                  <c:v>49.326287299788028</c:v>
                </c:pt>
                <c:pt idx="91">
                  <c:v>28.167688702678802</c:v>
                </c:pt>
                <c:pt idx="92">
                  <c:v>39.390413362897789</c:v>
                </c:pt>
                <c:pt idx="93">
                  <c:v>41.941048542899836</c:v>
                </c:pt>
                <c:pt idx="94">
                  <c:v>30.579051099638118</c:v>
                </c:pt>
                <c:pt idx="95">
                  <c:v>54.994786281711306</c:v>
                </c:pt>
                <c:pt idx="96">
                  <c:v>56.651048673250898</c:v>
                </c:pt>
                <c:pt idx="97">
                  <c:v>35.14703251674527</c:v>
                </c:pt>
                <c:pt idx="98">
                  <c:v>37.446808796882344</c:v>
                </c:pt>
                <c:pt idx="99">
                  <c:v>55.284921146598464</c:v>
                </c:pt>
                <c:pt idx="100">
                  <c:v>43.23214790367679</c:v>
                </c:pt>
                <c:pt idx="101">
                  <c:v>55.309173010311639</c:v>
                </c:pt>
                <c:pt idx="102">
                  <c:v>66.378876375621743</c:v>
                </c:pt>
                <c:pt idx="103">
                  <c:v>37.883671138998857</c:v>
                </c:pt>
                <c:pt idx="104">
                  <c:v>47.626536894958683</c:v>
                </c:pt>
                <c:pt idx="105">
                  <c:v>53.83635132705755</c:v>
                </c:pt>
                <c:pt idx="106">
                  <c:v>51.897136572648364</c:v>
                </c:pt>
                <c:pt idx="107">
                  <c:v>24.944831802001733</c:v>
                </c:pt>
                <c:pt idx="108">
                  <c:v>51.39509795179125</c:v>
                </c:pt>
                <c:pt idx="109">
                  <c:v>50.918408366073535</c:v>
                </c:pt>
                <c:pt idx="110">
                  <c:v>19.827653189960277</c:v>
                </c:pt>
                <c:pt idx="111">
                  <c:v>42.825853800299278</c:v>
                </c:pt>
                <c:pt idx="112">
                  <c:v>56.218967751251348</c:v>
                </c:pt>
                <c:pt idx="113">
                  <c:v>48.373563588458069</c:v>
                </c:pt>
                <c:pt idx="114">
                  <c:v>43.440502211398893</c:v>
                </c:pt>
                <c:pt idx="115">
                  <c:v>49.120716813588899</c:v>
                </c:pt>
                <c:pt idx="116">
                  <c:v>50.914966139309925</c:v>
                </c:pt>
                <c:pt idx="117">
                  <c:v>58.264139350668621</c:v>
                </c:pt>
                <c:pt idx="118">
                  <c:v>53.196167125789266</c:v>
                </c:pt>
                <c:pt idx="119">
                  <c:v>43.419009507113699</c:v>
                </c:pt>
                <c:pt idx="120">
                  <c:v>45.216605431292592</c:v>
                </c:pt>
                <c:pt idx="121">
                  <c:v>39.131369087408842</c:v>
                </c:pt>
                <c:pt idx="122">
                  <c:v>65.165379584911776</c:v>
                </c:pt>
                <c:pt idx="123">
                  <c:v>37.499661466266531</c:v>
                </c:pt>
                <c:pt idx="124">
                  <c:v>49.071096764451269</c:v>
                </c:pt>
                <c:pt idx="125">
                  <c:v>66.057555938767209</c:v>
                </c:pt>
                <c:pt idx="126">
                  <c:v>60.164705628182332</c:v>
                </c:pt>
                <c:pt idx="127">
                  <c:v>31.230080833894171</c:v>
                </c:pt>
                <c:pt idx="128">
                  <c:v>57.93644889320997</c:v>
                </c:pt>
                <c:pt idx="129">
                  <c:v>53.623272318973683</c:v>
                </c:pt>
                <c:pt idx="130">
                  <c:v>59.210818608806711</c:v>
                </c:pt>
                <c:pt idx="131">
                  <c:v>34.29852731597925</c:v>
                </c:pt>
                <c:pt idx="132">
                  <c:v>48.4119084474831</c:v>
                </c:pt>
                <c:pt idx="133">
                  <c:v>39.601735626899718</c:v>
                </c:pt>
                <c:pt idx="134">
                  <c:v>49.671612537264856</c:v>
                </c:pt>
                <c:pt idx="135">
                  <c:v>14.802738119128195</c:v>
                </c:pt>
                <c:pt idx="136">
                  <c:v>66.781048535989129</c:v>
                </c:pt>
                <c:pt idx="137">
                  <c:v>41.935274905292751</c:v>
                </c:pt>
                <c:pt idx="138">
                  <c:v>37.474209433595469</c:v>
                </c:pt>
                <c:pt idx="139">
                  <c:v>55.504353408909296</c:v>
                </c:pt>
                <c:pt idx="140">
                  <c:v>48.591870664162848</c:v>
                </c:pt>
                <c:pt idx="141">
                  <c:v>52.979468504262613</c:v>
                </c:pt>
                <c:pt idx="142">
                  <c:v>40.726114105184905</c:v>
                </c:pt>
                <c:pt idx="143">
                  <c:v>39.238434374986248</c:v>
                </c:pt>
                <c:pt idx="144">
                  <c:v>56.179499492352647</c:v>
                </c:pt>
                <c:pt idx="145">
                  <c:v>53.971346782749137</c:v>
                </c:pt>
                <c:pt idx="146">
                  <c:v>36.951752951468322</c:v>
                </c:pt>
                <c:pt idx="147">
                  <c:v>53.59500160777646</c:v>
                </c:pt>
                <c:pt idx="148">
                  <c:v>47.239632900042452</c:v>
                </c:pt>
                <c:pt idx="149">
                  <c:v>45.889532608516717</c:v>
                </c:pt>
                <c:pt idx="150">
                  <c:v>49.450795233739107</c:v>
                </c:pt>
                <c:pt idx="151">
                  <c:v>60.829875675460954</c:v>
                </c:pt>
                <c:pt idx="152">
                  <c:v>68.224614134190773</c:v>
                </c:pt>
                <c:pt idx="153">
                  <c:v>47.790000840902401</c:v>
                </c:pt>
                <c:pt idx="154">
                  <c:v>18.93777439518222</c:v>
                </c:pt>
                <c:pt idx="155">
                  <c:v>70.226131170664033</c:v>
                </c:pt>
                <c:pt idx="156">
                  <c:v>49.745368339235604</c:v>
                </c:pt>
                <c:pt idx="157">
                  <c:v>38.687011188087695</c:v>
                </c:pt>
                <c:pt idx="158">
                  <c:v>48.897926551002243</c:v>
                </c:pt>
                <c:pt idx="159">
                  <c:v>41.613079759106853</c:v>
                </c:pt>
                <c:pt idx="160">
                  <c:v>54.392817452485716</c:v>
                </c:pt>
                <c:pt idx="161">
                  <c:v>41.213961131068501</c:v>
                </c:pt>
                <c:pt idx="162">
                  <c:v>64.808794979978956</c:v>
                </c:pt>
                <c:pt idx="163">
                  <c:v>43.005925546601539</c:v>
                </c:pt>
                <c:pt idx="164">
                  <c:v>45.35947399822917</c:v>
                </c:pt>
                <c:pt idx="165">
                  <c:v>60.546656746345754</c:v>
                </c:pt>
                <c:pt idx="166">
                  <c:v>40.122059595611944</c:v>
                </c:pt>
                <c:pt idx="167">
                  <c:v>51.686863264271267</c:v>
                </c:pt>
                <c:pt idx="168">
                  <c:v>32.190676791631496</c:v>
                </c:pt>
                <c:pt idx="169">
                  <c:v>21.932520256226116</c:v>
                </c:pt>
                <c:pt idx="170">
                  <c:v>50.920280823941653</c:v>
                </c:pt>
                <c:pt idx="171">
                  <c:v>49.33835588435138</c:v>
                </c:pt>
                <c:pt idx="172">
                  <c:v>30.308157049112701</c:v>
                </c:pt>
                <c:pt idx="173">
                  <c:v>18.206156976051133</c:v>
                </c:pt>
                <c:pt idx="174">
                  <c:v>62.318077434262918</c:v>
                </c:pt>
                <c:pt idx="175">
                  <c:v>75.958470184430055</c:v>
                </c:pt>
                <c:pt idx="176">
                  <c:v>22.330643246181616</c:v>
                </c:pt>
                <c:pt idx="177">
                  <c:v>31.184619483908087</c:v>
                </c:pt>
                <c:pt idx="178">
                  <c:v>58.042112614717688</c:v>
                </c:pt>
                <c:pt idx="179">
                  <c:v>42.335123986098964</c:v>
                </c:pt>
                <c:pt idx="180">
                  <c:v>53.041194755193999</c:v>
                </c:pt>
                <c:pt idx="181">
                  <c:v>47.585677081829431</c:v>
                </c:pt>
                <c:pt idx="182">
                  <c:v>39.598830916543953</c:v>
                </c:pt>
                <c:pt idx="183">
                  <c:v>53.00475503062173</c:v>
                </c:pt>
                <c:pt idx="184">
                  <c:v>29.795136537145456</c:v>
                </c:pt>
                <c:pt idx="185">
                  <c:v>40.845030404366085</c:v>
                </c:pt>
                <c:pt idx="186">
                  <c:v>39.626833807668405</c:v>
                </c:pt>
                <c:pt idx="187">
                  <c:v>30.878866791380617</c:v>
                </c:pt>
                <c:pt idx="188">
                  <c:v>40.695440225819915</c:v>
                </c:pt>
                <c:pt idx="189">
                  <c:v>67.082138758334764</c:v>
                </c:pt>
                <c:pt idx="190">
                  <c:v>43.387784203555654</c:v>
                </c:pt>
                <c:pt idx="191">
                  <c:v>38.571614649245014</c:v>
                </c:pt>
                <c:pt idx="192">
                  <c:v>46.872850054923532</c:v>
                </c:pt>
                <c:pt idx="193">
                  <c:v>30.057635920275604</c:v>
                </c:pt>
                <c:pt idx="194">
                  <c:v>74.299594094155637</c:v>
                </c:pt>
                <c:pt idx="195">
                  <c:v>52.907943032846198</c:v>
                </c:pt>
                <c:pt idx="196">
                  <c:v>47.34940233922589</c:v>
                </c:pt>
                <c:pt idx="197">
                  <c:v>36.096644105811968</c:v>
                </c:pt>
                <c:pt idx="198">
                  <c:v>58.218884449871084</c:v>
                </c:pt>
                <c:pt idx="199">
                  <c:v>67.225529425891949</c:v>
                </c:pt>
                <c:pt idx="200">
                  <c:v>38.137400096836338</c:v>
                </c:pt>
                <c:pt idx="201">
                  <c:v>69.750398812039762</c:v>
                </c:pt>
                <c:pt idx="202">
                  <c:v>60.108072003130168</c:v>
                </c:pt>
                <c:pt idx="203">
                  <c:v>52.778788892101232</c:v>
                </c:pt>
                <c:pt idx="204">
                  <c:v>46.925808521391176</c:v>
                </c:pt>
                <c:pt idx="205">
                  <c:v>39.67784853217848</c:v>
                </c:pt>
                <c:pt idx="206">
                  <c:v>35.980429671744901</c:v>
                </c:pt>
                <c:pt idx="207">
                  <c:v>50.227576345861237</c:v>
                </c:pt>
                <c:pt idx="208">
                  <c:v>62.14366046924485</c:v>
                </c:pt>
                <c:pt idx="209">
                  <c:v>68.430258007825827</c:v>
                </c:pt>
                <c:pt idx="210">
                  <c:v>51.151849568252487</c:v>
                </c:pt>
                <c:pt idx="211">
                  <c:v>34.159064159963293</c:v>
                </c:pt>
                <c:pt idx="212">
                  <c:v>55.268420435394553</c:v>
                </c:pt>
                <c:pt idx="213">
                  <c:v>43.85480419172773</c:v>
                </c:pt>
                <c:pt idx="214">
                  <c:v>55.5042892402532</c:v>
                </c:pt>
                <c:pt idx="215">
                  <c:v>55.479249834810886</c:v>
                </c:pt>
                <c:pt idx="216">
                  <c:v>61.524027972964696</c:v>
                </c:pt>
                <c:pt idx="217">
                  <c:v>40.008153175484885</c:v>
                </c:pt>
                <c:pt idx="218">
                  <c:v>29.224681898149235</c:v>
                </c:pt>
                <c:pt idx="219">
                  <c:v>56.201819123531479</c:v>
                </c:pt>
                <c:pt idx="220">
                  <c:v>56.495963998806538</c:v>
                </c:pt>
                <c:pt idx="221">
                  <c:v>62.636612228856748</c:v>
                </c:pt>
                <c:pt idx="222">
                  <c:v>46.360854555622986</c:v>
                </c:pt>
                <c:pt idx="223">
                  <c:v>62.009562701699529</c:v>
                </c:pt>
                <c:pt idx="224">
                  <c:v>63.023289371586849</c:v>
                </c:pt>
                <c:pt idx="225">
                  <c:v>59.997830453170806</c:v>
                </c:pt>
                <c:pt idx="226">
                  <c:v>34.340682670299913</c:v>
                </c:pt>
                <c:pt idx="227">
                  <c:v>56.058785646019302</c:v>
                </c:pt>
                <c:pt idx="228">
                  <c:v>40.381548220816242</c:v>
                </c:pt>
                <c:pt idx="229">
                  <c:v>23.141383319523985</c:v>
                </c:pt>
                <c:pt idx="230">
                  <c:v>50.641686356021779</c:v>
                </c:pt>
                <c:pt idx="231">
                  <c:v>49.643707879247422</c:v>
                </c:pt>
                <c:pt idx="232">
                  <c:v>33.011843389882884</c:v>
                </c:pt>
                <c:pt idx="233">
                  <c:v>49.823359288550876</c:v>
                </c:pt>
                <c:pt idx="234">
                  <c:v>50.45133376773255</c:v>
                </c:pt>
                <c:pt idx="235">
                  <c:v>26.162773117613888</c:v>
                </c:pt>
                <c:pt idx="236">
                  <c:v>55.185292219726634</c:v>
                </c:pt>
                <c:pt idx="237">
                  <c:v>42.249258228734014</c:v>
                </c:pt>
                <c:pt idx="238">
                  <c:v>54.235911974629879</c:v>
                </c:pt>
                <c:pt idx="239">
                  <c:v>38.156267131784631</c:v>
                </c:pt>
                <c:pt idx="240">
                  <c:v>37.089291191086211</c:v>
                </c:pt>
                <c:pt idx="241">
                  <c:v>54.623077016872855</c:v>
                </c:pt>
                <c:pt idx="242">
                  <c:v>35.458539844335093</c:v>
                </c:pt>
                <c:pt idx="243">
                  <c:v>48.71527832880215</c:v>
                </c:pt>
                <c:pt idx="244">
                  <c:v>46.980902127076796</c:v>
                </c:pt>
                <c:pt idx="245">
                  <c:v>54.292783622528809</c:v>
                </c:pt>
                <c:pt idx="246">
                  <c:v>64.231778396320621</c:v>
                </c:pt>
                <c:pt idx="247">
                  <c:v>67.142121749442992</c:v>
                </c:pt>
                <c:pt idx="248">
                  <c:v>34.758823795376117</c:v>
                </c:pt>
                <c:pt idx="249">
                  <c:v>45.533345223080204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8-4D61-B4AD-6D858E6E3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7571189"/>
        <c:axId val="75271642"/>
      </c:barChart>
      <c:catAx>
        <c:axId val="775711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75271642"/>
        <c:crosses val="autoZero"/>
        <c:auto val="1"/>
        <c:lblAlgn val="ctr"/>
        <c:lblOffset val="100"/>
        <c:noMultiLvlLbl val="1"/>
      </c:catAx>
      <c:valAx>
        <c:axId val="752716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77571189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46800</xdr:colOff>
      <xdr:row>1</xdr:row>
      <xdr:rowOff>38160</xdr:rowOff>
    </xdr:from>
    <xdr:to>
      <xdr:col>17</xdr:col>
      <xdr:colOff>330480</xdr:colOff>
      <xdr:row>17</xdr:row>
      <xdr:rowOff>76320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105840</xdr:colOff>
      <xdr:row>23</xdr:row>
      <xdr:rowOff>66600</xdr:rowOff>
    </xdr:from>
    <xdr:to>
      <xdr:col>17</xdr:col>
      <xdr:colOff>271440</xdr:colOff>
      <xdr:row>39</xdr:row>
      <xdr:rowOff>104760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46800</xdr:colOff>
      <xdr:row>50</xdr:row>
      <xdr:rowOff>19080</xdr:rowOff>
    </xdr:from>
    <xdr:to>
      <xdr:col>17</xdr:col>
      <xdr:colOff>251640</xdr:colOff>
      <xdr:row>66</xdr:row>
      <xdr:rowOff>57240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ductmix_exampl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mix_examp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8576"/>
  <sheetViews>
    <sheetView topLeftCell="A37" zoomScaleNormal="100" workbookViewId="0">
      <selection activeCell="A2" sqref="A2:A251"/>
    </sheetView>
  </sheetViews>
  <sheetFormatPr defaultRowHeight="12.75" x14ac:dyDescent="0.2"/>
  <cols>
    <col min="1" max="1" width="19.5703125" customWidth="1"/>
    <col min="2" max="2" width="17.85546875" customWidth="1"/>
    <col min="3" max="3" width="16.42578125" customWidth="1"/>
    <col min="4" max="4" width="17" customWidth="1"/>
    <col min="5" max="5" width="17.5703125" customWidth="1"/>
    <col min="6" max="6" width="13.7109375" customWidth="1"/>
    <col min="7" max="7" width="16" customWidth="1"/>
    <col min="8" max="8" width="16.85546875" customWidth="1"/>
    <col min="9" max="1025" width="14.42578125" customWidth="1"/>
  </cols>
  <sheetData>
    <row r="1" spans="1:8" ht="14.25" x14ac:dyDescent="0.2">
      <c r="A1" s="1" t="s">
        <v>0</v>
      </c>
      <c r="B1" s="1" t="s">
        <v>1</v>
      </c>
      <c r="C1" s="2" t="s">
        <v>2</v>
      </c>
      <c r="D1" s="3" t="s">
        <v>3</v>
      </c>
    </row>
    <row r="2" spans="1:8" ht="14.25" x14ac:dyDescent="0.2">
      <c r="A2" s="4">
        <v>29</v>
      </c>
      <c r="B2" s="5">
        <v>78.406296257745595</v>
      </c>
      <c r="C2" s="6">
        <f t="shared" ref="C2:C65" si="0">A2/B2</f>
        <v>0.36986825528230649</v>
      </c>
      <c r="D2" s="7">
        <f t="shared" ref="D2:D65" si="1">C2*60</f>
        <v>22.192095316938389</v>
      </c>
    </row>
    <row r="3" spans="1:8" ht="14.25" x14ac:dyDescent="0.2">
      <c r="A3" s="4">
        <v>27</v>
      </c>
      <c r="B3" s="5">
        <v>32.4221276135344</v>
      </c>
      <c r="C3" s="6">
        <f t="shared" si="0"/>
        <v>0.83276459589064822</v>
      </c>
      <c r="D3" s="7">
        <f t="shared" si="1"/>
        <v>49.965875753438894</v>
      </c>
    </row>
    <row r="4" spans="1:8" ht="14.25" x14ac:dyDescent="0.2">
      <c r="A4" s="4">
        <v>105</v>
      </c>
      <c r="B4" s="5">
        <v>119.932942203225</v>
      </c>
      <c r="C4" s="6">
        <f t="shared" si="0"/>
        <v>0.87548923649416277</v>
      </c>
      <c r="D4" s="7">
        <f t="shared" si="1"/>
        <v>52.529354189649766</v>
      </c>
    </row>
    <row r="5" spans="1:8" ht="14.25" x14ac:dyDescent="0.2">
      <c r="A5" s="4">
        <v>70</v>
      </c>
      <c r="B5" s="5">
        <v>143.50290702902299</v>
      </c>
      <c r="C5" s="6">
        <f t="shared" si="0"/>
        <v>0.48779499627727213</v>
      </c>
      <c r="D5" s="7">
        <f t="shared" si="1"/>
        <v>29.267699776636327</v>
      </c>
    </row>
    <row r="6" spans="1:8" ht="14.25" x14ac:dyDescent="0.2">
      <c r="A6" s="4">
        <v>120</v>
      </c>
      <c r="B6" s="5">
        <v>115.852782574542</v>
      </c>
      <c r="C6" s="6">
        <f t="shared" si="0"/>
        <v>1.0357973052808602</v>
      </c>
      <c r="D6" s="7">
        <f t="shared" si="1"/>
        <v>62.147838316851612</v>
      </c>
    </row>
    <row r="7" spans="1:8" ht="14.25" x14ac:dyDescent="0.2">
      <c r="A7" s="4">
        <v>85</v>
      </c>
      <c r="B7" s="5">
        <v>118.978348116186</v>
      </c>
      <c r="C7" s="6">
        <f t="shared" si="0"/>
        <v>0.71441570122485565</v>
      </c>
      <c r="D7" s="7">
        <f t="shared" si="1"/>
        <v>42.864942073491342</v>
      </c>
    </row>
    <row r="8" spans="1:8" ht="14.25" x14ac:dyDescent="0.2">
      <c r="A8" s="4">
        <v>38</v>
      </c>
      <c r="B8" s="5">
        <v>42.709463387222002</v>
      </c>
      <c r="C8" s="6">
        <f t="shared" si="0"/>
        <v>0.88973255541695706</v>
      </c>
      <c r="D8" s="7">
        <f t="shared" si="1"/>
        <v>53.383953325017423</v>
      </c>
    </row>
    <row r="9" spans="1:8" ht="14.25" x14ac:dyDescent="0.2">
      <c r="A9" s="4">
        <v>26</v>
      </c>
      <c r="B9" s="5">
        <v>36.205816090088298</v>
      </c>
      <c r="C9" s="6">
        <f t="shared" si="0"/>
        <v>0.71811666764549908</v>
      </c>
      <c r="D9" s="7">
        <f t="shared" si="1"/>
        <v>43.087000058729942</v>
      </c>
    </row>
    <row r="10" spans="1:8" ht="14.25" x14ac:dyDescent="0.2">
      <c r="A10" s="4">
        <v>24</v>
      </c>
      <c r="B10" s="5">
        <v>30.586923128421201</v>
      </c>
      <c r="C10" s="6">
        <f t="shared" si="0"/>
        <v>0.78464904427406534</v>
      </c>
      <c r="D10" s="7">
        <f t="shared" si="1"/>
        <v>47.078942656443921</v>
      </c>
    </row>
    <row r="11" spans="1:8" ht="14.25" x14ac:dyDescent="0.2">
      <c r="A11" s="4">
        <v>21</v>
      </c>
      <c r="B11" s="5">
        <v>37.637345636428698</v>
      </c>
      <c r="C11" s="6">
        <f t="shared" si="0"/>
        <v>0.55795645641052782</v>
      </c>
      <c r="D11" s="7">
        <f t="shared" si="1"/>
        <v>33.477387384631669</v>
      </c>
    </row>
    <row r="12" spans="1:8" ht="14.25" x14ac:dyDescent="0.2">
      <c r="A12" s="4">
        <v>33</v>
      </c>
      <c r="B12" s="5">
        <v>39.142245960206701</v>
      </c>
      <c r="C12" s="6">
        <f t="shared" si="0"/>
        <v>0.84307885739486921</v>
      </c>
      <c r="D12" s="7">
        <f t="shared" si="1"/>
        <v>50.584731443692149</v>
      </c>
      <c r="E12" s="4"/>
      <c r="F12" s="4"/>
      <c r="G12" s="4"/>
      <c r="H12" s="4"/>
    </row>
    <row r="13" spans="1:8" ht="14.25" x14ac:dyDescent="0.2">
      <c r="A13" s="4">
        <v>32</v>
      </c>
      <c r="B13" s="5">
        <v>35.809796470769498</v>
      </c>
      <c r="C13" s="6">
        <f t="shared" si="0"/>
        <v>0.89361021714045974</v>
      </c>
      <c r="D13" s="7">
        <f t="shared" si="1"/>
        <v>53.616613028427587</v>
      </c>
    </row>
    <row r="14" spans="1:8" ht="14.25" x14ac:dyDescent="0.2">
      <c r="A14" s="4">
        <v>52</v>
      </c>
      <c r="B14" s="5">
        <v>79.459171266726003</v>
      </c>
      <c r="C14" s="6">
        <f t="shared" si="0"/>
        <v>0.65442414224845191</v>
      </c>
      <c r="D14" s="7">
        <f t="shared" si="1"/>
        <v>39.265448534907115</v>
      </c>
    </row>
    <row r="15" spans="1:8" ht="14.25" x14ac:dyDescent="0.2">
      <c r="A15" s="4">
        <v>36</v>
      </c>
      <c r="B15" s="5">
        <v>56.280342393561497</v>
      </c>
      <c r="C15" s="6">
        <f t="shared" si="0"/>
        <v>0.63965495711195997</v>
      </c>
      <c r="D15" s="7">
        <f t="shared" si="1"/>
        <v>38.379297426717599</v>
      </c>
    </row>
    <row r="16" spans="1:8" ht="14.25" x14ac:dyDescent="0.2">
      <c r="A16" s="4">
        <v>53</v>
      </c>
      <c r="B16" s="5">
        <v>56.014264984901999</v>
      </c>
      <c r="C16" s="6">
        <f t="shared" si="0"/>
        <v>0.94618754730220134</v>
      </c>
      <c r="D16" s="7">
        <f t="shared" si="1"/>
        <v>56.771252838132078</v>
      </c>
    </row>
    <row r="17" spans="1:4" ht="14.25" x14ac:dyDescent="0.2">
      <c r="A17" s="4">
        <v>18</v>
      </c>
      <c r="B17" s="5">
        <v>20.2844106599205</v>
      </c>
      <c r="C17" s="6">
        <f t="shared" si="0"/>
        <v>0.88738096964117308</v>
      </c>
      <c r="D17" s="7">
        <f t="shared" si="1"/>
        <v>53.242858178470385</v>
      </c>
    </row>
    <row r="18" spans="1:4" ht="14.25" x14ac:dyDescent="0.2">
      <c r="A18" s="4">
        <v>13</v>
      </c>
      <c r="B18" s="5">
        <v>14.899161503880901</v>
      </c>
      <c r="C18" s="6">
        <f t="shared" si="0"/>
        <v>0.87253232315213103</v>
      </c>
      <c r="D18" s="7">
        <f t="shared" si="1"/>
        <v>52.351939389127864</v>
      </c>
    </row>
    <row r="19" spans="1:4" ht="14.25" x14ac:dyDescent="0.2">
      <c r="A19" s="4">
        <v>68</v>
      </c>
      <c r="B19" s="5">
        <v>97.869198260206105</v>
      </c>
      <c r="C19" s="6">
        <f t="shared" si="0"/>
        <v>0.69480491522171783</v>
      </c>
      <c r="D19" s="7">
        <f t="shared" si="1"/>
        <v>41.688294913303068</v>
      </c>
    </row>
    <row r="20" spans="1:4" ht="14.25" x14ac:dyDescent="0.2">
      <c r="A20" s="4">
        <v>77</v>
      </c>
      <c r="B20" s="5">
        <v>71.037091224718694</v>
      </c>
      <c r="C20" s="6">
        <f t="shared" si="0"/>
        <v>1.0839407789997797</v>
      </c>
      <c r="D20" s="7">
        <f t="shared" si="1"/>
        <v>65.036446739986786</v>
      </c>
    </row>
    <row r="21" spans="1:4" ht="14.25" x14ac:dyDescent="0.2">
      <c r="A21" s="4">
        <v>66</v>
      </c>
      <c r="B21" s="5">
        <v>73.031865931975901</v>
      </c>
      <c r="C21" s="6">
        <f t="shared" si="0"/>
        <v>0.90371509967271557</v>
      </c>
      <c r="D21" s="7">
        <f t="shared" si="1"/>
        <v>54.222905980362931</v>
      </c>
    </row>
    <row r="22" spans="1:4" ht="14.25" x14ac:dyDescent="0.2">
      <c r="A22" s="4">
        <v>51</v>
      </c>
      <c r="B22" s="5">
        <v>56.476416722727798</v>
      </c>
      <c r="C22" s="6">
        <f t="shared" si="0"/>
        <v>0.90303179556142199</v>
      </c>
      <c r="D22" s="7">
        <f t="shared" si="1"/>
        <v>54.181907733685321</v>
      </c>
    </row>
    <row r="23" spans="1:4" ht="14.25" x14ac:dyDescent="0.2">
      <c r="A23" s="4">
        <v>94</v>
      </c>
      <c r="B23" s="5">
        <v>90.106870082929106</v>
      </c>
      <c r="C23" s="6">
        <f t="shared" si="0"/>
        <v>1.0432056946766421</v>
      </c>
      <c r="D23" s="7">
        <f t="shared" si="1"/>
        <v>62.59234168059853</v>
      </c>
    </row>
    <row r="24" spans="1:4" ht="14.25" x14ac:dyDescent="0.2">
      <c r="A24" s="4">
        <v>51</v>
      </c>
      <c r="B24" s="5">
        <v>52.313616969296099</v>
      </c>
      <c r="C24" s="6">
        <f t="shared" si="0"/>
        <v>0.97488957855720271</v>
      </c>
      <c r="D24" s="7">
        <f t="shared" si="1"/>
        <v>58.493374713432161</v>
      </c>
    </row>
    <row r="25" spans="1:4" ht="14.25" x14ac:dyDescent="0.2">
      <c r="A25" s="4">
        <v>99</v>
      </c>
      <c r="B25" s="5">
        <v>113.143738190574</v>
      </c>
      <c r="C25" s="6">
        <f t="shared" si="0"/>
        <v>0.87499318639489398</v>
      </c>
      <c r="D25" s="7">
        <f t="shared" si="1"/>
        <v>52.499591183693639</v>
      </c>
    </row>
    <row r="26" spans="1:4" ht="14.25" x14ac:dyDescent="0.2">
      <c r="A26" s="4">
        <v>44</v>
      </c>
      <c r="B26" s="5">
        <v>56.490407013023002</v>
      </c>
      <c r="C26" s="6">
        <f t="shared" si="0"/>
        <v>0.77889330820109814</v>
      </c>
      <c r="D26" s="7">
        <f t="shared" si="1"/>
        <v>46.733598492065887</v>
      </c>
    </row>
    <row r="27" spans="1:4" ht="14.25" x14ac:dyDescent="0.2">
      <c r="A27" s="4">
        <v>50</v>
      </c>
      <c r="B27" s="5">
        <v>183.00921655395999</v>
      </c>
      <c r="C27" s="6">
        <f t="shared" si="0"/>
        <v>0.27321028383976265</v>
      </c>
      <c r="D27" s="7">
        <f t="shared" si="1"/>
        <v>16.392617030385757</v>
      </c>
    </row>
    <row r="28" spans="1:4" ht="14.25" x14ac:dyDescent="0.2">
      <c r="A28" s="4">
        <v>11</v>
      </c>
      <c r="B28" s="5">
        <v>10.339410628790199</v>
      </c>
      <c r="C28" s="6">
        <f t="shared" si="0"/>
        <v>1.0638904280840131</v>
      </c>
      <c r="D28" s="7">
        <f t="shared" si="1"/>
        <v>63.833425685040787</v>
      </c>
    </row>
    <row r="29" spans="1:4" ht="14.25" x14ac:dyDescent="0.2">
      <c r="A29" s="4">
        <v>87</v>
      </c>
      <c r="B29" s="5">
        <v>98.138539239415294</v>
      </c>
      <c r="C29" s="6">
        <f t="shared" si="0"/>
        <v>0.88650188472601865</v>
      </c>
      <c r="D29" s="7">
        <f t="shared" si="1"/>
        <v>53.190113083561116</v>
      </c>
    </row>
    <row r="30" spans="1:4" ht="14.25" x14ac:dyDescent="0.2">
      <c r="A30" s="4">
        <v>55</v>
      </c>
      <c r="B30" s="5">
        <v>50.496386854860901</v>
      </c>
      <c r="C30" s="6">
        <f t="shared" si="0"/>
        <v>1.0891868394086015</v>
      </c>
      <c r="D30" s="7">
        <f t="shared" si="1"/>
        <v>65.351210364516092</v>
      </c>
    </row>
    <row r="31" spans="1:4" ht="14.25" x14ac:dyDescent="0.2">
      <c r="A31" s="4">
        <v>21</v>
      </c>
      <c r="B31" s="5">
        <v>22.547269232547102</v>
      </c>
      <c r="C31" s="6">
        <f t="shared" si="0"/>
        <v>0.93137664625418981</v>
      </c>
      <c r="D31" s="7">
        <f t="shared" si="1"/>
        <v>55.882598775251388</v>
      </c>
    </row>
    <row r="32" spans="1:4" ht="14.25" x14ac:dyDescent="0.2">
      <c r="A32" s="4">
        <v>33</v>
      </c>
      <c r="B32" s="5">
        <v>43.593943843048301</v>
      </c>
      <c r="C32" s="6">
        <f t="shared" si="0"/>
        <v>0.75698588131439126</v>
      </c>
      <c r="D32" s="7">
        <f t="shared" si="1"/>
        <v>45.419152878863478</v>
      </c>
    </row>
    <row r="33" spans="1:9" ht="14.25" x14ac:dyDescent="0.2">
      <c r="A33" s="4">
        <v>96</v>
      </c>
      <c r="B33" s="5">
        <v>140.10081995744801</v>
      </c>
      <c r="C33" s="6">
        <f t="shared" si="0"/>
        <v>0.68522082903695714</v>
      </c>
      <c r="D33" s="7">
        <f t="shared" si="1"/>
        <v>41.113249742217427</v>
      </c>
    </row>
    <row r="34" spans="1:9" ht="14.25" x14ac:dyDescent="0.2">
      <c r="A34" s="4">
        <v>16</v>
      </c>
      <c r="B34" s="5">
        <v>18.887261227490502</v>
      </c>
      <c r="C34" s="6">
        <f t="shared" si="0"/>
        <v>0.84713182114047969</v>
      </c>
      <c r="D34" s="7">
        <f t="shared" si="1"/>
        <v>50.827909268428783</v>
      </c>
    </row>
    <row r="35" spans="1:9" ht="14.25" x14ac:dyDescent="0.2">
      <c r="A35" s="4">
        <v>103</v>
      </c>
      <c r="B35" s="5">
        <v>148.92368106835099</v>
      </c>
      <c r="C35" s="6">
        <f t="shared" si="0"/>
        <v>0.69162942562994023</v>
      </c>
      <c r="D35" s="7">
        <f t="shared" si="1"/>
        <v>41.497765537796411</v>
      </c>
    </row>
    <row r="36" spans="1:9" ht="14.25" x14ac:dyDescent="0.2">
      <c r="A36" s="4">
        <v>21</v>
      </c>
      <c r="B36" s="5">
        <v>33.296598136248001</v>
      </c>
      <c r="C36" s="6">
        <f t="shared" si="0"/>
        <v>0.63069506122124119</v>
      </c>
      <c r="D36" s="7">
        <f t="shared" si="1"/>
        <v>37.841703673274473</v>
      </c>
    </row>
    <row r="37" spans="1:9" ht="14.25" x14ac:dyDescent="0.2">
      <c r="A37" s="4">
        <v>43</v>
      </c>
      <c r="B37" s="5">
        <v>65.8948562292357</v>
      </c>
      <c r="C37" s="6">
        <f t="shared" si="0"/>
        <v>0.65255472825391958</v>
      </c>
      <c r="D37" s="7">
        <f t="shared" si="1"/>
        <v>39.153283695235174</v>
      </c>
    </row>
    <row r="38" spans="1:9" ht="14.25" x14ac:dyDescent="0.2">
      <c r="A38" s="4">
        <v>72</v>
      </c>
      <c r="B38" s="5">
        <v>85.519593033192194</v>
      </c>
      <c r="C38" s="6">
        <f t="shared" si="0"/>
        <v>0.84191233197350557</v>
      </c>
      <c r="D38" s="7">
        <f t="shared" si="1"/>
        <v>50.514739918410335</v>
      </c>
    </row>
    <row r="39" spans="1:9" ht="14.25" x14ac:dyDescent="0.2">
      <c r="A39" s="4">
        <v>64</v>
      </c>
      <c r="B39" s="5">
        <v>64.906304762455804</v>
      </c>
      <c r="C39" s="6">
        <f t="shared" si="0"/>
        <v>0.98603672222948602</v>
      </c>
      <c r="D39" s="7">
        <f t="shared" si="1"/>
        <v>59.162203333769163</v>
      </c>
    </row>
    <row r="40" spans="1:9" ht="14.25" x14ac:dyDescent="0.2">
      <c r="A40" s="4">
        <v>18</v>
      </c>
      <c r="B40" s="5">
        <v>21.361992361015801</v>
      </c>
      <c r="C40" s="6">
        <f t="shared" si="0"/>
        <v>0.84261803373962385</v>
      </c>
      <c r="D40" s="7">
        <f t="shared" si="1"/>
        <v>50.557082024377429</v>
      </c>
    </row>
    <row r="41" spans="1:9" ht="14.25" x14ac:dyDescent="0.2">
      <c r="A41" s="4">
        <v>43</v>
      </c>
      <c r="B41" s="5">
        <v>71.500682386503897</v>
      </c>
      <c r="C41" s="6">
        <f t="shared" si="0"/>
        <v>0.60139286178500106</v>
      </c>
      <c r="D41" s="7">
        <f t="shared" si="1"/>
        <v>36.083571707100063</v>
      </c>
    </row>
    <row r="42" spans="1:9" ht="14.25" x14ac:dyDescent="0.2">
      <c r="A42" s="4">
        <v>72</v>
      </c>
      <c r="B42" s="5">
        <v>85.717416963257605</v>
      </c>
      <c r="C42" s="6">
        <f t="shared" si="0"/>
        <v>0.83996931488104087</v>
      </c>
      <c r="D42" s="7">
        <f t="shared" si="1"/>
        <v>50.398158892862455</v>
      </c>
    </row>
    <row r="43" spans="1:9" ht="14.25" x14ac:dyDescent="0.2">
      <c r="A43" s="4">
        <v>26</v>
      </c>
      <c r="B43" s="5">
        <v>34.820756554380402</v>
      </c>
      <c r="C43" s="6">
        <f t="shared" si="0"/>
        <v>0.74668107682827578</v>
      </c>
      <c r="D43" s="7">
        <f t="shared" si="1"/>
        <v>44.800864609696546</v>
      </c>
      <c r="E43" s="8"/>
      <c r="F43" s="9" t="s">
        <v>0</v>
      </c>
      <c r="G43" s="9" t="s">
        <v>1</v>
      </c>
      <c r="H43" s="10" t="s">
        <v>3</v>
      </c>
    </row>
    <row r="44" spans="1:9" ht="14.25" x14ac:dyDescent="0.2">
      <c r="A44" s="4">
        <v>60</v>
      </c>
      <c r="B44" s="5">
        <v>79.251588682725099</v>
      </c>
      <c r="C44" s="6">
        <f t="shared" si="0"/>
        <v>0.75708261496439289</v>
      </c>
      <c r="D44" s="7">
        <f t="shared" si="1"/>
        <v>45.424956897863574</v>
      </c>
      <c r="E44" s="11" t="s">
        <v>4</v>
      </c>
      <c r="F44" s="4">
        <f>MIN(A:A)</f>
        <v>10</v>
      </c>
      <c r="G44" s="12">
        <f>MIN(B:B)</f>
        <v>8.7680511146309392</v>
      </c>
      <c r="H44" s="13">
        <f>MIN(D:D)</f>
        <v>14.802738119128195</v>
      </c>
    </row>
    <row r="45" spans="1:9" ht="14.25" x14ac:dyDescent="0.2">
      <c r="A45" s="4">
        <v>45</v>
      </c>
      <c r="B45" s="5">
        <v>63.1737353121162</v>
      </c>
      <c r="C45" s="6">
        <f t="shared" si="0"/>
        <v>0.71232134331891206</v>
      </c>
      <c r="D45" s="7">
        <f t="shared" si="1"/>
        <v>42.739280599134723</v>
      </c>
      <c r="E45" s="11" t="s">
        <v>5</v>
      </c>
      <c r="F45" s="14">
        <f>QUARTILE(A:A,1)</f>
        <v>35.25</v>
      </c>
      <c r="G45" s="7">
        <f>QUARTILE(B:B,1)</f>
        <v>47.467454121918351</v>
      </c>
      <c r="H45" s="15">
        <f>QUARTILE(D:D,1)</f>
        <v>40.460021222067162</v>
      </c>
    </row>
    <row r="46" spans="1:9" ht="14.25" x14ac:dyDescent="0.2">
      <c r="A46" s="4">
        <v>100</v>
      </c>
      <c r="B46" s="5">
        <v>111.654203370117</v>
      </c>
      <c r="C46" s="6">
        <f t="shared" si="0"/>
        <v>0.89562234991292666</v>
      </c>
      <c r="D46" s="7">
        <f t="shared" si="1"/>
        <v>53.7373409947756</v>
      </c>
      <c r="E46" s="11" t="s">
        <v>6</v>
      </c>
      <c r="F46" s="14">
        <f>QUARTILE(A:A,2)</f>
        <v>60.5</v>
      </c>
      <c r="G46" s="7">
        <f>QUARTILE(B:B,2)</f>
        <v>77.45595541703085</v>
      </c>
      <c r="H46" s="15">
        <f>QUARTILE(D:D,2)</f>
        <v>48.984511657726756</v>
      </c>
      <c r="I46" s="4"/>
    </row>
    <row r="47" spans="1:9" ht="14.25" x14ac:dyDescent="0.2">
      <c r="A47" s="4">
        <v>78</v>
      </c>
      <c r="B47" s="5">
        <v>89.876365534342298</v>
      </c>
      <c r="C47" s="6">
        <f t="shared" si="0"/>
        <v>0.86785885851376277</v>
      </c>
      <c r="D47" s="7">
        <f t="shared" si="1"/>
        <v>52.071531510825764</v>
      </c>
      <c r="E47" s="11" t="s">
        <v>7</v>
      </c>
      <c r="F47" s="14">
        <f>QUARTILE(A:A,3)</f>
        <v>91.5</v>
      </c>
      <c r="G47" s="7">
        <f>QUARTILE(B:B,3)</f>
        <v>117.23906950143899</v>
      </c>
      <c r="H47" s="15">
        <f>QUARTILE(D:D,3)</f>
        <v>55.445541447048456</v>
      </c>
    </row>
    <row r="48" spans="1:9" ht="14.25" x14ac:dyDescent="0.2">
      <c r="A48" s="4">
        <v>60</v>
      </c>
      <c r="B48" s="5">
        <v>80.161829933997097</v>
      </c>
      <c r="C48" s="6">
        <f t="shared" si="0"/>
        <v>0.7484859071880251</v>
      </c>
      <c r="D48" s="7">
        <f t="shared" si="1"/>
        <v>44.909154431281507</v>
      </c>
      <c r="E48" s="11" t="s">
        <v>8</v>
      </c>
      <c r="F48" s="4">
        <f>MAX(A:A)</f>
        <v>120</v>
      </c>
      <c r="G48" s="7">
        <f>MAX(B:B)</f>
        <v>336.15001826307503</v>
      </c>
      <c r="H48" s="13">
        <f>MAX(D:D)</f>
        <v>75.958470184430055</v>
      </c>
    </row>
    <row r="49" spans="1:8" ht="14.25" x14ac:dyDescent="0.2">
      <c r="A49" s="4">
        <v>71</v>
      </c>
      <c r="B49" s="5">
        <v>67.1409344287175</v>
      </c>
      <c r="C49" s="6">
        <f t="shared" si="0"/>
        <v>1.0574770906023003</v>
      </c>
      <c r="D49" s="7">
        <f t="shared" si="1"/>
        <v>63.448625436138016</v>
      </c>
      <c r="E49" s="11" t="s">
        <v>9</v>
      </c>
      <c r="F49" s="4">
        <f>AVERAGE(A:A)</f>
        <v>63.48</v>
      </c>
      <c r="G49" s="7">
        <f>AVERAGE(B:B)</f>
        <v>86.225898296467321</v>
      </c>
      <c r="H49" s="13">
        <f>AVERAGE(D:D)</f>
        <v>47.82735856437133</v>
      </c>
    </row>
    <row r="50" spans="1:8" ht="14.25" x14ac:dyDescent="0.2">
      <c r="A50" s="4">
        <v>108</v>
      </c>
      <c r="B50" s="5">
        <v>98.626561373498902</v>
      </c>
      <c r="C50" s="6">
        <f t="shared" si="0"/>
        <v>1.0950396981904689</v>
      </c>
      <c r="D50" s="7">
        <f t="shared" si="1"/>
        <v>65.702381891428132</v>
      </c>
      <c r="E50" s="16" t="s">
        <v>10</v>
      </c>
      <c r="F50" s="17">
        <f>STDEV(A:A)</f>
        <v>31.641084572620564</v>
      </c>
      <c r="G50" s="18">
        <f>STDEV(B:B)</f>
        <v>53.118034025053554</v>
      </c>
      <c r="H50" s="19">
        <f>STDEV(D:D)</f>
        <v>11.622701889616199</v>
      </c>
    </row>
    <row r="51" spans="1:8" ht="14.25" x14ac:dyDescent="0.2">
      <c r="A51" s="4">
        <v>37</v>
      </c>
      <c r="B51" s="5">
        <v>47.075373393051599</v>
      </c>
      <c r="C51" s="6">
        <f t="shared" si="0"/>
        <v>0.78597358519223681</v>
      </c>
      <c r="D51" s="7">
        <f t="shared" si="1"/>
        <v>47.158415111534211</v>
      </c>
      <c r="F51" s="4"/>
    </row>
    <row r="52" spans="1:8" ht="14.25" x14ac:dyDescent="0.2">
      <c r="A52" s="4">
        <v>23</v>
      </c>
      <c r="B52" s="5">
        <v>27.353573676582201</v>
      </c>
      <c r="C52" s="6">
        <f t="shared" si="0"/>
        <v>0.84084077173764826</v>
      </c>
      <c r="D52" s="7">
        <f t="shared" si="1"/>
        <v>50.450446304258897</v>
      </c>
    </row>
    <row r="53" spans="1:8" ht="14.25" x14ac:dyDescent="0.2">
      <c r="A53" s="4">
        <v>69</v>
      </c>
      <c r="B53" s="5">
        <v>99.471168000847697</v>
      </c>
      <c r="C53" s="6">
        <f t="shared" si="0"/>
        <v>0.69366834015070555</v>
      </c>
      <c r="D53" s="7">
        <f t="shared" si="1"/>
        <v>41.620100409042337</v>
      </c>
    </row>
    <row r="54" spans="1:8" ht="14.25" x14ac:dyDescent="0.2">
      <c r="A54" s="4">
        <v>89</v>
      </c>
      <c r="B54" s="5">
        <v>116.677227952896</v>
      </c>
      <c r="C54" s="6">
        <f t="shared" si="0"/>
        <v>0.76278809122831037</v>
      </c>
      <c r="D54" s="7">
        <f t="shared" si="1"/>
        <v>45.767285473698621</v>
      </c>
    </row>
    <row r="55" spans="1:8" ht="14.25" x14ac:dyDescent="0.2">
      <c r="A55" s="4">
        <v>107</v>
      </c>
      <c r="B55" s="5">
        <v>117.586003447458</v>
      </c>
      <c r="C55" s="6">
        <f t="shared" si="0"/>
        <v>0.9099722489319213</v>
      </c>
      <c r="D55" s="7">
        <f t="shared" si="1"/>
        <v>54.598334935915275</v>
      </c>
    </row>
    <row r="56" spans="1:8" ht="14.25" x14ac:dyDescent="0.2">
      <c r="A56" s="4">
        <v>48</v>
      </c>
      <c r="B56" s="5">
        <v>52.037769903176901</v>
      </c>
      <c r="C56" s="6">
        <f t="shared" si="0"/>
        <v>0.92240693806268592</v>
      </c>
      <c r="D56" s="7">
        <f t="shared" si="1"/>
        <v>55.344416283761156</v>
      </c>
    </row>
    <row r="57" spans="1:8" ht="14.25" x14ac:dyDescent="0.2">
      <c r="A57" s="4">
        <v>87</v>
      </c>
      <c r="B57" s="5">
        <v>117.42635001762</v>
      </c>
      <c r="C57" s="6">
        <f t="shared" si="0"/>
        <v>0.74088992791605568</v>
      </c>
      <c r="D57" s="7">
        <f t="shared" si="1"/>
        <v>44.453395674963339</v>
      </c>
    </row>
    <row r="58" spans="1:8" ht="14.25" x14ac:dyDescent="0.2">
      <c r="A58" s="4">
        <v>50</v>
      </c>
      <c r="B58" s="5">
        <v>157.536377025972</v>
      </c>
      <c r="C58" s="6">
        <f t="shared" si="0"/>
        <v>0.31738701209154269</v>
      </c>
      <c r="D58" s="7">
        <f t="shared" si="1"/>
        <v>19.04322072549256</v>
      </c>
    </row>
    <row r="59" spans="1:8" ht="14.25" x14ac:dyDescent="0.2">
      <c r="A59" s="4">
        <v>82</v>
      </c>
      <c r="B59" s="5">
        <v>105.640353604707</v>
      </c>
      <c r="C59" s="6">
        <f t="shared" si="0"/>
        <v>0.77621853015405218</v>
      </c>
      <c r="D59" s="7">
        <f t="shared" si="1"/>
        <v>46.57311180924313</v>
      </c>
    </row>
    <row r="60" spans="1:8" ht="14.25" x14ac:dyDescent="0.2">
      <c r="A60" s="4">
        <v>26</v>
      </c>
      <c r="B60" s="5">
        <v>32.293910179700497</v>
      </c>
      <c r="C60" s="6">
        <f t="shared" si="0"/>
        <v>0.80510535439413089</v>
      </c>
      <c r="D60" s="7">
        <f t="shared" si="1"/>
        <v>48.306321263647853</v>
      </c>
    </row>
    <row r="61" spans="1:8" ht="14.25" x14ac:dyDescent="0.2">
      <c r="A61" s="4">
        <v>69</v>
      </c>
      <c r="B61" s="5">
        <v>67.9932071684524</v>
      </c>
      <c r="C61" s="6">
        <f t="shared" si="0"/>
        <v>1.0148072560991759</v>
      </c>
      <c r="D61" s="7">
        <f t="shared" si="1"/>
        <v>60.888435365950556</v>
      </c>
    </row>
    <row r="62" spans="1:8" ht="14.25" x14ac:dyDescent="0.2">
      <c r="A62" s="4">
        <v>76</v>
      </c>
      <c r="B62" s="5">
        <v>76.369491542800802</v>
      </c>
      <c r="C62" s="6">
        <f t="shared" si="0"/>
        <v>0.99516179124233506</v>
      </c>
      <c r="D62" s="7">
        <f t="shared" si="1"/>
        <v>59.709707474540103</v>
      </c>
    </row>
    <row r="63" spans="1:8" ht="14.25" x14ac:dyDescent="0.2">
      <c r="A63" s="4">
        <v>50</v>
      </c>
      <c r="B63" s="5">
        <v>50.813951617836899</v>
      </c>
      <c r="C63" s="6">
        <f t="shared" si="0"/>
        <v>0.98398172958563646</v>
      </c>
      <c r="D63" s="7">
        <f t="shared" si="1"/>
        <v>59.038903775138188</v>
      </c>
    </row>
    <row r="64" spans="1:8" ht="14.25" x14ac:dyDescent="0.2">
      <c r="A64" s="4">
        <v>63</v>
      </c>
      <c r="B64" s="5">
        <v>73.593661557721603</v>
      </c>
      <c r="C64" s="6">
        <f t="shared" si="0"/>
        <v>0.85605198418599282</v>
      </c>
      <c r="D64" s="7">
        <f t="shared" si="1"/>
        <v>51.363119051159572</v>
      </c>
    </row>
    <row r="65" spans="1:4" ht="14.25" x14ac:dyDescent="0.2">
      <c r="A65" s="4">
        <v>100</v>
      </c>
      <c r="B65" s="5">
        <v>135.78379582527899</v>
      </c>
      <c r="C65" s="6">
        <f t="shared" si="0"/>
        <v>0.73646490284213217</v>
      </c>
      <c r="D65" s="7">
        <f t="shared" si="1"/>
        <v>44.187894170527933</v>
      </c>
    </row>
    <row r="66" spans="1:4" ht="14.25" x14ac:dyDescent="0.2">
      <c r="A66" s="4">
        <v>93</v>
      </c>
      <c r="B66" s="5">
        <v>109.881022654205</v>
      </c>
      <c r="C66" s="6">
        <f t="shared" ref="C66:C129" si="2">A66/B66</f>
        <v>0.84636998959019982</v>
      </c>
      <c r="D66" s="7">
        <f t="shared" ref="D66:D129" si="3">C66*60</f>
        <v>50.782199375411992</v>
      </c>
    </row>
    <row r="67" spans="1:4" ht="14.25" x14ac:dyDescent="0.2">
      <c r="A67" s="4">
        <v>83</v>
      </c>
      <c r="B67" s="5">
        <v>112.153709241055</v>
      </c>
      <c r="C67" s="6">
        <f t="shared" si="2"/>
        <v>0.74005577311407378</v>
      </c>
      <c r="D67" s="7">
        <f t="shared" si="3"/>
        <v>44.403346386844426</v>
      </c>
    </row>
    <row r="68" spans="1:4" ht="14.25" x14ac:dyDescent="0.2">
      <c r="A68" s="4">
        <v>90</v>
      </c>
      <c r="B68" s="5">
        <v>121.554268957234</v>
      </c>
      <c r="C68" s="6">
        <f t="shared" si="2"/>
        <v>0.74041003061492128</v>
      </c>
      <c r="D68" s="7">
        <f t="shared" si="3"/>
        <v>44.424601836895278</v>
      </c>
    </row>
    <row r="69" spans="1:4" ht="14.25" x14ac:dyDescent="0.2">
      <c r="A69" s="4">
        <v>89</v>
      </c>
      <c r="B69" s="5">
        <v>120.981794037673</v>
      </c>
      <c r="C69" s="6">
        <f t="shared" si="2"/>
        <v>0.7356478775003612</v>
      </c>
      <c r="D69" s="7">
        <f t="shared" si="3"/>
        <v>44.138872650021675</v>
      </c>
    </row>
    <row r="70" spans="1:4" ht="14.25" x14ac:dyDescent="0.2">
      <c r="A70" s="4">
        <v>117</v>
      </c>
      <c r="B70" s="5">
        <v>120.39637280815801</v>
      </c>
      <c r="C70" s="6">
        <f t="shared" si="2"/>
        <v>0.97179007366301762</v>
      </c>
      <c r="D70" s="7">
        <f t="shared" si="3"/>
        <v>58.307404419781058</v>
      </c>
    </row>
    <row r="71" spans="1:4" ht="14.25" x14ac:dyDescent="0.2">
      <c r="A71" s="4">
        <v>66</v>
      </c>
      <c r="B71" s="5">
        <v>61.2735395789229</v>
      </c>
      <c r="C71" s="6">
        <f t="shared" si="2"/>
        <v>1.0771370554656667</v>
      </c>
      <c r="D71" s="7">
        <f t="shared" si="3"/>
        <v>64.628223327940006</v>
      </c>
    </row>
    <row r="72" spans="1:4" ht="14.25" x14ac:dyDescent="0.2">
      <c r="A72" s="4">
        <v>24</v>
      </c>
      <c r="B72" s="5">
        <v>40.579649904950401</v>
      </c>
      <c r="C72" s="6">
        <f t="shared" si="2"/>
        <v>0.59142944939680686</v>
      </c>
      <c r="D72" s="7">
        <f t="shared" si="3"/>
        <v>35.485766963808409</v>
      </c>
    </row>
    <row r="73" spans="1:4" ht="14.25" x14ac:dyDescent="0.2">
      <c r="A73" s="4">
        <v>10</v>
      </c>
      <c r="B73" s="5">
        <v>12.4484253802928</v>
      </c>
      <c r="C73" s="6">
        <f t="shared" si="2"/>
        <v>0.80331445098518872</v>
      </c>
      <c r="D73" s="7">
        <f t="shared" si="3"/>
        <v>48.198867059111322</v>
      </c>
    </row>
    <row r="74" spans="1:4" ht="14.25" x14ac:dyDescent="0.2">
      <c r="A74" s="4">
        <v>33</v>
      </c>
      <c r="B74" s="5">
        <v>45.654637616183898</v>
      </c>
      <c r="C74" s="6">
        <f t="shared" si="2"/>
        <v>0.72281813465324685</v>
      </c>
      <c r="D74" s="7">
        <f t="shared" si="3"/>
        <v>43.36908807919481</v>
      </c>
    </row>
    <row r="75" spans="1:4" ht="14.25" x14ac:dyDescent="0.2">
      <c r="A75" s="4">
        <v>26</v>
      </c>
      <c r="B75" s="5">
        <v>54.988802745483</v>
      </c>
      <c r="C75" s="6">
        <f t="shared" si="2"/>
        <v>0.47282353318986825</v>
      </c>
      <c r="D75" s="7">
        <f t="shared" si="3"/>
        <v>28.369411991392095</v>
      </c>
    </row>
    <row r="76" spans="1:4" ht="14.25" x14ac:dyDescent="0.2">
      <c r="A76" s="4">
        <v>115</v>
      </c>
      <c r="B76" s="5">
        <v>257.278941036937</v>
      </c>
      <c r="C76" s="6">
        <f t="shared" si="2"/>
        <v>0.44698567063632966</v>
      </c>
      <c r="D76" s="7">
        <f t="shared" si="3"/>
        <v>26.819140238179781</v>
      </c>
    </row>
    <row r="77" spans="1:4" ht="14.25" x14ac:dyDescent="0.2">
      <c r="A77" s="4">
        <v>32</v>
      </c>
      <c r="B77" s="5">
        <v>31.8586434389562</v>
      </c>
      <c r="C77" s="6">
        <f t="shared" si="2"/>
        <v>1.0044369924700232</v>
      </c>
      <c r="D77" s="7">
        <f t="shared" si="3"/>
        <v>60.266219548201391</v>
      </c>
    </row>
    <row r="78" spans="1:4" ht="14.25" x14ac:dyDescent="0.2">
      <c r="A78" s="4">
        <v>99</v>
      </c>
      <c r="B78" s="5">
        <v>135.21651748584401</v>
      </c>
      <c r="C78" s="6">
        <f t="shared" si="2"/>
        <v>0.73215907228467436</v>
      </c>
      <c r="D78" s="7">
        <f t="shared" si="3"/>
        <v>43.929544337080465</v>
      </c>
    </row>
    <row r="79" spans="1:4" ht="14.25" x14ac:dyDescent="0.2">
      <c r="A79" s="4">
        <v>51</v>
      </c>
      <c r="B79" s="5">
        <v>83.092467973613097</v>
      </c>
      <c r="C79" s="6">
        <f t="shared" si="2"/>
        <v>0.61377404286746662</v>
      </c>
      <c r="D79" s="7">
        <f t="shared" si="3"/>
        <v>36.826442572047995</v>
      </c>
    </row>
    <row r="80" spans="1:4" ht="14.25" x14ac:dyDescent="0.2">
      <c r="A80" s="4">
        <v>116</v>
      </c>
      <c r="B80" s="5">
        <v>198.210546520734</v>
      </c>
      <c r="C80" s="6">
        <f t="shared" si="2"/>
        <v>0.58523626535617124</v>
      </c>
      <c r="D80" s="7">
        <f t="shared" si="3"/>
        <v>35.114175921370276</v>
      </c>
    </row>
    <row r="81" spans="1:4" ht="14.25" x14ac:dyDescent="0.2">
      <c r="A81" s="4">
        <v>105</v>
      </c>
      <c r="B81" s="5">
        <v>110.900850551153</v>
      </c>
      <c r="C81" s="6">
        <f t="shared" si="2"/>
        <v>0.9467916564947243</v>
      </c>
      <c r="D81" s="7">
        <f t="shared" si="3"/>
        <v>56.807499389683457</v>
      </c>
    </row>
    <row r="82" spans="1:4" ht="14.25" x14ac:dyDescent="0.2">
      <c r="A82" s="4">
        <v>94</v>
      </c>
      <c r="B82" s="5">
        <v>105.258431149931</v>
      </c>
      <c r="C82" s="6">
        <f t="shared" si="2"/>
        <v>0.893040101140265</v>
      </c>
      <c r="D82" s="7">
        <f t="shared" si="3"/>
        <v>53.582406068415899</v>
      </c>
    </row>
    <row r="83" spans="1:4" ht="14.25" x14ac:dyDescent="0.2">
      <c r="A83" s="4">
        <v>114</v>
      </c>
      <c r="B83" s="5">
        <v>110.14836142303901</v>
      </c>
      <c r="C83" s="6">
        <f t="shared" si="2"/>
        <v>1.034967733765628</v>
      </c>
      <c r="D83" s="7">
        <f t="shared" si="3"/>
        <v>62.098064025937681</v>
      </c>
    </row>
    <row r="84" spans="1:4" ht="14.25" x14ac:dyDescent="0.2">
      <c r="A84" s="4">
        <v>65</v>
      </c>
      <c r="B84" s="5">
        <v>69.174855546199396</v>
      </c>
      <c r="C84" s="6">
        <f t="shared" si="2"/>
        <v>0.93964778801148119</v>
      </c>
      <c r="D84" s="7">
        <f t="shared" si="3"/>
        <v>56.378867280688873</v>
      </c>
    </row>
    <row r="85" spans="1:4" ht="14.25" x14ac:dyDescent="0.2">
      <c r="A85" s="4">
        <v>81</v>
      </c>
      <c r="B85" s="5">
        <v>100.51490418133599</v>
      </c>
      <c r="C85" s="6">
        <f t="shared" si="2"/>
        <v>0.80585064135235385</v>
      </c>
      <c r="D85" s="7">
        <f t="shared" si="3"/>
        <v>48.351038481141231</v>
      </c>
    </row>
    <row r="86" spans="1:4" ht="14.25" x14ac:dyDescent="0.2">
      <c r="A86" s="4">
        <v>113</v>
      </c>
      <c r="B86" s="5">
        <v>165.74904016594701</v>
      </c>
      <c r="C86" s="6">
        <f t="shared" si="2"/>
        <v>0.68175357086149657</v>
      </c>
      <c r="D86" s="7">
        <f t="shared" si="3"/>
        <v>40.905214251689792</v>
      </c>
    </row>
    <row r="87" spans="1:4" ht="14.25" x14ac:dyDescent="0.2">
      <c r="A87" s="4">
        <v>119</v>
      </c>
      <c r="B87" s="5">
        <v>124.145272110555</v>
      </c>
      <c r="C87" s="6">
        <f t="shared" si="2"/>
        <v>0.95855442560895121</v>
      </c>
      <c r="D87" s="7">
        <f t="shared" si="3"/>
        <v>57.51326553653707</v>
      </c>
    </row>
    <row r="88" spans="1:4" ht="14.25" x14ac:dyDescent="0.2">
      <c r="A88" s="4">
        <v>100</v>
      </c>
      <c r="B88" s="5">
        <v>104.94594524116</v>
      </c>
      <c r="C88" s="6">
        <f t="shared" si="2"/>
        <v>0.95287149751432043</v>
      </c>
      <c r="D88" s="7">
        <f t="shared" si="3"/>
        <v>57.172289850859229</v>
      </c>
    </row>
    <row r="89" spans="1:4" ht="14.25" x14ac:dyDescent="0.2">
      <c r="A89" s="4">
        <v>24</v>
      </c>
      <c r="B89" s="5">
        <v>21.115605081939201</v>
      </c>
      <c r="C89" s="6">
        <f t="shared" si="2"/>
        <v>1.1366001545713651</v>
      </c>
      <c r="D89" s="7">
        <f t="shared" si="3"/>
        <v>68.196009274281906</v>
      </c>
    </row>
    <row r="90" spans="1:4" ht="14.25" x14ac:dyDescent="0.2">
      <c r="A90" s="4">
        <v>76</v>
      </c>
      <c r="B90" s="5">
        <v>88.575033453788095</v>
      </c>
      <c r="C90" s="6">
        <f t="shared" si="2"/>
        <v>0.85802959408026847</v>
      </c>
      <c r="D90" s="7">
        <f t="shared" si="3"/>
        <v>51.481775644816111</v>
      </c>
    </row>
    <row r="91" spans="1:4" ht="14.25" x14ac:dyDescent="0.2">
      <c r="A91" s="4">
        <v>66</v>
      </c>
      <c r="B91" s="5">
        <v>94.606313833470793</v>
      </c>
      <c r="C91" s="6">
        <f t="shared" si="2"/>
        <v>0.69762785722922693</v>
      </c>
      <c r="D91" s="7">
        <f t="shared" si="3"/>
        <v>41.857671433753616</v>
      </c>
    </row>
    <row r="92" spans="1:4" ht="14.25" x14ac:dyDescent="0.2">
      <c r="A92" s="4">
        <v>81</v>
      </c>
      <c r="B92" s="5">
        <v>98.527585716366801</v>
      </c>
      <c r="C92" s="6">
        <f t="shared" si="2"/>
        <v>0.8221047883298005</v>
      </c>
      <c r="D92" s="7">
        <f t="shared" si="3"/>
        <v>49.326287299788028</v>
      </c>
    </row>
    <row r="93" spans="1:4" ht="14.25" x14ac:dyDescent="0.2">
      <c r="A93" s="4">
        <v>29</v>
      </c>
      <c r="B93" s="5">
        <v>61.772906480414299</v>
      </c>
      <c r="C93" s="6">
        <f t="shared" si="2"/>
        <v>0.46946147837798002</v>
      </c>
      <c r="D93" s="7">
        <f t="shared" si="3"/>
        <v>28.167688702678802</v>
      </c>
    </row>
    <row r="94" spans="1:4" ht="14.25" x14ac:dyDescent="0.2">
      <c r="A94" s="4">
        <v>76</v>
      </c>
      <c r="B94" s="5">
        <v>115.764207854064</v>
      </c>
      <c r="C94" s="6">
        <f t="shared" si="2"/>
        <v>0.65650688938162982</v>
      </c>
      <c r="D94" s="7">
        <f t="shared" si="3"/>
        <v>39.390413362897789</v>
      </c>
    </row>
    <row r="95" spans="1:4" ht="14.25" x14ac:dyDescent="0.2">
      <c r="A95" s="4">
        <v>40</v>
      </c>
      <c r="B95" s="5">
        <v>57.223175942898401</v>
      </c>
      <c r="C95" s="6">
        <f t="shared" si="2"/>
        <v>0.69901747571499728</v>
      </c>
      <c r="D95" s="7">
        <f t="shared" si="3"/>
        <v>41.941048542899836</v>
      </c>
    </row>
    <row r="96" spans="1:4" ht="14.25" x14ac:dyDescent="0.2">
      <c r="A96" s="4">
        <v>84</v>
      </c>
      <c r="B96" s="5">
        <v>164.81871800330799</v>
      </c>
      <c r="C96" s="6">
        <f t="shared" si="2"/>
        <v>0.50965085166063528</v>
      </c>
      <c r="D96" s="7">
        <f t="shared" si="3"/>
        <v>30.579051099638118</v>
      </c>
    </row>
    <row r="97" spans="1:4" ht="14.25" x14ac:dyDescent="0.2">
      <c r="A97" s="4">
        <v>48</v>
      </c>
      <c r="B97" s="5">
        <v>52.3686006387437</v>
      </c>
      <c r="C97" s="6">
        <f t="shared" si="2"/>
        <v>0.91657977136185509</v>
      </c>
      <c r="D97" s="7">
        <f t="shared" si="3"/>
        <v>54.994786281711306</v>
      </c>
    </row>
    <row r="98" spans="1:4" ht="14.25" x14ac:dyDescent="0.2">
      <c r="A98" s="4">
        <v>54</v>
      </c>
      <c r="B98" s="5">
        <v>57.192233433974202</v>
      </c>
      <c r="C98" s="6">
        <f t="shared" si="2"/>
        <v>0.94418414455418165</v>
      </c>
      <c r="D98" s="7">
        <f t="shared" si="3"/>
        <v>56.651048673250898</v>
      </c>
    </row>
    <row r="99" spans="1:4" ht="14.25" x14ac:dyDescent="0.2">
      <c r="A99" s="4">
        <v>45</v>
      </c>
      <c r="B99" s="5">
        <v>76.8201411801587</v>
      </c>
      <c r="C99" s="6">
        <f t="shared" si="2"/>
        <v>0.58578387527908782</v>
      </c>
      <c r="D99" s="7">
        <f t="shared" si="3"/>
        <v>35.14703251674527</v>
      </c>
    </row>
    <row r="100" spans="1:4" ht="14.25" x14ac:dyDescent="0.2">
      <c r="A100" s="4">
        <v>48</v>
      </c>
      <c r="B100" s="5">
        <v>76.909090321196501</v>
      </c>
      <c r="C100" s="6">
        <f t="shared" si="2"/>
        <v>0.62411347994803912</v>
      </c>
      <c r="D100" s="7">
        <f t="shared" si="3"/>
        <v>37.446808796882344</v>
      </c>
    </row>
    <row r="101" spans="1:4" ht="14.25" x14ac:dyDescent="0.2">
      <c r="A101" s="4">
        <v>119</v>
      </c>
      <c r="B101" s="5">
        <v>129.14913961922699</v>
      </c>
      <c r="C101" s="6">
        <f t="shared" si="2"/>
        <v>0.92141535244330774</v>
      </c>
      <c r="D101" s="7">
        <f t="shared" si="3"/>
        <v>55.284921146598464</v>
      </c>
    </row>
    <row r="102" spans="1:4" ht="14.25" x14ac:dyDescent="0.2">
      <c r="A102" s="4">
        <v>11</v>
      </c>
      <c r="B102" s="5">
        <v>15.266417053127</v>
      </c>
      <c r="C102" s="6">
        <f t="shared" si="2"/>
        <v>0.72053579839461313</v>
      </c>
      <c r="D102" s="7">
        <f t="shared" si="3"/>
        <v>43.23214790367679</v>
      </c>
    </row>
    <row r="103" spans="1:4" ht="14.25" x14ac:dyDescent="0.2">
      <c r="A103" s="4">
        <v>55</v>
      </c>
      <c r="B103" s="5">
        <v>59.664605713500002</v>
      </c>
      <c r="C103" s="6">
        <f t="shared" si="2"/>
        <v>0.92181955017186068</v>
      </c>
      <c r="D103" s="7">
        <f t="shared" si="3"/>
        <v>55.309173010311639</v>
      </c>
    </row>
    <row r="104" spans="1:4" ht="14.25" x14ac:dyDescent="0.2">
      <c r="A104" s="4">
        <v>112</v>
      </c>
      <c r="B104" s="5">
        <v>101.23702549547799</v>
      </c>
      <c r="C104" s="6">
        <f t="shared" si="2"/>
        <v>1.1063146062603624</v>
      </c>
      <c r="D104" s="7">
        <f t="shared" si="3"/>
        <v>66.378876375621743</v>
      </c>
    </row>
    <row r="105" spans="1:4" ht="14.25" x14ac:dyDescent="0.2">
      <c r="A105" s="4">
        <v>75</v>
      </c>
      <c r="B105" s="5">
        <v>118.784686507521</v>
      </c>
      <c r="C105" s="6">
        <f t="shared" si="2"/>
        <v>0.63139451898331422</v>
      </c>
      <c r="D105" s="7">
        <f t="shared" si="3"/>
        <v>37.883671138998857</v>
      </c>
    </row>
    <row r="106" spans="1:4" ht="14.25" x14ac:dyDescent="0.2">
      <c r="A106" s="4">
        <v>85</v>
      </c>
      <c r="B106" s="5">
        <v>107.083158518289</v>
      </c>
      <c r="C106" s="6">
        <f t="shared" si="2"/>
        <v>0.79377561491597803</v>
      </c>
      <c r="D106" s="7">
        <f t="shared" si="3"/>
        <v>47.626536894958683</v>
      </c>
    </row>
    <row r="107" spans="1:4" ht="14.25" x14ac:dyDescent="0.2">
      <c r="A107" s="4">
        <v>36</v>
      </c>
      <c r="B107" s="5">
        <v>40.121589720631903</v>
      </c>
      <c r="C107" s="6">
        <f t="shared" si="2"/>
        <v>0.89727252211762587</v>
      </c>
      <c r="D107" s="7">
        <f t="shared" si="3"/>
        <v>53.83635132705755</v>
      </c>
    </row>
    <row r="108" spans="1:4" ht="14.25" x14ac:dyDescent="0.2">
      <c r="A108" s="4">
        <v>64</v>
      </c>
      <c r="B108" s="5">
        <v>73.992521622547798</v>
      </c>
      <c r="C108" s="6">
        <f t="shared" si="2"/>
        <v>0.86495227621080606</v>
      </c>
      <c r="D108" s="7">
        <f t="shared" si="3"/>
        <v>51.897136572648364</v>
      </c>
    </row>
    <row r="109" spans="1:4" ht="14.25" x14ac:dyDescent="0.2">
      <c r="A109" s="4">
        <v>56</v>
      </c>
      <c r="B109" s="5">
        <v>134.69724016059999</v>
      </c>
      <c r="C109" s="6">
        <f t="shared" si="2"/>
        <v>0.41574719670002891</v>
      </c>
      <c r="D109" s="7">
        <f t="shared" si="3"/>
        <v>24.944831802001733</v>
      </c>
    </row>
    <row r="110" spans="1:4" ht="14.25" x14ac:dyDescent="0.2">
      <c r="A110" s="4">
        <v>60</v>
      </c>
      <c r="B110" s="5">
        <v>70.045590794997807</v>
      </c>
      <c r="C110" s="6">
        <f t="shared" si="2"/>
        <v>0.85658496586318755</v>
      </c>
      <c r="D110" s="7">
        <f t="shared" si="3"/>
        <v>51.39509795179125</v>
      </c>
    </row>
    <row r="111" spans="1:4" ht="14.25" x14ac:dyDescent="0.2">
      <c r="A111" s="4">
        <v>84</v>
      </c>
      <c r="B111" s="5">
        <v>98.981884189414401</v>
      </c>
      <c r="C111" s="6">
        <f t="shared" si="2"/>
        <v>0.84864013943455896</v>
      </c>
      <c r="D111" s="7">
        <f t="shared" si="3"/>
        <v>50.918408366073535</v>
      </c>
    </row>
    <row r="112" spans="1:4" ht="14.25" x14ac:dyDescent="0.2">
      <c r="A112" s="4">
        <v>97</v>
      </c>
      <c r="B112" s="5">
        <v>293.52944315906001</v>
      </c>
      <c r="C112" s="6">
        <f t="shared" si="2"/>
        <v>0.33046088649933797</v>
      </c>
      <c r="D112" s="7">
        <f t="shared" si="3"/>
        <v>19.827653189960277</v>
      </c>
    </row>
    <row r="113" spans="1:4" ht="14.25" x14ac:dyDescent="0.2">
      <c r="A113" s="4">
        <v>104</v>
      </c>
      <c r="B113" s="5">
        <v>145.706377019304</v>
      </c>
      <c r="C113" s="6">
        <f t="shared" si="2"/>
        <v>0.71376423000498801</v>
      </c>
      <c r="D113" s="7">
        <f t="shared" si="3"/>
        <v>42.825853800299278</v>
      </c>
    </row>
    <row r="114" spans="1:4" ht="14.25" x14ac:dyDescent="0.2">
      <c r="A114" s="4">
        <v>94</v>
      </c>
      <c r="B114" s="5">
        <v>100.322012758309</v>
      </c>
      <c r="C114" s="6">
        <f t="shared" si="2"/>
        <v>0.93698279585418909</v>
      </c>
      <c r="D114" s="7">
        <f t="shared" si="3"/>
        <v>56.218967751251348</v>
      </c>
    </row>
    <row r="115" spans="1:4" ht="14.25" x14ac:dyDescent="0.2">
      <c r="A115" s="4">
        <v>88</v>
      </c>
      <c r="B115" s="5">
        <v>109.15052785691</v>
      </c>
      <c r="C115" s="6">
        <f t="shared" si="2"/>
        <v>0.80622605980763451</v>
      </c>
      <c r="D115" s="7">
        <f t="shared" si="3"/>
        <v>48.373563588458069</v>
      </c>
    </row>
    <row r="116" spans="1:4" ht="14.25" x14ac:dyDescent="0.2">
      <c r="A116" s="4">
        <v>51</v>
      </c>
      <c r="B116" s="5">
        <v>70.441174577329093</v>
      </c>
      <c r="C116" s="6">
        <f t="shared" si="2"/>
        <v>0.72400837018998154</v>
      </c>
      <c r="D116" s="7">
        <f t="shared" si="3"/>
        <v>43.440502211398893</v>
      </c>
    </row>
    <row r="117" spans="1:4" ht="14.25" x14ac:dyDescent="0.2">
      <c r="A117" s="4">
        <v>59</v>
      </c>
      <c r="B117" s="5">
        <v>72.0673522219587</v>
      </c>
      <c r="C117" s="6">
        <f t="shared" si="2"/>
        <v>0.81867861355981497</v>
      </c>
      <c r="D117" s="7">
        <f t="shared" si="3"/>
        <v>49.120716813588899</v>
      </c>
    </row>
    <row r="118" spans="1:4" ht="14.25" x14ac:dyDescent="0.2">
      <c r="A118" s="4">
        <v>24</v>
      </c>
      <c r="B118" s="5">
        <v>28.2824503125461</v>
      </c>
      <c r="C118" s="6">
        <f t="shared" si="2"/>
        <v>0.84858276898849871</v>
      </c>
      <c r="D118" s="7">
        <f t="shared" si="3"/>
        <v>50.914966139309925</v>
      </c>
    </row>
    <row r="119" spans="1:4" ht="14.25" x14ac:dyDescent="0.2">
      <c r="A119" s="4">
        <v>30</v>
      </c>
      <c r="B119" s="5">
        <v>30.8937885303088</v>
      </c>
      <c r="C119" s="6">
        <f t="shared" si="2"/>
        <v>0.97106898917781037</v>
      </c>
      <c r="D119" s="7">
        <f t="shared" si="3"/>
        <v>58.264139350668621</v>
      </c>
    </row>
    <row r="120" spans="1:4" ht="14.25" x14ac:dyDescent="0.2">
      <c r="A120" s="4">
        <v>73</v>
      </c>
      <c r="B120" s="5">
        <v>82.336759143622501</v>
      </c>
      <c r="C120" s="6">
        <f t="shared" si="2"/>
        <v>0.88660278542982107</v>
      </c>
      <c r="D120" s="7">
        <f t="shared" si="3"/>
        <v>53.196167125789266</v>
      </c>
    </row>
    <row r="121" spans="1:4" ht="14.25" x14ac:dyDescent="0.2">
      <c r="A121" s="4">
        <v>65</v>
      </c>
      <c r="B121" s="5">
        <v>89.822408301622602</v>
      </c>
      <c r="C121" s="6">
        <f t="shared" si="2"/>
        <v>0.72365015845189495</v>
      </c>
      <c r="D121" s="7">
        <f t="shared" si="3"/>
        <v>43.419009507113699</v>
      </c>
    </row>
    <row r="122" spans="1:4" ht="14.25" x14ac:dyDescent="0.2">
      <c r="A122" s="4">
        <v>100</v>
      </c>
      <c r="B122" s="5">
        <v>132.69461390942101</v>
      </c>
      <c r="C122" s="6">
        <f t="shared" si="2"/>
        <v>0.75361009052154326</v>
      </c>
      <c r="D122" s="7">
        <f t="shared" si="3"/>
        <v>45.216605431292592</v>
      </c>
    </row>
    <row r="123" spans="1:4" ht="14.25" x14ac:dyDescent="0.2">
      <c r="A123" s="4">
        <v>78</v>
      </c>
      <c r="B123" s="5">
        <v>119.597144417466</v>
      </c>
      <c r="C123" s="6">
        <f t="shared" si="2"/>
        <v>0.65218948479014738</v>
      </c>
      <c r="D123" s="7">
        <f t="shared" si="3"/>
        <v>39.131369087408842</v>
      </c>
    </row>
    <row r="124" spans="1:4" ht="14.25" x14ac:dyDescent="0.2">
      <c r="A124" s="4">
        <v>20</v>
      </c>
      <c r="B124" s="5">
        <v>18.414685952014999</v>
      </c>
      <c r="C124" s="6">
        <f t="shared" si="2"/>
        <v>1.0860896597485297</v>
      </c>
      <c r="D124" s="7">
        <f t="shared" si="3"/>
        <v>65.165379584911776</v>
      </c>
    </row>
    <row r="125" spans="1:4" ht="14.25" x14ac:dyDescent="0.2">
      <c r="A125" s="4">
        <v>109</v>
      </c>
      <c r="B125" s="5">
        <v>174.401574421763</v>
      </c>
      <c r="C125" s="6">
        <f t="shared" si="2"/>
        <v>0.62499435777110879</v>
      </c>
      <c r="D125" s="7">
        <f t="shared" si="3"/>
        <v>37.499661466266531</v>
      </c>
    </row>
    <row r="126" spans="1:4" ht="14.25" x14ac:dyDescent="0.2">
      <c r="A126" s="4">
        <v>14</v>
      </c>
      <c r="B126" s="5">
        <v>17.118019677288402</v>
      </c>
      <c r="C126" s="6">
        <f t="shared" si="2"/>
        <v>0.81785161274085449</v>
      </c>
      <c r="D126" s="7">
        <f t="shared" si="3"/>
        <v>49.071096764451269</v>
      </c>
    </row>
    <row r="127" spans="1:4" ht="14.25" x14ac:dyDescent="0.2">
      <c r="A127" s="4">
        <v>18</v>
      </c>
      <c r="B127" s="5">
        <v>16.349378729681099</v>
      </c>
      <c r="C127" s="6">
        <f t="shared" si="2"/>
        <v>1.1009592656461202</v>
      </c>
      <c r="D127" s="7">
        <f t="shared" si="3"/>
        <v>66.057555938767209</v>
      </c>
    </row>
    <row r="128" spans="1:4" ht="14.25" x14ac:dyDescent="0.2">
      <c r="A128" s="4">
        <v>15</v>
      </c>
      <c r="B128" s="5">
        <v>14.9589363166172</v>
      </c>
      <c r="C128" s="6">
        <f t="shared" si="2"/>
        <v>1.0027450938030389</v>
      </c>
      <c r="D128" s="7">
        <f t="shared" si="3"/>
        <v>60.164705628182332</v>
      </c>
    </row>
    <row r="129" spans="1:4" ht="14.25" x14ac:dyDescent="0.2">
      <c r="A129" s="4">
        <v>109</v>
      </c>
      <c r="B129" s="5">
        <v>209.41348294244901</v>
      </c>
      <c r="C129" s="6">
        <f t="shared" si="2"/>
        <v>0.52050134723156949</v>
      </c>
      <c r="D129" s="7">
        <f t="shared" si="3"/>
        <v>31.230080833894171</v>
      </c>
    </row>
    <row r="130" spans="1:4" ht="14.25" x14ac:dyDescent="0.2">
      <c r="A130" s="4">
        <v>25</v>
      </c>
      <c r="B130" s="5">
        <v>25.8904373439394</v>
      </c>
      <c r="C130" s="6">
        <f t="shared" ref="C130:C193" si="4">A130/B130</f>
        <v>0.96560748155349951</v>
      </c>
      <c r="D130" s="7">
        <f t="shared" ref="D130:D193" si="5">C130*60</f>
        <v>57.93644889320997</v>
      </c>
    </row>
    <row r="131" spans="1:4" ht="14.25" x14ac:dyDescent="0.2">
      <c r="A131" s="4">
        <v>33</v>
      </c>
      <c r="B131" s="5">
        <v>36.924266542745301</v>
      </c>
      <c r="C131" s="6">
        <f t="shared" si="4"/>
        <v>0.89372120531622801</v>
      </c>
      <c r="D131" s="7">
        <f t="shared" si="5"/>
        <v>53.623272318973683</v>
      </c>
    </row>
    <row r="132" spans="1:4" ht="14.25" x14ac:dyDescent="0.2">
      <c r="A132" s="4">
        <v>52</v>
      </c>
      <c r="B132" s="5">
        <v>52.693073213751298</v>
      </c>
      <c r="C132" s="6">
        <f t="shared" si="4"/>
        <v>0.98684697681344524</v>
      </c>
      <c r="D132" s="7">
        <f t="shared" si="5"/>
        <v>59.210818608806711</v>
      </c>
    </row>
    <row r="133" spans="1:4" ht="14.25" x14ac:dyDescent="0.2">
      <c r="A133" s="4">
        <v>120</v>
      </c>
      <c r="B133" s="5">
        <v>209.921549507626</v>
      </c>
      <c r="C133" s="6">
        <f t="shared" si="4"/>
        <v>0.57164212193298747</v>
      </c>
      <c r="D133" s="7">
        <f t="shared" si="5"/>
        <v>34.29852731597925</v>
      </c>
    </row>
    <row r="134" spans="1:4" ht="14.25" x14ac:dyDescent="0.2">
      <c r="A134" s="4">
        <v>50</v>
      </c>
      <c r="B134" s="5">
        <v>61.9682242697451</v>
      </c>
      <c r="C134" s="6">
        <f t="shared" si="4"/>
        <v>0.80686514079138494</v>
      </c>
      <c r="D134" s="7">
        <f t="shared" si="5"/>
        <v>48.4119084474831</v>
      </c>
    </row>
    <row r="135" spans="1:4" ht="14.25" x14ac:dyDescent="0.2">
      <c r="A135" s="4">
        <v>104</v>
      </c>
      <c r="B135" s="5">
        <v>157.56885149653499</v>
      </c>
      <c r="C135" s="6">
        <f t="shared" si="4"/>
        <v>0.66002892711499528</v>
      </c>
      <c r="D135" s="7">
        <f t="shared" si="5"/>
        <v>39.601735626899718</v>
      </c>
    </row>
    <row r="136" spans="1:4" ht="14.25" x14ac:dyDescent="0.2">
      <c r="A136" s="4">
        <v>20</v>
      </c>
      <c r="B136" s="5">
        <v>24.158668074239198</v>
      </c>
      <c r="C136" s="6">
        <f t="shared" si="4"/>
        <v>0.82786020895441426</v>
      </c>
      <c r="D136" s="7">
        <f t="shared" si="5"/>
        <v>49.671612537264856</v>
      </c>
    </row>
    <row r="137" spans="1:4" ht="14.25" x14ac:dyDescent="0.2">
      <c r="A137" s="4">
        <v>34</v>
      </c>
      <c r="B137" s="5">
        <v>137.81234144539101</v>
      </c>
      <c r="C137" s="6">
        <f t="shared" si="4"/>
        <v>0.24671230198546992</v>
      </c>
      <c r="D137" s="7">
        <f t="shared" si="5"/>
        <v>14.802738119128195</v>
      </c>
    </row>
    <row r="138" spans="1:4" ht="14.25" x14ac:dyDescent="0.2">
      <c r="A138" s="4">
        <v>85</v>
      </c>
      <c r="B138" s="5">
        <v>76.368971614028297</v>
      </c>
      <c r="C138" s="6">
        <f t="shared" si="4"/>
        <v>1.1130174755998188</v>
      </c>
      <c r="D138" s="7">
        <f t="shared" si="5"/>
        <v>66.781048535989129</v>
      </c>
    </row>
    <row r="139" spans="1:4" ht="14.25" x14ac:dyDescent="0.2">
      <c r="A139" s="4">
        <v>41</v>
      </c>
      <c r="B139" s="5">
        <v>58.661830775062299</v>
      </c>
      <c r="C139" s="6">
        <f t="shared" si="4"/>
        <v>0.69892124842154579</v>
      </c>
      <c r="D139" s="7">
        <f t="shared" si="5"/>
        <v>41.935274905292751</v>
      </c>
    </row>
    <row r="140" spans="1:4" ht="14.25" x14ac:dyDescent="0.2">
      <c r="A140" s="4">
        <v>19</v>
      </c>
      <c r="B140" s="5">
        <v>30.420921941531201</v>
      </c>
      <c r="C140" s="6">
        <f t="shared" si="4"/>
        <v>0.62457015722659115</v>
      </c>
      <c r="D140" s="7">
        <f t="shared" si="5"/>
        <v>37.474209433595469</v>
      </c>
    </row>
    <row r="141" spans="1:4" ht="14.25" x14ac:dyDescent="0.2">
      <c r="A141" s="4">
        <v>99</v>
      </c>
      <c r="B141" s="5">
        <v>107.018632506879</v>
      </c>
      <c r="C141" s="6">
        <f t="shared" si="4"/>
        <v>0.92507255681515488</v>
      </c>
      <c r="D141" s="7">
        <f t="shared" si="5"/>
        <v>55.504353408909296</v>
      </c>
    </row>
    <row r="142" spans="1:4" ht="14.25" x14ac:dyDescent="0.2">
      <c r="A142" s="4">
        <v>35</v>
      </c>
      <c r="B142" s="5">
        <v>43.217105480748202</v>
      </c>
      <c r="C142" s="6">
        <f t="shared" si="4"/>
        <v>0.80986451106938084</v>
      </c>
      <c r="D142" s="7">
        <f t="shared" si="5"/>
        <v>48.591870664162848</v>
      </c>
    </row>
    <row r="143" spans="1:4" ht="14.25" x14ac:dyDescent="0.2">
      <c r="A143" s="4">
        <v>27</v>
      </c>
      <c r="B143" s="5">
        <v>30.5778832014832</v>
      </c>
      <c r="C143" s="6">
        <f t="shared" si="4"/>
        <v>0.88299114173771021</v>
      </c>
      <c r="D143" s="7">
        <f t="shared" si="5"/>
        <v>52.979468504262613</v>
      </c>
    </row>
    <row r="144" spans="1:4" ht="14.25" x14ac:dyDescent="0.2">
      <c r="A144" s="4">
        <v>62</v>
      </c>
      <c r="B144" s="5">
        <v>91.341884236542001</v>
      </c>
      <c r="C144" s="6">
        <f t="shared" si="4"/>
        <v>0.67876856841974842</v>
      </c>
      <c r="D144" s="7">
        <f t="shared" si="5"/>
        <v>40.726114105184905</v>
      </c>
    </row>
    <row r="145" spans="1:4" ht="14.25" x14ac:dyDescent="0.2">
      <c r="A145" s="4">
        <v>110</v>
      </c>
      <c r="B145" s="5">
        <v>168.20242971282701</v>
      </c>
      <c r="C145" s="6">
        <f t="shared" si="4"/>
        <v>0.65397390624977081</v>
      </c>
      <c r="D145" s="7">
        <f t="shared" si="5"/>
        <v>39.238434374986248</v>
      </c>
    </row>
    <row r="146" spans="1:4" ht="14.25" x14ac:dyDescent="0.2">
      <c r="A146" s="4">
        <v>42</v>
      </c>
      <c r="B146" s="5">
        <v>44.856220200805303</v>
      </c>
      <c r="C146" s="6">
        <f t="shared" si="4"/>
        <v>0.93632499153921078</v>
      </c>
      <c r="D146" s="7">
        <f t="shared" si="5"/>
        <v>56.179499492352647</v>
      </c>
    </row>
    <row r="147" spans="1:4" ht="14.25" x14ac:dyDescent="0.2">
      <c r="A147" s="4">
        <v>69</v>
      </c>
      <c r="B147" s="5">
        <v>76.707368757439795</v>
      </c>
      <c r="C147" s="6">
        <f t="shared" si="4"/>
        <v>0.89952244637915224</v>
      </c>
      <c r="D147" s="7">
        <f t="shared" si="5"/>
        <v>53.971346782749137</v>
      </c>
    </row>
    <row r="148" spans="1:4" ht="14.25" x14ac:dyDescent="0.2">
      <c r="A148" s="4">
        <v>51</v>
      </c>
      <c r="B148" s="5">
        <v>82.810685707358502</v>
      </c>
      <c r="C148" s="6">
        <f t="shared" si="4"/>
        <v>0.6158625491911387</v>
      </c>
      <c r="D148" s="7">
        <f t="shared" si="5"/>
        <v>36.951752951468322</v>
      </c>
    </row>
    <row r="149" spans="1:4" ht="14.25" x14ac:dyDescent="0.2">
      <c r="A149" s="4">
        <v>101</v>
      </c>
      <c r="B149" s="5">
        <v>113.07024569844801</v>
      </c>
      <c r="C149" s="6">
        <f t="shared" si="4"/>
        <v>0.8932500267962743</v>
      </c>
      <c r="D149" s="7">
        <f t="shared" si="5"/>
        <v>53.59500160777646</v>
      </c>
    </row>
    <row r="150" spans="1:4" ht="14.25" x14ac:dyDescent="0.2">
      <c r="A150" s="4">
        <v>113</v>
      </c>
      <c r="B150" s="5">
        <v>143.52355392655701</v>
      </c>
      <c r="C150" s="6">
        <f t="shared" si="4"/>
        <v>0.78732721500070757</v>
      </c>
      <c r="D150" s="7">
        <f t="shared" si="5"/>
        <v>47.239632900042452</v>
      </c>
    </row>
    <row r="151" spans="1:4" ht="14.25" x14ac:dyDescent="0.2">
      <c r="A151" s="4">
        <v>34</v>
      </c>
      <c r="B151" s="5">
        <v>44.454582211660899</v>
      </c>
      <c r="C151" s="6">
        <f t="shared" si="4"/>
        <v>0.76482554347527865</v>
      </c>
      <c r="D151" s="7">
        <f t="shared" si="5"/>
        <v>45.889532608516717</v>
      </c>
    </row>
    <row r="152" spans="1:4" ht="14.25" x14ac:dyDescent="0.2">
      <c r="A152" s="4">
        <v>49</v>
      </c>
      <c r="B152" s="5">
        <v>59.453037834952902</v>
      </c>
      <c r="C152" s="6">
        <f t="shared" si="4"/>
        <v>0.82417992056231848</v>
      </c>
      <c r="D152" s="7">
        <f t="shared" si="5"/>
        <v>49.450795233739107</v>
      </c>
    </row>
    <row r="153" spans="1:4" ht="14.25" x14ac:dyDescent="0.2">
      <c r="A153" s="4">
        <v>47</v>
      </c>
      <c r="B153" s="5">
        <v>46.358799334807799</v>
      </c>
      <c r="C153" s="6">
        <f t="shared" si="4"/>
        <v>1.0138312612576825</v>
      </c>
      <c r="D153" s="7">
        <f t="shared" si="5"/>
        <v>60.829875675460954</v>
      </c>
    </row>
    <row r="154" spans="1:4" ht="14.25" x14ac:dyDescent="0.2">
      <c r="A154" s="4">
        <v>56</v>
      </c>
      <c r="B154" s="5">
        <v>49.2490876297406</v>
      </c>
      <c r="C154" s="6">
        <f t="shared" si="4"/>
        <v>1.1370769022365128</v>
      </c>
      <c r="D154" s="7">
        <f t="shared" si="5"/>
        <v>68.224614134190773</v>
      </c>
    </row>
    <row r="155" spans="1:4" ht="14.25" x14ac:dyDescent="0.2">
      <c r="A155" s="4">
        <v>120</v>
      </c>
      <c r="B155" s="5">
        <v>150.659131059016</v>
      </c>
      <c r="C155" s="6">
        <f t="shared" si="4"/>
        <v>0.79650001401504</v>
      </c>
      <c r="D155" s="7">
        <f t="shared" si="5"/>
        <v>47.790000840902401</v>
      </c>
    </row>
    <row r="156" spans="1:4" ht="14.25" x14ac:dyDescent="0.2">
      <c r="A156" s="4">
        <v>30</v>
      </c>
      <c r="B156" s="5">
        <v>95.048127749262903</v>
      </c>
      <c r="C156" s="6">
        <f t="shared" si="4"/>
        <v>0.31562957325303703</v>
      </c>
      <c r="D156" s="7">
        <f t="shared" si="5"/>
        <v>18.93777439518222</v>
      </c>
    </row>
    <row r="157" spans="1:4" ht="14.25" x14ac:dyDescent="0.2">
      <c r="A157" s="4">
        <v>95</v>
      </c>
      <c r="B157" s="5">
        <v>81.166367917204795</v>
      </c>
      <c r="C157" s="6">
        <f t="shared" si="4"/>
        <v>1.1704355195110672</v>
      </c>
      <c r="D157" s="7">
        <f t="shared" si="5"/>
        <v>70.226131170664033</v>
      </c>
    </row>
    <row r="158" spans="1:4" ht="14.25" x14ac:dyDescent="0.2">
      <c r="A158" s="4">
        <v>93</v>
      </c>
      <c r="B158" s="5">
        <v>112.171247018366</v>
      </c>
      <c r="C158" s="6">
        <f t="shared" si="4"/>
        <v>0.82908947232059338</v>
      </c>
      <c r="D158" s="7">
        <f t="shared" si="5"/>
        <v>49.745368339235604</v>
      </c>
    </row>
    <row r="159" spans="1:4" ht="14.25" x14ac:dyDescent="0.2">
      <c r="A159" s="4">
        <v>68</v>
      </c>
      <c r="B159" s="5">
        <v>105.461752528877</v>
      </c>
      <c r="C159" s="6">
        <f t="shared" si="4"/>
        <v>0.64478351980146154</v>
      </c>
      <c r="D159" s="7">
        <f t="shared" si="5"/>
        <v>38.687011188087695</v>
      </c>
    </row>
    <row r="160" spans="1:4" ht="14.25" x14ac:dyDescent="0.2">
      <c r="A160" s="4">
        <v>114</v>
      </c>
      <c r="B160" s="5">
        <v>139.883231917117</v>
      </c>
      <c r="C160" s="6">
        <f t="shared" si="4"/>
        <v>0.81496544251670411</v>
      </c>
      <c r="D160" s="7">
        <f t="shared" si="5"/>
        <v>48.897926551002243</v>
      </c>
    </row>
    <row r="161" spans="1:4" ht="14.25" x14ac:dyDescent="0.2">
      <c r="A161" s="4">
        <v>92</v>
      </c>
      <c r="B161" s="5">
        <v>132.65060005062401</v>
      </c>
      <c r="C161" s="6">
        <f t="shared" si="4"/>
        <v>0.69355132931844754</v>
      </c>
      <c r="D161" s="7">
        <f t="shared" si="5"/>
        <v>41.613079759106853</v>
      </c>
    </row>
    <row r="162" spans="1:4" ht="14.25" x14ac:dyDescent="0.2">
      <c r="A162" s="4">
        <v>17</v>
      </c>
      <c r="B162" s="5">
        <v>18.752475929216398</v>
      </c>
      <c r="C162" s="6">
        <f t="shared" si="4"/>
        <v>0.90654695754142856</v>
      </c>
      <c r="D162" s="7">
        <f t="shared" si="5"/>
        <v>54.392817452485716</v>
      </c>
    </row>
    <row r="163" spans="1:4" ht="14.25" x14ac:dyDescent="0.2">
      <c r="A163" s="4">
        <v>80</v>
      </c>
      <c r="B163" s="5">
        <v>116.465388627292</v>
      </c>
      <c r="C163" s="6">
        <f t="shared" si="4"/>
        <v>0.68689935218447506</v>
      </c>
      <c r="D163" s="7">
        <f t="shared" si="5"/>
        <v>41.213961131068501</v>
      </c>
    </row>
    <row r="164" spans="1:4" ht="14.25" x14ac:dyDescent="0.2">
      <c r="A164" s="4">
        <v>92</v>
      </c>
      <c r="B164" s="5">
        <v>85.173624994960406</v>
      </c>
      <c r="C164" s="6">
        <f t="shared" si="4"/>
        <v>1.0801465829996493</v>
      </c>
      <c r="D164" s="7">
        <f t="shared" si="5"/>
        <v>64.808794979978956</v>
      </c>
    </row>
    <row r="165" spans="1:4" ht="14.25" x14ac:dyDescent="0.2">
      <c r="A165" s="4">
        <v>43</v>
      </c>
      <c r="B165" s="5">
        <v>59.9917329346695</v>
      </c>
      <c r="C165" s="6">
        <f t="shared" si="4"/>
        <v>0.71676542577669233</v>
      </c>
      <c r="D165" s="7">
        <f t="shared" si="5"/>
        <v>43.005925546601539</v>
      </c>
    </row>
    <row r="166" spans="1:4" ht="14.25" x14ac:dyDescent="0.2">
      <c r="A166" s="4">
        <v>26</v>
      </c>
      <c r="B166" s="5">
        <v>34.391933205859097</v>
      </c>
      <c r="C166" s="6">
        <f t="shared" si="4"/>
        <v>0.75599123330381945</v>
      </c>
      <c r="D166" s="7">
        <f t="shared" si="5"/>
        <v>45.35947399822917</v>
      </c>
    </row>
    <row r="167" spans="1:4" ht="14.25" x14ac:dyDescent="0.2">
      <c r="A167" s="4">
        <v>73</v>
      </c>
      <c r="B167" s="5">
        <v>72.340905928952907</v>
      </c>
      <c r="C167" s="6">
        <f t="shared" si="4"/>
        <v>1.0091109457724292</v>
      </c>
      <c r="D167" s="7">
        <f t="shared" si="5"/>
        <v>60.546656746345754</v>
      </c>
    </row>
    <row r="168" spans="1:4" ht="14.25" x14ac:dyDescent="0.2">
      <c r="A168" s="4">
        <v>45</v>
      </c>
      <c r="B168" s="5">
        <v>67.294651052641697</v>
      </c>
      <c r="C168" s="6">
        <f t="shared" si="4"/>
        <v>0.66870099326019905</v>
      </c>
      <c r="D168" s="7">
        <f t="shared" si="5"/>
        <v>40.122059595611944</v>
      </c>
    </row>
    <row r="169" spans="1:4" ht="14.25" x14ac:dyDescent="0.2">
      <c r="A169" s="4">
        <v>45</v>
      </c>
      <c r="B169" s="5">
        <v>52.237644722123903</v>
      </c>
      <c r="C169" s="6">
        <f t="shared" si="4"/>
        <v>0.86144772107118783</v>
      </c>
      <c r="D169" s="7">
        <f t="shared" si="5"/>
        <v>51.686863264271267</v>
      </c>
    </row>
    <row r="170" spans="1:4" ht="14.25" x14ac:dyDescent="0.2">
      <c r="A170" s="4">
        <v>43</v>
      </c>
      <c r="B170" s="5">
        <v>80.147429539931693</v>
      </c>
      <c r="C170" s="6">
        <f t="shared" si="4"/>
        <v>0.53651127986052494</v>
      </c>
      <c r="D170" s="7">
        <f t="shared" si="5"/>
        <v>32.190676791631496</v>
      </c>
    </row>
    <row r="171" spans="1:4" ht="14.25" x14ac:dyDescent="0.2">
      <c r="A171" s="4">
        <v>102</v>
      </c>
      <c r="B171" s="5">
        <v>279.03769965800802</v>
      </c>
      <c r="C171" s="6">
        <f t="shared" si="4"/>
        <v>0.36554200427043526</v>
      </c>
      <c r="D171" s="7">
        <f t="shared" si="5"/>
        <v>21.932520256226116</v>
      </c>
    </row>
    <row r="172" spans="1:4" ht="14.25" x14ac:dyDescent="0.2">
      <c r="A172" s="4">
        <v>11</v>
      </c>
      <c r="B172" s="5">
        <v>12.961436765872699</v>
      </c>
      <c r="C172" s="6">
        <f t="shared" si="4"/>
        <v>0.84867134706569425</v>
      </c>
      <c r="D172" s="7">
        <f t="shared" si="5"/>
        <v>50.920280823941653</v>
      </c>
    </row>
    <row r="173" spans="1:4" ht="14.25" x14ac:dyDescent="0.2">
      <c r="A173" s="4">
        <v>40</v>
      </c>
      <c r="B173" s="5">
        <v>48.643696308518599</v>
      </c>
      <c r="C173" s="6">
        <f t="shared" si="4"/>
        <v>0.82230593140585628</v>
      </c>
      <c r="D173" s="7">
        <f t="shared" si="5"/>
        <v>49.33835588435138</v>
      </c>
    </row>
    <row r="174" spans="1:4" ht="14.25" x14ac:dyDescent="0.2">
      <c r="A174" s="4">
        <v>117</v>
      </c>
      <c r="B174" s="5">
        <v>231.62081378371099</v>
      </c>
      <c r="C174" s="6">
        <f t="shared" si="4"/>
        <v>0.50513595081854501</v>
      </c>
      <c r="D174" s="7">
        <f t="shared" si="5"/>
        <v>30.308157049112701</v>
      </c>
    </row>
    <row r="175" spans="1:4" ht="14.25" x14ac:dyDescent="0.2">
      <c r="A175" s="4">
        <v>102</v>
      </c>
      <c r="B175" s="5">
        <v>336.15001826307503</v>
      </c>
      <c r="C175" s="6">
        <f t="shared" si="4"/>
        <v>0.30343594960085224</v>
      </c>
      <c r="D175" s="7">
        <f t="shared" si="5"/>
        <v>18.206156976051133</v>
      </c>
    </row>
    <row r="176" spans="1:4" ht="14.25" x14ac:dyDescent="0.2">
      <c r="A176" s="4">
        <v>47</v>
      </c>
      <c r="B176" s="5">
        <v>45.251716935181697</v>
      </c>
      <c r="C176" s="6">
        <f t="shared" si="4"/>
        <v>1.038634623904382</v>
      </c>
      <c r="D176" s="7">
        <f t="shared" si="5"/>
        <v>62.318077434262918</v>
      </c>
    </row>
    <row r="177" spans="1:6" ht="14.25" x14ac:dyDescent="0.2">
      <c r="A177" s="4">
        <v>27</v>
      </c>
      <c r="B177" s="5">
        <v>21.327443747439599</v>
      </c>
      <c r="C177" s="6">
        <f t="shared" si="4"/>
        <v>1.2659745030738343</v>
      </c>
      <c r="D177" s="7">
        <f t="shared" si="5"/>
        <v>75.958470184430055</v>
      </c>
    </row>
    <row r="178" spans="1:6" ht="14.25" x14ac:dyDescent="0.2">
      <c r="A178" s="4">
        <v>88</v>
      </c>
      <c r="B178" s="5">
        <v>236.446390808865</v>
      </c>
      <c r="C178" s="6">
        <f t="shared" si="4"/>
        <v>0.37217738743636025</v>
      </c>
      <c r="D178" s="7">
        <f t="shared" si="5"/>
        <v>22.330643246181616</v>
      </c>
    </row>
    <row r="179" spans="1:6" ht="14.25" x14ac:dyDescent="0.2">
      <c r="A179" s="4">
        <v>26</v>
      </c>
      <c r="B179" s="5">
        <v>50.024660419698002</v>
      </c>
      <c r="C179" s="6">
        <f t="shared" si="4"/>
        <v>0.51974365806513478</v>
      </c>
      <c r="D179" s="7">
        <f t="shared" si="5"/>
        <v>31.184619483908087</v>
      </c>
    </row>
    <row r="180" spans="1:6" ht="14.25" x14ac:dyDescent="0.2">
      <c r="A180" s="4">
        <v>58</v>
      </c>
      <c r="B180" s="5">
        <v>59.956466834695803</v>
      </c>
      <c r="C180" s="6">
        <f t="shared" si="4"/>
        <v>0.96736854357862812</v>
      </c>
      <c r="D180" s="7">
        <f t="shared" si="5"/>
        <v>58.042112614717688</v>
      </c>
    </row>
    <row r="181" spans="1:6" ht="14.25" x14ac:dyDescent="0.2">
      <c r="A181" s="4">
        <v>76</v>
      </c>
      <c r="B181" s="5">
        <v>107.71197933652699</v>
      </c>
      <c r="C181" s="6">
        <f t="shared" si="4"/>
        <v>0.70558539976831602</v>
      </c>
      <c r="D181" s="7">
        <f t="shared" si="5"/>
        <v>42.335123986098964</v>
      </c>
    </row>
    <row r="182" spans="1:6" ht="14.25" x14ac:dyDescent="0.2">
      <c r="A182" s="4">
        <v>90</v>
      </c>
      <c r="B182" s="5">
        <v>101.80766147752</v>
      </c>
      <c r="C182" s="6">
        <f t="shared" si="4"/>
        <v>0.88401991258656665</v>
      </c>
      <c r="D182" s="7">
        <f t="shared" si="5"/>
        <v>53.041194755193999</v>
      </c>
    </row>
    <row r="183" spans="1:6" ht="14.25" x14ac:dyDescent="0.2">
      <c r="A183" s="4">
        <v>29</v>
      </c>
      <c r="B183" s="5">
        <v>36.565624505202599</v>
      </c>
      <c r="C183" s="6">
        <f t="shared" si="4"/>
        <v>0.79309461803049053</v>
      </c>
      <c r="D183" s="7">
        <f t="shared" si="5"/>
        <v>47.585677081829431</v>
      </c>
    </row>
    <row r="184" spans="1:6" ht="14.25" x14ac:dyDescent="0.2">
      <c r="A184" s="4">
        <v>42</v>
      </c>
      <c r="B184" s="5">
        <v>63.6382423842511</v>
      </c>
      <c r="C184" s="6">
        <f t="shared" si="4"/>
        <v>0.65998051527573254</v>
      </c>
      <c r="D184" s="7">
        <f t="shared" si="5"/>
        <v>39.598830916543953</v>
      </c>
      <c r="F184" s="20"/>
    </row>
    <row r="185" spans="1:6" ht="14.25" x14ac:dyDescent="0.2">
      <c r="A185" s="4">
        <v>54</v>
      </c>
      <c r="B185" s="5">
        <v>61.126591343138898</v>
      </c>
      <c r="C185" s="6">
        <f t="shared" si="4"/>
        <v>0.88341258384369548</v>
      </c>
      <c r="D185" s="7">
        <f t="shared" si="5"/>
        <v>53.00475503062173</v>
      </c>
      <c r="F185" s="20"/>
    </row>
    <row r="186" spans="1:6" ht="14.25" x14ac:dyDescent="0.2">
      <c r="A186" s="4">
        <v>50</v>
      </c>
      <c r="B186" s="5">
        <v>100.687573499115</v>
      </c>
      <c r="C186" s="6">
        <f t="shared" si="4"/>
        <v>0.49658560895242426</v>
      </c>
      <c r="D186" s="7">
        <f t="shared" si="5"/>
        <v>29.795136537145456</v>
      </c>
      <c r="F186" s="20"/>
    </row>
    <row r="187" spans="1:6" ht="14.25" x14ac:dyDescent="0.2">
      <c r="A187" s="4">
        <v>70</v>
      </c>
      <c r="B187" s="5">
        <v>102.827686952855</v>
      </c>
      <c r="C187" s="6">
        <f t="shared" si="4"/>
        <v>0.68075050673943471</v>
      </c>
      <c r="D187" s="7">
        <f t="shared" si="5"/>
        <v>40.845030404366085</v>
      </c>
      <c r="F187" s="20"/>
    </row>
    <row r="188" spans="1:6" ht="14.25" x14ac:dyDescent="0.2">
      <c r="A188" s="4">
        <v>46</v>
      </c>
      <c r="B188" s="5">
        <v>69.649773519525993</v>
      </c>
      <c r="C188" s="6">
        <f t="shared" si="4"/>
        <v>0.66044723012780671</v>
      </c>
      <c r="D188" s="7">
        <f t="shared" si="5"/>
        <v>39.626833807668405</v>
      </c>
      <c r="F188" s="20"/>
    </row>
    <row r="189" spans="1:6" ht="14.25" x14ac:dyDescent="0.2">
      <c r="A189" s="4">
        <v>17</v>
      </c>
      <c r="B189" s="5">
        <v>33.032300274850698</v>
      </c>
      <c r="C189" s="6">
        <f t="shared" si="4"/>
        <v>0.51464777985634358</v>
      </c>
      <c r="D189" s="7">
        <f t="shared" si="5"/>
        <v>30.878866791380617</v>
      </c>
      <c r="F189" s="20"/>
    </row>
    <row r="190" spans="1:6" ht="14.25" x14ac:dyDescent="0.2">
      <c r="A190" s="4">
        <v>49</v>
      </c>
      <c r="B190" s="5">
        <v>72.243965999283304</v>
      </c>
      <c r="C190" s="6">
        <f t="shared" si="4"/>
        <v>0.67825733709699854</v>
      </c>
      <c r="D190" s="7">
        <f t="shared" si="5"/>
        <v>40.695440225819915</v>
      </c>
      <c r="F190" s="20"/>
    </row>
    <row r="191" spans="1:6" ht="14.25" x14ac:dyDescent="0.2">
      <c r="A191" s="4">
        <v>56</v>
      </c>
      <c r="B191" s="5">
        <v>50.087848452544002</v>
      </c>
      <c r="C191" s="6">
        <f t="shared" si="4"/>
        <v>1.118035645972246</v>
      </c>
      <c r="D191" s="7">
        <f t="shared" si="5"/>
        <v>67.082138758334764</v>
      </c>
      <c r="F191" s="20"/>
    </row>
    <row r="192" spans="1:6" ht="14.25" x14ac:dyDescent="0.2">
      <c r="A192" s="4">
        <v>69</v>
      </c>
      <c r="B192" s="5">
        <v>95.418562528499095</v>
      </c>
      <c r="C192" s="6">
        <f t="shared" si="4"/>
        <v>0.72312973672592751</v>
      </c>
      <c r="D192" s="7">
        <f t="shared" si="5"/>
        <v>43.387784203555654</v>
      </c>
      <c r="F192" s="20"/>
    </row>
    <row r="193" spans="1:6" ht="14.25" x14ac:dyDescent="0.2">
      <c r="A193" s="4">
        <v>93</v>
      </c>
      <c r="B193" s="5">
        <v>144.66596876335899</v>
      </c>
      <c r="C193" s="6">
        <f t="shared" si="4"/>
        <v>0.6428602441540836</v>
      </c>
      <c r="D193" s="7">
        <f t="shared" si="5"/>
        <v>38.571614649245014</v>
      </c>
      <c r="F193" s="20"/>
    </row>
    <row r="194" spans="1:6" ht="14.25" x14ac:dyDescent="0.2">
      <c r="A194" s="4">
        <v>64</v>
      </c>
      <c r="B194" s="5">
        <v>81.923757473685896</v>
      </c>
      <c r="C194" s="6">
        <f t="shared" ref="C194:C251" si="6">A194/B194</f>
        <v>0.78121416758205886</v>
      </c>
      <c r="D194" s="7">
        <f t="shared" ref="D194:D251" si="7">C194*60</f>
        <v>46.872850054923532</v>
      </c>
      <c r="F194" s="20"/>
    </row>
    <row r="195" spans="1:6" ht="14.25" x14ac:dyDescent="0.2">
      <c r="A195" s="4">
        <v>33</v>
      </c>
      <c r="B195" s="5">
        <v>65.873444114225094</v>
      </c>
      <c r="C195" s="6">
        <f t="shared" si="6"/>
        <v>0.50096059867126008</v>
      </c>
      <c r="D195" s="7">
        <f t="shared" si="7"/>
        <v>30.057635920275604</v>
      </c>
      <c r="F195" s="20"/>
    </row>
    <row r="196" spans="1:6" ht="14.25" x14ac:dyDescent="0.2">
      <c r="A196" s="4">
        <v>98</v>
      </c>
      <c r="B196" s="5">
        <v>79.139059529028003</v>
      </c>
      <c r="C196" s="6">
        <f t="shared" si="6"/>
        <v>1.2383265682359272</v>
      </c>
      <c r="D196" s="7">
        <f t="shared" si="7"/>
        <v>74.299594094155637</v>
      </c>
      <c r="F196" s="20"/>
    </row>
    <row r="197" spans="1:6" ht="14.25" x14ac:dyDescent="0.2">
      <c r="A197" s="4">
        <v>59</v>
      </c>
      <c r="B197" s="5">
        <v>66.908668095493795</v>
      </c>
      <c r="C197" s="6">
        <f t="shared" si="6"/>
        <v>0.88179905054743668</v>
      </c>
      <c r="D197" s="7">
        <f t="shared" si="7"/>
        <v>52.907943032846198</v>
      </c>
      <c r="F197" s="20"/>
    </row>
    <row r="198" spans="1:6" ht="14.25" x14ac:dyDescent="0.2">
      <c r="A198" s="4">
        <v>112</v>
      </c>
      <c r="B198" s="5">
        <v>141.92364988803499</v>
      </c>
      <c r="C198" s="6">
        <f t="shared" si="6"/>
        <v>0.78915670565376483</v>
      </c>
      <c r="D198" s="7">
        <f t="shared" si="7"/>
        <v>47.34940233922589</v>
      </c>
      <c r="F198" s="20"/>
    </row>
    <row r="199" spans="1:6" ht="14.25" x14ac:dyDescent="0.2">
      <c r="A199" s="4">
        <v>94</v>
      </c>
      <c r="B199" s="5">
        <v>156.247211886711</v>
      </c>
      <c r="C199" s="6">
        <f t="shared" si="6"/>
        <v>0.60161073509686613</v>
      </c>
      <c r="D199" s="7">
        <f t="shared" si="7"/>
        <v>36.096644105811968</v>
      </c>
      <c r="F199" s="20"/>
    </row>
    <row r="200" spans="1:6" ht="14.25" x14ac:dyDescent="0.2">
      <c r="A200" s="4">
        <v>52</v>
      </c>
      <c r="B200" s="5">
        <v>53.590858524375399</v>
      </c>
      <c r="C200" s="6">
        <f t="shared" si="6"/>
        <v>0.97031474083118474</v>
      </c>
      <c r="D200" s="7">
        <f t="shared" si="7"/>
        <v>58.218884449871084</v>
      </c>
      <c r="F200" s="20"/>
    </row>
    <row r="201" spans="1:6" ht="14.25" x14ac:dyDescent="0.2">
      <c r="A201" s="4">
        <v>39</v>
      </c>
      <c r="B201" s="5">
        <v>34.808204858833697</v>
      </c>
      <c r="C201" s="6">
        <f t="shared" si="6"/>
        <v>1.1204254904315325</v>
      </c>
      <c r="D201" s="7">
        <f t="shared" si="7"/>
        <v>67.225529425891949</v>
      </c>
      <c r="F201" s="20"/>
    </row>
    <row r="202" spans="1:6" ht="14.25" x14ac:dyDescent="0.2">
      <c r="A202" s="4">
        <v>80</v>
      </c>
      <c r="B202" s="5">
        <v>125.860703346639</v>
      </c>
      <c r="C202" s="6">
        <f t="shared" si="6"/>
        <v>0.6356233349472723</v>
      </c>
      <c r="D202" s="7">
        <f t="shared" si="7"/>
        <v>38.137400096836338</v>
      </c>
      <c r="F202" s="20"/>
    </row>
    <row r="203" spans="1:6" ht="14.25" x14ac:dyDescent="0.2">
      <c r="A203" s="4">
        <v>53</v>
      </c>
      <c r="B203" s="5">
        <v>45.591137171406302</v>
      </c>
      <c r="C203" s="6">
        <f t="shared" si="6"/>
        <v>1.1625066468673293</v>
      </c>
      <c r="D203" s="7">
        <f t="shared" si="7"/>
        <v>69.750398812039762</v>
      </c>
      <c r="F203" s="20"/>
    </row>
    <row r="204" spans="1:6" ht="14.25" x14ac:dyDescent="0.2">
      <c r="A204" s="4">
        <v>14</v>
      </c>
      <c r="B204" s="5">
        <v>13.974828538108101</v>
      </c>
      <c r="C204" s="6">
        <f t="shared" si="6"/>
        <v>1.0018012000521694</v>
      </c>
      <c r="D204" s="7">
        <f t="shared" si="7"/>
        <v>60.108072003130168</v>
      </c>
      <c r="F204" s="20"/>
    </row>
    <row r="205" spans="1:6" ht="14.25" x14ac:dyDescent="0.2">
      <c r="A205" s="4">
        <v>107</v>
      </c>
      <c r="B205" s="5">
        <v>121.639774893751</v>
      </c>
      <c r="C205" s="6">
        <f t="shared" si="6"/>
        <v>0.87964648153502056</v>
      </c>
      <c r="D205" s="7">
        <f t="shared" si="7"/>
        <v>52.778788892101232</v>
      </c>
      <c r="F205" s="20"/>
    </row>
    <row r="206" spans="1:6" ht="14.25" x14ac:dyDescent="0.2">
      <c r="A206" s="4">
        <v>16</v>
      </c>
      <c r="B206" s="5">
        <v>20.457825453606901</v>
      </c>
      <c r="C206" s="6">
        <f t="shared" si="6"/>
        <v>0.78209680868985287</v>
      </c>
      <c r="D206" s="7">
        <f t="shared" si="7"/>
        <v>46.925808521391176</v>
      </c>
      <c r="F206" s="20"/>
    </row>
    <row r="207" spans="1:6" ht="14.25" x14ac:dyDescent="0.2">
      <c r="A207" s="4">
        <v>35</v>
      </c>
      <c r="B207" s="5">
        <v>52.926256782721303</v>
      </c>
      <c r="C207" s="6">
        <f t="shared" si="6"/>
        <v>0.66129747553630802</v>
      </c>
      <c r="D207" s="7">
        <f t="shared" si="7"/>
        <v>39.67784853217848</v>
      </c>
      <c r="F207" s="20"/>
    </row>
    <row r="208" spans="1:6" ht="14.25" x14ac:dyDescent="0.2">
      <c r="A208" s="4">
        <v>113</v>
      </c>
      <c r="B208" s="5">
        <v>188.435770830282</v>
      </c>
      <c r="C208" s="6">
        <f t="shared" si="6"/>
        <v>0.59967382786241497</v>
      </c>
      <c r="D208" s="7">
        <f t="shared" si="7"/>
        <v>35.980429671744901</v>
      </c>
      <c r="F208" s="20"/>
    </row>
    <row r="209" spans="1:6" ht="14.25" x14ac:dyDescent="0.2">
      <c r="A209" s="4">
        <v>118</v>
      </c>
      <c r="B209" s="5">
        <v>140.95842393923101</v>
      </c>
      <c r="C209" s="6">
        <f t="shared" si="6"/>
        <v>0.83712627243102067</v>
      </c>
      <c r="D209" s="7">
        <f t="shared" si="7"/>
        <v>50.227576345861237</v>
      </c>
      <c r="F209" s="20"/>
    </row>
    <row r="210" spans="1:6" ht="14.25" x14ac:dyDescent="0.2">
      <c r="A210" s="4">
        <v>25</v>
      </c>
      <c r="B210" s="5">
        <v>24.1376190052782</v>
      </c>
      <c r="C210" s="6">
        <f t="shared" si="6"/>
        <v>1.0357276744874142</v>
      </c>
      <c r="D210" s="7">
        <f t="shared" si="7"/>
        <v>62.14366046924485</v>
      </c>
      <c r="F210" s="20"/>
    </row>
    <row r="211" spans="1:6" ht="14.25" x14ac:dyDescent="0.2">
      <c r="A211" s="4">
        <v>10</v>
      </c>
      <c r="B211" s="5">
        <v>8.7680511146309392</v>
      </c>
      <c r="C211" s="6">
        <f t="shared" si="6"/>
        <v>1.1405043001304305</v>
      </c>
      <c r="D211" s="7">
        <f t="shared" si="7"/>
        <v>68.430258007825827</v>
      </c>
      <c r="F211" s="20"/>
    </row>
    <row r="212" spans="1:6" ht="14.25" x14ac:dyDescent="0.2">
      <c r="A212" s="4">
        <v>54</v>
      </c>
      <c r="B212" s="5">
        <v>63.3408181199163</v>
      </c>
      <c r="C212" s="6">
        <f t="shared" si="6"/>
        <v>0.8525308261375415</v>
      </c>
      <c r="D212" s="7">
        <f t="shared" si="7"/>
        <v>51.151849568252487</v>
      </c>
      <c r="F212" s="20"/>
    </row>
    <row r="213" spans="1:6" ht="14.25" x14ac:dyDescent="0.2">
      <c r="A213" s="4">
        <v>56</v>
      </c>
      <c r="B213" s="5">
        <v>98.363350478967305</v>
      </c>
      <c r="C213" s="6">
        <f t="shared" si="6"/>
        <v>0.56931773599938817</v>
      </c>
      <c r="D213" s="7">
        <f t="shared" si="7"/>
        <v>34.159064159963293</v>
      </c>
      <c r="F213" s="20"/>
    </row>
    <row r="214" spans="1:6" ht="14.25" x14ac:dyDescent="0.2">
      <c r="A214" s="4">
        <v>34</v>
      </c>
      <c r="B214" s="5">
        <v>36.9107708150378</v>
      </c>
      <c r="C214" s="6">
        <f t="shared" si="6"/>
        <v>0.92114034058990923</v>
      </c>
      <c r="D214" s="7">
        <f t="shared" si="7"/>
        <v>55.268420435394553</v>
      </c>
      <c r="F214" s="20"/>
    </row>
    <row r="215" spans="1:6" ht="14.25" x14ac:dyDescent="0.2">
      <c r="A215" s="4">
        <v>61</v>
      </c>
      <c r="B215" s="5">
        <v>83.457219054015994</v>
      </c>
      <c r="C215" s="6">
        <f t="shared" si="6"/>
        <v>0.73091340319546216</v>
      </c>
      <c r="D215" s="7">
        <f t="shared" si="7"/>
        <v>43.85480419172773</v>
      </c>
      <c r="F215" s="20"/>
    </row>
    <row r="216" spans="1:6" ht="14.25" x14ac:dyDescent="0.2">
      <c r="A216" s="4">
        <v>84</v>
      </c>
      <c r="B216" s="5">
        <v>90.803793166039796</v>
      </c>
      <c r="C216" s="6">
        <f t="shared" si="6"/>
        <v>0.9250714873375534</v>
      </c>
      <c r="D216" s="7">
        <f t="shared" si="7"/>
        <v>55.5042892402532</v>
      </c>
      <c r="F216" s="20"/>
    </row>
    <row r="217" spans="1:6" ht="14.25" x14ac:dyDescent="0.2">
      <c r="A217" s="4">
        <v>112</v>
      </c>
      <c r="B217" s="5">
        <v>121.12636742581699</v>
      </c>
      <c r="C217" s="6">
        <f t="shared" si="6"/>
        <v>0.92465416391351474</v>
      </c>
      <c r="D217" s="7">
        <f t="shared" si="7"/>
        <v>55.479249834810886</v>
      </c>
      <c r="F217" s="20"/>
    </row>
    <row r="218" spans="1:6" ht="14.25" x14ac:dyDescent="0.2">
      <c r="A218" s="4">
        <v>44</v>
      </c>
      <c r="B218" s="5">
        <v>42.910064359896701</v>
      </c>
      <c r="C218" s="6">
        <f t="shared" si="6"/>
        <v>1.0254004662160783</v>
      </c>
      <c r="D218" s="7">
        <f t="shared" si="7"/>
        <v>61.524027972964696</v>
      </c>
      <c r="F218" s="20"/>
    </row>
    <row r="219" spans="1:6" ht="14.25" x14ac:dyDescent="0.2">
      <c r="A219" s="4">
        <v>11</v>
      </c>
      <c r="B219" s="5">
        <v>16.496637500488699</v>
      </c>
      <c r="C219" s="6">
        <f t="shared" si="6"/>
        <v>0.6668025529247481</v>
      </c>
      <c r="D219" s="7">
        <f t="shared" si="7"/>
        <v>40.008153175484885</v>
      </c>
      <c r="F219" s="20"/>
    </row>
    <row r="220" spans="1:6" ht="14.25" x14ac:dyDescent="0.2">
      <c r="A220" s="4">
        <v>69</v>
      </c>
      <c r="B220" s="5">
        <v>141.661079988083</v>
      </c>
      <c r="C220" s="6">
        <f t="shared" si="6"/>
        <v>0.48707803163582059</v>
      </c>
      <c r="D220" s="7">
        <f t="shared" si="7"/>
        <v>29.224681898149235</v>
      </c>
      <c r="F220" s="20"/>
    </row>
    <row r="221" spans="1:6" ht="14.25" x14ac:dyDescent="0.2">
      <c r="A221" s="4">
        <v>120</v>
      </c>
      <c r="B221" s="5">
        <v>128.109732252161</v>
      </c>
      <c r="C221" s="6">
        <f t="shared" si="6"/>
        <v>0.93669698539219137</v>
      </c>
      <c r="D221" s="7">
        <f t="shared" si="7"/>
        <v>56.201819123531479</v>
      </c>
      <c r="F221" s="20"/>
    </row>
    <row r="222" spans="1:6" ht="14.25" x14ac:dyDescent="0.2">
      <c r="A222" s="4">
        <v>23</v>
      </c>
      <c r="B222" s="5">
        <v>24.426523636788499</v>
      </c>
      <c r="C222" s="6">
        <f t="shared" si="6"/>
        <v>0.941599399980109</v>
      </c>
      <c r="D222" s="7">
        <f t="shared" si="7"/>
        <v>56.495963998806538</v>
      </c>
      <c r="F222" s="20"/>
    </row>
    <row r="223" spans="1:6" ht="14.25" x14ac:dyDescent="0.2">
      <c r="A223" s="4">
        <v>51</v>
      </c>
      <c r="B223" s="5">
        <v>48.853216850547597</v>
      </c>
      <c r="C223" s="6">
        <f t="shared" si="6"/>
        <v>1.0439435371476125</v>
      </c>
      <c r="D223" s="7">
        <f t="shared" si="7"/>
        <v>62.636612228856748</v>
      </c>
      <c r="F223" s="20"/>
    </row>
    <row r="224" spans="1:6" ht="14.25" x14ac:dyDescent="0.2">
      <c r="A224" s="4">
        <v>110</v>
      </c>
      <c r="B224" s="5">
        <v>142.36148283421801</v>
      </c>
      <c r="C224" s="6">
        <f t="shared" si="6"/>
        <v>0.77268090926038313</v>
      </c>
      <c r="D224" s="7">
        <f t="shared" si="7"/>
        <v>46.360854555622986</v>
      </c>
      <c r="F224" s="20"/>
    </row>
    <row r="225" spans="1:6" ht="14.25" x14ac:dyDescent="0.2">
      <c r="A225" s="4">
        <v>66</v>
      </c>
      <c r="B225" s="5">
        <v>63.861117986749903</v>
      </c>
      <c r="C225" s="6">
        <f t="shared" si="6"/>
        <v>1.0334927116949921</v>
      </c>
      <c r="D225" s="7">
        <f t="shared" si="7"/>
        <v>62.009562701699529</v>
      </c>
      <c r="F225" s="20"/>
    </row>
    <row r="226" spans="1:6" ht="14.25" x14ac:dyDescent="0.2">
      <c r="A226" s="4">
        <v>57</v>
      </c>
      <c r="B226" s="5">
        <v>54.2656537623036</v>
      </c>
      <c r="C226" s="6">
        <f t="shared" si="6"/>
        <v>1.0503881561931141</v>
      </c>
      <c r="D226" s="7">
        <f t="shared" si="7"/>
        <v>63.023289371586849</v>
      </c>
      <c r="F226" s="20"/>
    </row>
    <row r="227" spans="1:6" ht="14.25" x14ac:dyDescent="0.2">
      <c r="A227" s="4">
        <v>78</v>
      </c>
      <c r="B227" s="5">
        <v>78.002820512865199</v>
      </c>
      <c r="C227" s="6">
        <f t="shared" si="6"/>
        <v>0.99996384088618007</v>
      </c>
      <c r="D227" s="7">
        <f t="shared" si="7"/>
        <v>59.997830453170806</v>
      </c>
      <c r="F227" s="20"/>
    </row>
    <row r="228" spans="1:6" ht="14.25" x14ac:dyDescent="0.2">
      <c r="A228" s="4">
        <v>70</v>
      </c>
      <c r="B228" s="5">
        <v>122.303916911717</v>
      </c>
      <c r="C228" s="6">
        <f t="shared" si="6"/>
        <v>0.57234471117166519</v>
      </c>
      <c r="D228" s="7">
        <f t="shared" si="7"/>
        <v>34.340682670299913</v>
      </c>
      <c r="F228" s="20"/>
    </row>
    <row r="229" spans="1:6" ht="14.25" x14ac:dyDescent="0.2">
      <c r="A229" s="4">
        <v>59</v>
      </c>
      <c r="B229" s="5">
        <v>63.147996504119298</v>
      </c>
      <c r="C229" s="6">
        <f t="shared" si="6"/>
        <v>0.93431309410032171</v>
      </c>
      <c r="D229" s="7">
        <f t="shared" si="7"/>
        <v>56.058785646019302</v>
      </c>
      <c r="F229" s="20"/>
    </row>
    <row r="230" spans="1:6" ht="14.25" x14ac:dyDescent="0.2">
      <c r="A230" s="4">
        <v>93</v>
      </c>
      <c r="B230" s="5">
        <v>138.18192332515801</v>
      </c>
      <c r="C230" s="6">
        <f t="shared" si="6"/>
        <v>0.67302580368027065</v>
      </c>
      <c r="D230" s="7">
        <f t="shared" si="7"/>
        <v>40.381548220816242</v>
      </c>
      <c r="F230" s="20"/>
    </row>
    <row r="231" spans="1:6" ht="14.25" x14ac:dyDescent="0.2">
      <c r="A231" s="4">
        <v>78</v>
      </c>
      <c r="B231" s="5">
        <v>202.23510130665201</v>
      </c>
      <c r="C231" s="6">
        <f t="shared" si="6"/>
        <v>0.38568972199206641</v>
      </c>
      <c r="D231" s="7">
        <f t="shared" si="7"/>
        <v>23.141383319523985</v>
      </c>
      <c r="F231" s="20"/>
    </row>
    <row r="232" spans="1:6" ht="14.25" x14ac:dyDescent="0.2">
      <c r="A232" s="4">
        <v>72</v>
      </c>
      <c r="B232" s="5">
        <v>85.305216134184107</v>
      </c>
      <c r="C232" s="6">
        <f t="shared" si="6"/>
        <v>0.84402810593369626</v>
      </c>
      <c r="D232" s="7">
        <f t="shared" si="7"/>
        <v>50.641686356021779</v>
      </c>
      <c r="F232" s="20"/>
    </row>
    <row r="233" spans="1:6" ht="14.25" x14ac:dyDescent="0.2">
      <c r="A233" s="4">
        <v>45</v>
      </c>
      <c r="B233" s="5">
        <v>54.387557161673698</v>
      </c>
      <c r="C233" s="6">
        <f t="shared" si="6"/>
        <v>0.82739513132079034</v>
      </c>
      <c r="D233" s="7">
        <f t="shared" si="7"/>
        <v>49.643707879247422</v>
      </c>
      <c r="F233" s="20"/>
    </row>
    <row r="234" spans="1:6" ht="14.25" x14ac:dyDescent="0.2">
      <c r="A234" s="4">
        <v>68</v>
      </c>
      <c r="B234" s="5">
        <v>123.592007626281</v>
      </c>
      <c r="C234" s="6">
        <f t="shared" si="6"/>
        <v>0.55019738983138144</v>
      </c>
      <c r="D234" s="7">
        <f t="shared" si="7"/>
        <v>33.011843389882884</v>
      </c>
      <c r="F234" s="20"/>
    </row>
    <row r="235" spans="1:6" ht="14.25" x14ac:dyDescent="0.2">
      <c r="A235" s="4">
        <v>113</v>
      </c>
      <c r="B235" s="5">
        <v>136.08074800283501</v>
      </c>
      <c r="C235" s="6">
        <f t="shared" si="6"/>
        <v>0.83038932147584787</v>
      </c>
      <c r="D235" s="7">
        <f t="shared" si="7"/>
        <v>49.823359288550876</v>
      </c>
      <c r="F235" s="20"/>
    </row>
    <row r="236" spans="1:6" ht="14.25" x14ac:dyDescent="0.2">
      <c r="A236" s="4">
        <v>114</v>
      </c>
      <c r="B236" s="5">
        <v>135.576197677745</v>
      </c>
      <c r="C236" s="6">
        <f t="shared" si="6"/>
        <v>0.84085556279554252</v>
      </c>
      <c r="D236" s="7">
        <f t="shared" si="7"/>
        <v>50.45133376773255</v>
      </c>
      <c r="F236" s="20"/>
    </row>
    <row r="237" spans="1:6" ht="14.25" x14ac:dyDescent="0.2">
      <c r="A237" s="4">
        <v>33</v>
      </c>
      <c r="B237" s="5">
        <v>75.680050853132997</v>
      </c>
      <c r="C237" s="6">
        <f t="shared" si="6"/>
        <v>0.43604621862689813</v>
      </c>
      <c r="D237" s="7">
        <f t="shared" si="7"/>
        <v>26.162773117613888</v>
      </c>
      <c r="F237" s="20"/>
    </row>
    <row r="238" spans="1:6" ht="14.25" x14ac:dyDescent="0.2">
      <c r="A238" s="4">
        <v>110</v>
      </c>
      <c r="B238" s="5">
        <v>119.597083471468</v>
      </c>
      <c r="C238" s="6">
        <f t="shared" si="6"/>
        <v>0.91975487032877723</v>
      </c>
      <c r="D238" s="7">
        <f t="shared" si="7"/>
        <v>55.185292219726634</v>
      </c>
      <c r="F238" s="20"/>
    </row>
    <row r="239" spans="1:6" ht="14.25" x14ac:dyDescent="0.2">
      <c r="A239" s="4">
        <v>101</v>
      </c>
      <c r="B239" s="5">
        <v>143.434470901043</v>
      </c>
      <c r="C239" s="6">
        <f t="shared" si="6"/>
        <v>0.70415430381223354</v>
      </c>
      <c r="D239" s="7">
        <f t="shared" si="7"/>
        <v>42.249258228734014</v>
      </c>
      <c r="F239" s="20"/>
    </row>
    <row r="240" spans="1:6" ht="14.25" x14ac:dyDescent="0.2">
      <c r="A240" s="4">
        <v>88</v>
      </c>
      <c r="B240" s="5">
        <v>97.352470121085901</v>
      </c>
      <c r="C240" s="6">
        <f t="shared" si="6"/>
        <v>0.90393186624383126</v>
      </c>
      <c r="D240" s="7">
        <f t="shared" si="7"/>
        <v>54.235911974629879</v>
      </c>
      <c r="F240" s="20"/>
    </row>
    <row r="241" spans="1:6" ht="14.25" x14ac:dyDescent="0.2">
      <c r="A241" s="4">
        <v>92</v>
      </c>
      <c r="B241" s="5">
        <v>144.66823971367401</v>
      </c>
      <c r="C241" s="6">
        <f t="shared" si="6"/>
        <v>0.63593778552974389</v>
      </c>
      <c r="D241" s="7">
        <f t="shared" si="7"/>
        <v>38.156267131784631</v>
      </c>
      <c r="F241" s="20"/>
    </row>
    <row r="242" spans="1:6" ht="14.25" x14ac:dyDescent="0.2">
      <c r="A242" s="4">
        <v>83</v>
      </c>
      <c r="B242" s="5">
        <v>134.27056274391299</v>
      </c>
      <c r="C242" s="6">
        <f t="shared" si="6"/>
        <v>0.61815485318477015</v>
      </c>
      <c r="D242" s="7">
        <f t="shared" si="7"/>
        <v>37.089291191086211</v>
      </c>
      <c r="F242" s="20"/>
    </row>
    <row r="243" spans="1:6" ht="14.25" x14ac:dyDescent="0.2">
      <c r="A243" s="4">
        <v>87</v>
      </c>
      <c r="B243" s="5">
        <v>95.564004905610901</v>
      </c>
      <c r="C243" s="6">
        <f t="shared" si="6"/>
        <v>0.91038461694788098</v>
      </c>
      <c r="D243" s="7">
        <f t="shared" si="7"/>
        <v>54.623077016872855</v>
      </c>
      <c r="F243" s="20"/>
    </row>
    <row r="244" spans="1:6" ht="14.25" x14ac:dyDescent="0.2">
      <c r="A244" s="4">
        <v>99</v>
      </c>
      <c r="B244" s="5">
        <v>167.51958840033799</v>
      </c>
      <c r="C244" s="6">
        <f t="shared" si="6"/>
        <v>0.59097566407225155</v>
      </c>
      <c r="D244" s="7">
        <f t="shared" si="7"/>
        <v>35.458539844335093</v>
      </c>
      <c r="F244" s="20"/>
    </row>
    <row r="245" spans="1:6" ht="14.25" x14ac:dyDescent="0.2">
      <c r="A245" s="4">
        <v>105</v>
      </c>
      <c r="B245" s="5">
        <v>129.322878081048</v>
      </c>
      <c r="C245" s="6">
        <f t="shared" si="6"/>
        <v>0.81192130548003583</v>
      </c>
      <c r="D245" s="7">
        <f t="shared" si="7"/>
        <v>48.71527832880215</v>
      </c>
      <c r="F245" s="20"/>
    </row>
    <row r="246" spans="1:6" ht="14.25" x14ac:dyDescent="0.2">
      <c r="A246" s="4">
        <v>35</v>
      </c>
      <c r="B246" s="5">
        <v>44.699013959327402</v>
      </c>
      <c r="C246" s="6">
        <f t="shared" si="6"/>
        <v>0.78301503545127993</v>
      </c>
      <c r="D246" s="7">
        <f t="shared" si="7"/>
        <v>46.980902127076796</v>
      </c>
      <c r="F246" s="20"/>
    </row>
    <row r="247" spans="1:6" ht="14.25" x14ac:dyDescent="0.2">
      <c r="A247" s="4">
        <v>15</v>
      </c>
      <c r="B247" s="5">
        <v>16.576788662325001</v>
      </c>
      <c r="C247" s="6">
        <f t="shared" si="6"/>
        <v>0.90487972704214681</v>
      </c>
      <c r="D247" s="7">
        <f t="shared" si="7"/>
        <v>54.292783622528809</v>
      </c>
      <c r="F247" s="20"/>
    </row>
    <row r="248" spans="1:6" ht="14.25" x14ac:dyDescent="0.2">
      <c r="A248" s="4">
        <v>109</v>
      </c>
      <c r="B248" s="5">
        <v>101.81875954994</v>
      </c>
      <c r="C248" s="6">
        <f t="shared" si="6"/>
        <v>1.070529639938677</v>
      </c>
      <c r="D248" s="7">
        <f t="shared" si="7"/>
        <v>64.231778396320621</v>
      </c>
      <c r="F248" s="20"/>
    </row>
    <row r="249" spans="1:6" ht="14.25" x14ac:dyDescent="0.2">
      <c r="A249" s="4">
        <v>33</v>
      </c>
      <c r="B249" s="5">
        <v>29.4896846928497</v>
      </c>
      <c r="C249" s="6">
        <f t="shared" si="6"/>
        <v>1.1190353624907166</v>
      </c>
      <c r="D249" s="7">
        <f t="shared" si="7"/>
        <v>67.142121749442992</v>
      </c>
      <c r="F249" s="20"/>
    </row>
    <row r="250" spans="1:6" ht="14.25" x14ac:dyDescent="0.2">
      <c r="A250" s="4">
        <v>17</v>
      </c>
      <c r="B250" s="5">
        <v>29.345066622642399</v>
      </c>
      <c r="C250" s="6">
        <f t="shared" si="6"/>
        <v>0.57931372992293528</v>
      </c>
      <c r="D250" s="7">
        <f t="shared" si="7"/>
        <v>34.758823795376117</v>
      </c>
      <c r="F250" s="20"/>
    </row>
    <row r="251" spans="1:6" ht="14.25" x14ac:dyDescent="0.2">
      <c r="A251" s="4">
        <v>14</v>
      </c>
      <c r="B251" s="5">
        <v>18.448018608881299</v>
      </c>
      <c r="C251" s="6">
        <f t="shared" si="6"/>
        <v>0.75888908705133673</v>
      </c>
      <c r="D251" s="7">
        <f t="shared" si="7"/>
        <v>45.533345223080204</v>
      </c>
      <c r="F251" s="20"/>
    </row>
    <row r="1048576" ht="15.75" customHeight="1" x14ac:dyDescent="0.2"/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8576"/>
  <sheetViews>
    <sheetView zoomScaleNormal="100" workbookViewId="0">
      <selection activeCell="F18" sqref="F18"/>
    </sheetView>
  </sheetViews>
  <sheetFormatPr defaultRowHeight="12.75" x14ac:dyDescent="0.2"/>
  <cols>
    <col min="1" max="1" width="20.5703125" customWidth="1"/>
    <col min="2" max="2" width="10.140625" hidden="1" customWidth="1"/>
    <col min="3" max="1025" width="14.42578125" customWidth="1"/>
  </cols>
  <sheetData>
    <row r="1" spans="1:8" ht="14.25" x14ac:dyDescent="0.2">
      <c r="A1" s="4">
        <v>1</v>
      </c>
      <c r="C1" s="21">
        <v>11</v>
      </c>
      <c r="D1" s="4">
        <v>2</v>
      </c>
      <c r="E1" s="4" t="s">
        <v>42</v>
      </c>
      <c r="F1" s="4" t="s">
        <v>11</v>
      </c>
      <c r="H1" s="4"/>
    </row>
    <row r="2" spans="1:8" ht="14.25" x14ac:dyDescent="0.2">
      <c r="A2" s="4">
        <v>2</v>
      </c>
      <c r="C2" s="21">
        <v>13</v>
      </c>
      <c r="D2">
        <v>8</v>
      </c>
      <c r="H2" s="4"/>
    </row>
    <row r="3" spans="1:8" ht="14.25" x14ac:dyDescent="0.2">
      <c r="A3" s="4">
        <v>3</v>
      </c>
      <c r="C3" s="21">
        <v>19</v>
      </c>
      <c r="D3">
        <v>12</v>
      </c>
      <c r="H3" s="4"/>
    </row>
    <row r="4" spans="1:8" ht="14.25" x14ac:dyDescent="0.2">
      <c r="A4" s="4">
        <v>4</v>
      </c>
      <c r="C4" s="21">
        <v>25</v>
      </c>
      <c r="D4" s="4">
        <v>25</v>
      </c>
      <c r="E4" s="4" t="s">
        <v>43</v>
      </c>
      <c r="H4" s="4"/>
    </row>
    <row r="5" spans="1:8" ht="14.25" x14ac:dyDescent="0.2">
      <c r="A5" s="4">
        <v>5</v>
      </c>
      <c r="C5" s="21">
        <v>41</v>
      </c>
      <c r="D5">
        <v>31</v>
      </c>
      <c r="G5" s="4"/>
      <c r="H5" s="4"/>
    </row>
    <row r="6" spans="1:8" ht="14.25" x14ac:dyDescent="0.2">
      <c r="A6" s="4">
        <v>6</v>
      </c>
      <c r="C6" s="21">
        <v>52</v>
      </c>
      <c r="D6">
        <v>31</v>
      </c>
    </row>
    <row r="7" spans="1:8" ht="14.25" x14ac:dyDescent="0.2">
      <c r="A7" s="4">
        <v>7</v>
      </c>
      <c r="C7" s="21">
        <v>56</v>
      </c>
      <c r="D7">
        <v>41</v>
      </c>
    </row>
    <row r="8" spans="1:8" ht="14.25" x14ac:dyDescent="0.2">
      <c r="A8" s="4">
        <v>8</v>
      </c>
      <c r="C8" s="21">
        <v>62</v>
      </c>
      <c r="D8" s="4">
        <v>46</v>
      </c>
      <c r="E8" s="4" t="s">
        <v>44</v>
      </c>
      <c r="F8" s="4" t="s">
        <v>13</v>
      </c>
    </row>
    <row r="9" spans="1:8" ht="14.25" x14ac:dyDescent="0.2">
      <c r="A9" s="4">
        <v>9</v>
      </c>
      <c r="C9" s="21">
        <v>70</v>
      </c>
      <c r="D9">
        <v>49</v>
      </c>
    </row>
    <row r="10" spans="1:8" ht="14.25" x14ac:dyDescent="0.2">
      <c r="A10" s="4">
        <v>10</v>
      </c>
      <c r="C10" s="21">
        <v>70</v>
      </c>
      <c r="D10">
        <v>56</v>
      </c>
    </row>
    <row r="11" spans="1:8" ht="14.25" x14ac:dyDescent="0.2">
      <c r="A11" s="4">
        <v>11</v>
      </c>
      <c r="C11" s="21">
        <v>73</v>
      </c>
      <c r="D11">
        <v>63</v>
      </c>
    </row>
    <row r="12" spans="1:8" ht="14.25" x14ac:dyDescent="0.2">
      <c r="A12" s="4">
        <v>12</v>
      </c>
      <c r="C12" s="21">
        <v>80</v>
      </c>
      <c r="D12" s="4">
        <v>70</v>
      </c>
      <c r="E12" s="4" t="s">
        <v>45</v>
      </c>
    </row>
    <row r="13" spans="1:8" ht="14.25" x14ac:dyDescent="0.2">
      <c r="A13" s="4">
        <v>13</v>
      </c>
      <c r="C13" s="21">
        <v>82</v>
      </c>
      <c r="D13">
        <v>71</v>
      </c>
    </row>
    <row r="14" spans="1:8" ht="14.25" x14ac:dyDescent="0.2">
      <c r="A14" s="4">
        <v>14</v>
      </c>
      <c r="C14" s="21">
        <v>90</v>
      </c>
      <c r="D14">
        <v>84</v>
      </c>
    </row>
    <row r="15" spans="1:8" ht="14.25" x14ac:dyDescent="0.2">
      <c r="A15" s="4">
        <v>15</v>
      </c>
      <c r="C15" s="21">
        <v>90</v>
      </c>
      <c r="D15" s="4">
        <v>95</v>
      </c>
      <c r="E15" s="4" t="s">
        <v>41</v>
      </c>
      <c r="F15" s="4" t="s">
        <v>14</v>
      </c>
    </row>
    <row r="17" spans="1:8" ht="14.25" x14ac:dyDescent="0.2">
      <c r="A17" s="4"/>
      <c r="C17" s="4"/>
      <c r="G17" s="4" t="s">
        <v>9</v>
      </c>
      <c r="H17">
        <f>SUM(C1:C15)/15</f>
        <v>55.6</v>
      </c>
    </row>
    <row r="18" spans="1:8" ht="14.25" x14ac:dyDescent="0.2">
      <c r="A18" s="4"/>
      <c r="C18" s="4"/>
      <c r="G18" s="4" t="s">
        <v>15</v>
      </c>
      <c r="H18">
        <f>STDEV(C1:C15)</f>
        <v>27.676188837544601</v>
      </c>
    </row>
    <row r="20" spans="1:8" x14ac:dyDescent="0.2">
      <c r="A20" s="32" t="s">
        <v>11</v>
      </c>
      <c r="C20">
        <f>MIN(C1:C15)</f>
        <v>11</v>
      </c>
      <c r="D20">
        <f>MIN(D1:D15)</f>
        <v>2</v>
      </c>
    </row>
    <row r="21" spans="1:8" x14ac:dyDescent="0.2">
      <c r="A21" s="32" t="s">
        <v>5</v>
      </c>
      <c r="C21">
        <f>QUARTILE($C$1:$C$15,1)</f>
        <v>33</v>
      </c>
      <c r="D21">
        <f>QUARTILE($D$1:$D$15,1)</f>
        <v>28</v>
      </c>
    </row>
    <row r="22" spans="1:8" x14ac:dyDescent="0.2">
      <c r="A22" s="32" t="s">
        <v>12</v>
      </c>
      <c r="C22">
        <f>QUARTILE($C$1:$C$15,2)</f>
        <v>62</v>
      </c>
      <c r="D22">
        <f>QUARTILE($D$1:$D$15,2)</f>
        <v>46</v>
      </c>
    </row>
    <row r="23" spans="1:8" x14ac:dyDescent="0.2">
      <c r="A23" s="32" t="s">
        <v>7</v>
      </c>
      <c r="C23">
        <f>QUARTILE($C$1:$C$15,3)</f>
        <v>76.5</v>
      </c>
      <c r="D23">
        <f>QUARTILE($D$1:$D$15,3)</f>
        <v>66.5</v>
      </c>
    </row>
    <row r="24" spans="1:8" x14ac:dyDescent="0.2">
      <c r="A24" s="32" t="s">
        <v>14</v>
      </c>
      <c r="C24">
        <f>MAX(C1:C15)</f>
        <v>90</v>
      </c>
      <c r="D24">
        <f>MAX(D1:D15)</f>
        <v>95</v>
      </c>
    </row>
    <row r="25" spans="1:8" x14ac:dyDescent="0.2">
      <c r="A25" s="32" t="s">
        <v>9</v>
      </c>
      <c r="C25">
        <f>AVERAGE(C1:C15)</f>
        <v>55.6</v>
      </c>
      <c r="D25">
        <f>AVERAGE(D1:D15)</f>
        <v>45.6</v>
      </c>
    </row>
    <row r="26" spans="1:8" x14ac:dyDescent="0.2">
      <c r="A26" s="32" t="s">
        <v>39</v>
      </c>
      <c r="C26">
        <f>MODE(C1:C15)</f>
        <v>70</v>
      </c>
      <c r="D26">
        <f>MODE(D1:D15)</f>
        <v>31</v>
      </c>
    </row>
    <row r="27" spans="1:8" x14ac:dyDescent="0.2">
      <c r="A27" s="32" t="s">
        <v>40</v>
      </c>
      <c r="C27">
        <f>VAR(C1:C15)</f>
        <v>765.97142857142842</v>
      </c>
      <c r="D27">
        <f>VAR(D1:D15)</f>
        <v>778.11428571428564</v>
      </c>
    </row>
    <row r="28" spans="1:8" x14ac:dyDescent="0.2">
      <c r="A28" s="32" t="s">
        <v>15</v>
      </c>
      <c r="C28">
        <f>STDEV(C1:C15)</f>
        <v>27.676188837544601</v>
      </c>
      <c r="D28">
        <f>STDEV(D1:D15)</f>
        <v>27.894699957416385</v>
      </c>
    </row>
    <row r="1048576" ht="15.75" customHeight="1" x14ac:dyDescent="0.2"/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"/>
  <sheetViews>
    <sheetView zoomScaleNormal="100" workbookViewId="0"/>
  </sheetViews>
  <sheetFormatPr defaultRowHeight="12.75" x14ac:dyDescent="0.2"/>
  <cols>
    <col min="1" max="1025" width="14.42578125" customWidth="1"/>
  </cols>
  <sheetData>
    <row r="1" spans="1:5" ht="14.25" x14ac:dyDescent="0.2">
      <c r="A1" s="22"/>
      <c r="B1" s="22" t="s">
        <v>16</v>
      </c>
      <c r="C1" s="22" t="s">
        <v>17</v>
      </c>
      <c r="D1" s="22" t="s">
        <v>18</v>
      </c>
    </row>
    <row r="2" spans="1:5" x14ac:dyDescent="0.2">
      <c r="A2" s="23"/>
      <c r="B2" s="23">
        <v>42.5296948800801</v>
      </c>
      <c r="C2" s="23">
        <v>33.939543567649899</v>
      </c>
      <c r="D2" s="23">
        <v>-67.482962184437298</v>
      </c>
    </row>
    <row r="3" spans="1:5" x14ac:dyDescent="0.2">
      <c r="A3" s="23"/>
      <c r="B3" s="23">
        <v>45.994653452643703</v>
      </c>
      <c r="C3" s="23">
        <v>131.825542703351</v>
      </c>
      <c r="D3" s="23">
        <v>48.033446374303601</v>
      </c>
    </row>
    <row r="4" spans="1:5" x14ac:dyDescent="0.2">
      <c r="A4" s="23"/>
      <c r="B4" s="23">
        <v>46.940900496643799</v>
      </c>
      <c r="C4" s="23">
        <v>48.515925453432203</v>
      </c>
      <c r="D4" s="23">
        <v>45.817861109770803</v>
      </c>
    </row>
    <row r="5" spans="1:5" x14ac:dyDescent="0.2">
      <c r="A5" s="23"/>
      <c r="B5" s="23">
        <v>56.806364095762902</v>
      </c>
      <c r="C5" s="23">
        <v>105.303932377029</v>
      </c>
      <c r="D5" s="23">
        <v>66.637507753795305</v>
      </c>
    </row>
    <row r="6" spans="1:5" x14ac:dyDescent="0.2">
      <c r="A6" s="23"/>
      <c r="B6" s="23">
        <v>65.418306253103694</v>
      </c>
      <c r="C6" s="23">
        <v>47.5264201468149</v>
      </c>
      <c r="D6" s="23">
        <v>92.357053279075103</v>
      </c>
    </row>
    <row r="7" spans="1:5" x14ac:dyDescent="0.2">
      <c r="A7" s="23"/>
      <c r="B7" s="23">
        <v>49.195594171678202</v>
      </c>
      <c r="C7" s="23">
        <v>22.2976596144889</v>
      </c>
      <c r="D7" s="23">
        <v>6.5925932250820303</v>
      </c>
    </row>
    <row r="8" spans="1:5" x14ac:dyDescent="0.2">
      <c r="A8" s="23"/>
      <c r="B8" s="23">
        <v>50.536165382875403</v>
      </c>
      <c r="C8" s="23">
        <v>59.647856736266299</v>
      </c>
      <c r="D8" s="23">
        <v>-16.8601933138543</v>
      </c>
    </row>
    <row r="9" spans="1:5" x14ac:dyDescent="0.2">
      <c r="A9" s="23"/>
      <c r="B9" s="23">
        <v>47.868654346659397</v>
      </c>
      <c r="C9" s="23">
        <v>32.549810443753998</v>
      </c>
      <c r="D9" s="23">
        <v>47.184467430739197</v>
      </c>
    </row>
    <row r="10" spans="1:5" x14ac:dyDescent="0.2">
      <c r="A10" s="23"/>
      <c r="B10" s="23">
        <v>58.277455932803001</v>
      </c>
      <c r="C10" s="23">
        <v>46.030607881542601</v>
      </c>
      <c r="D10" s="23">
        <v>32.083383822693499</v>
      </c>
    </row>
    <row r="11" spans="1:5" x14ac:dyDescent="0.2">
      <c r="A11" s="23"/>
      <c r="B11" s="23">
        <v>68.4744707863874</v>
      </c>
      <c r="C11" s="23">
        <v>35.080713064022703</v>
      </c>
      <c r="D11" s="23">
        <v>14.865184778787199</v>
      </c>
    </row>
    <row r="12" spans="1:5" x14ac:dyDescent="0.2">
      <c r="A12" s="23"/>
      <c r="B12" s="23">
        <v>49.783290126660603</v>
      </c>
      <c r="C12" s="23">
        <v>58.088497826213001</v>
      </c>
      <c r="D12" s="23">
        <v>70.616463164318603</v>
      </c>
    </row>
    <row r="13" spans="1:5" ht="14.25" x14ac:dyDescent="0.2">
      <c r="A13" s="23"/>
      <c r="B13" s="23">
        <v>55.0168715900165</v>
      </c>
      <c r="C13" s="23">
        <v>25.7515361232632</v>
      </c>
      <c r="D13" s="23">
        <v>33.223205013578898</v>
      </c>
      <c r="E13" s="4"/>
    </row>
    <row r="14" spans="1:5" x14ac:dyDescent="0.2">
      <c r="A14" s="23"/>
      <c r="B14" s="23">
        <v>51.393793072980301</v>
      </c>
      <c r="C14" s="23">
        <v>66.474066720242007</v>
      </c>
      <c r="D14" s="23">
        <v>-33.465266360764403</v>
      </c>
    </row>
    <row r="15" spans="1:5" x14ac:dyDescent="0.2">
      <c r="A15" s="23"/>
      <c r="B15" s="23">
        <v>44.9951083074412</v>
      </c>
      <c r="C15" s="23">
        <v>60.447584000856303</v>
      </c>
      <c r="D15" s="23">
        <v>146.15545132201601</v>
      </c>
    </row>
    <row r="16" spans="1:5" x14ac:dyDescent="0.2">
      <c r="A16" s="23"/>
      <c r="B16" s="23">
        <v>27.9923535814508</v>
      </c>
      <c r="C16" s="23">
        <v>18.052238430523499</v>
      </c>
      <c r="D16" s="23">
        <v>132.89793787201401</v>
      </c>
    </row>
    <row r="17" spans="1:4" x14ac:dyDescent="0.2">
      <c r="A17" s="23"/>
      <c r="B17" s="23">
        <v>60.162279107897099</v>
      </c>
      <c r="C17" s="23">
        <v>56.858260763847802</v>
      </c>
      <c r="D17" s="23">
        <v>127.47861515275601</v>
      </c>
    </row>
    <row r="18" spans="1:4" x14ac:dyDescent="0.2">
      <c r="A18" s="23"/>
      <c r="B18" s="23">
        <v>50.989384585398703</v>
      </c>
      <c r="C18" s="23">
        <v>35.135223708509201</v>
      </c>
      <c r="D18" s="23">
        <v>42.502849084083302</v>
      </c>
    </row>
    <row r="19" spans="1:4" x14ac:dyDescent="0.2">
      <c r="A19" s="23"/>
      <c r="B19" s="23">
        <v>44.336753589068003</v>
      </c>
      <c r="C19" s="23">
        <v>87.941695069140494</v>
      </c>
      <c r="D19" s="23">
        <v>9.1323873180423103</v>
      </c>
    </row>
    <row r="21" spans="1:4" ht="14.25" x14ac:dyDescent="0.2">
      <c r="A21" s="4" t="s">
        <v>9</v>
      </c>
    </row>
    <row r="22" spans="1:4" ht="14.25" x14ac:dyDescent="0.2">
      <c r="A22" s="4" t="s">
        <v>10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"/>
  <sheetViews>
    <sheetView zoomScaleNormal="100" workbookViewId="0">
      <selection activeCell="H17" sqref="H17"/>
    </sheetView>
  </sheetViews>
  <sheetFormatPr defaultRowHeight="12.75" x14ac:dyDescent="0.2"/>
  <cols>
    <col min="1" max="1" width="16.42578125" bestFit="1" customWidth="1"/>
    <col min="2" max="2" width="36.140625" style="33" bestFit="1" customWidth="1"/>
    <col min="3" max="15" width="13.85546875" customWidth="1"/>
    <col min="16" max="1026" width="14.42578125" customWidth="1"/>
  </cols>
  <sheetData>
    <row r="1" spans="1:15" ht="14.25" x14ac:dyDescent="0.2">
      <c r="C1" s="1" t="s">
        <v>19</v>
      </c>
    </row>
    <row r="2" spans="1:15" ht="14.25" x14ac:dyDescent="0.2">
      <c r="C2" s="4"/>
    </row>
    <row r="3" spans="1:15" ht="14.25" x14ac:dyDescent="0.2">
      <c r="B3" s="4" t="s">
        <v>20</v>
      </c>
      <c r="C3" s="38">
        <v>41286</v>
      </c>
      <c r="D3" s="38">
        <v>41640</v>
      </c>
      <c r="E3" s="38">
        <v>41641</v>
      </c>
      <c r="F3" s="38">
        <v>41642</v>
      </c>
      <c r="G3" s="38">
        <v>41643</v>
      </c>
      <c r="H3" s="38">
        <v>41644</v>
      </c>
      <c r="I3" s="38">
        <v>41645</v>
      </c>
      <c r="J3" s="38">
        <v>41646</v>
      </c>
      <c r="K3" s="38">
        <v>41647</v>
      </c>
      <c r="L3" s="38">
        <v>41648</v>
      </c>
      <c r="M3" s="38">
        <v>41649</v>
      </c>
      <c r="N3" s="38">
        <v>41650</v>
      </c>
      <c r="O3" s="38">
        <v>41651</v>
      </c>
    </row>
    <row r="4" spans="1:15" ht="14.25" x14ac:dyDescent="0.2">
      <c r="B4" s="37" t="s">
        <v>50</v>
      </c>
      <c r="C4" s="24">
        <v>11729</v>
      </c>
      <c r="D4" s="24">
        <v>12315.45</v>
      </c>
      <c r="E4" s="24">
        <v>13670.1495</v>
      </c>
      <c r="F4" s="24">
        <v>15310.567440000001</v>
      </c>
      <c r="G4" s="24">
        <v>17300.941207200001</v>
      </c>
      <c r="H4" s="24">
        <v>19723.072976208001</v>
      </c>
      <c r="I4" s="24">
        <v>21695.3802738288</v>
      </c>
      <c r="J4" s="24">
        <v>25600.548723118001</v>
      </c>
      <c r="K4" s="24">
        <v>27136.581646505099</v>
      </c>
      <c r="L4" s="24">
        <v>29578.873994690501</v>
      </c>
      <c r="M4" s="24">
        <v>33719.916353947199</v>
      </c>
      <c r="N4" s="24">
        <v>39452.302134118203</v>
      </c>
      <c r="O4" s="25">
        <v>43003.009326188898</v>
      </c>
    </row>
    <row r="5" spans="1:15" ht="14.25" x14ac:dyDescent="0.2">
      <c r="A5" s="4" t="s">
        <v>21</v>
      </c>
      <c r="B5" s="34" t="s">
        <v>46</v>
      </c>
      <c r="D5" s="26">
        <f>(D4-C4)/C4</f>
        <v>5.0000000000000065E-2</v>
      </c>
      <c r="E5" s="26">
        <f t="shared" ref="E5:O5" si="0">(E4-D4)/D4</f>
        <v>0.1099999999999999</v>
      </c>
      <c r="F5" s="26">
        <f t="shared" si="0"/>
        <v>0.12000000000000009</v>
      </c>
      <c r="G5" s="26">
        <f t="shared" si="0"/>
        <v>0.13000000000000003</v>
      </c>
      <c r="H5" s="26">
        <f t="shared" si="0"/>
        <v>0.13999999999999996</v>
      </c>
      <c r="I5" s="26">
        <f t="shared" si="0"/>
        <v>9.9999999999999922E-2</v>
      </c>
      <c r="J5" s="26">
        <f t="shared" si="0"/>
        <v>0.18000000000000083</v>
      </c>
      <c r="K5" s="26">
        <f t="shared" si="0"/>
        <v>6.0000000000000699E-2</v>
      </c>
      <c r="L5" s="26">
        <f t="shared" si="0"/>
        <v>8.9999999999997873E-2</v>
      </c>
      <c r="M5" s="26">
        <f t="shared" si="0"/>
        <v>0.14000000000000096</v>
      </c>
      <c r="N5" s="26">
        <f t="shared" si="0"/>
        <v>0.1699999999999994</v>
      </c>
      <c r="O5" s="26">
        <f t="shared" si="0"/>
        <v>9.000000000000144E-2</v>
      </c>
    </row>
    <row r="6" spans="1:15" ht="14.25" x14ac:dyDescent="0.2">
      <c r="B6" s="35" t="s">
        <v>47</v>
      </c>
      <c r="D6" s="27">
        <f t="shared" ref="D6:O6" si="1">D5+1</f>
        <v>1.05</v>
      </c>
      <c r="E6" s="27">
        <f t="shared" si="1"/>
        <v>1.1099999999999999</v>
      </c>
      <c r="F6" s="27">
        <f t="shared" si="1"/>
        <v>1.1200000000000001</v>
      </c>
      <c r="G6" s="27">
        <f t="shared" si="1"/>
        <v>1.1300000000000001</v>
      </c>
      <c r="H6" s="27">
        <f t="shared" si="1"/>
        <v>1.1399999999999999</v>
      </c>
      <c r="I6" s="27">
        <f t="shared" si="1"/>
        <v>1.0999999999999999</v>
      </c>
      <c r="J6" s="27">
        <f t="shared" si="1"/>
        <v>1.1800000000000008</v>
      </c>
      <c r="K6" s="27">
        <f t="shared" si="1"/>
        <v>1.0600000000000007</v>
      </c>
      <c r="L6" s="27">
        <f t="shared" si="1"/>
        <v>1.0899999999999979</v>
      </c>
      <c r="M6" s="27">
        <f t="shared" si="1"/>
        <v>1.140000000000001</v>
      </c>
      <c r="N6" s="27">
        <f t="shared" si="1"/>
        <v>1.1699999999999995</v>
      </c>
      <c r="O6" s="27">
        <f t="shared" si="1"/>
        <v>1.0900000000000014</v>
      </c>
    </row>
    <row r="7" spans="1:15" ht="14.25" x14ac:dyDescent="0.2">
      <c r="A7" s="4"/>
      <c r="B7" s="34"/>
    </row>
    <row r="8" spans="1:15" ht="14.25" x14ac:dyDescent="0.2">
      <c r="A8" s="4"/>
      <c r="B8" s="37" t="s">
        <v>24</v>
      </c>
      <c r="D8" s="36">
        <f>$C$18</f>
        <v>0.1150000000000001</v>
      </c>
      <c r="E8" s="36">
        <f t="shared" ref="E8:O8" si="2">$C$18</f>
        <v>0.1150000000000001</v>
      </c>
      <c r="F8" s="36">
        <f t="shared" si="2"/>
        <v>0.1150000000000001</v>
      </c>
      <c r="G8" s="36">
        <f t="shared" si="2"/>
        <v>0.1150000000000001</v>
      </c>
      <c r="H8" s="36">
        <f t="shared" si="2"/>
        <v>0.1150000000000001</v>
      </c>
      <c r="I8" s="36">
        <f t="shared" si="2"/>
        <v>0.1150000000000001</v>
      </c>
      <c r="J8" s="36">
        <f t="shared" si="2"/>
        <v>0.1150000000000001</v>
      </c>
      <c r="K8" s="36">
        <f t="shared" si="2"/>
        <v>0.1150000000000001</v>
      </c>
      <c r="L8" s="36">
        <f t="shared" si="2"/>
        <v>0.1150000000000001</v>
      </c>
      <c r="M8" s="36">
        <f t="shared" si="2"/>
        <v>0.1150000000000001</v>
      </c>
      <c r="N8" s="36">
        <f t="shared" si="2"/>
        <v>0.1150000000000001</v>
      </c>
      <c r="O8" s="36">
        <f t="shared" si="2"/>
        <v>0.1150000000000001</v>
      </c>
    </row>
    <row r="9" spans="1:15" ht="14.25" x14ac:dyDescent="0.2">
      <c r="A9" s="4"/>
      <c r="B9" s="37" t="s">
        <v>49</v>
      </c>
      <c r="D9" s="28">
        <f t="shared" ref="D9:O9" si="3">$C$17</f>
        <v>0.11434539278794564</v>
      </c>
      <c r="E9" s="28">
        <f t="shared" si="3"/>
        <v>0.11434539278794564</v>
      </c>
      <c r="F9" s="28">
        <f t="shared" si="3"/>
        <v>0.11434539278794564</v>
      </c>
      <c r="G9" s="28">
        <f t="shared" si="3"/>
        <v>0.11434539278794564</v>
      </c>
      <c r="H9" s="28">
        <f t="shared" si="3"/>
        <v>0.11434539278794564</v>
      </c>
      <c r="I9" s="28">
        <f t="shared" si="3"/>
        <v>0.11434539278794564</v>
      </c>
      <c r="J9" s="28">
        <f t="shared" si="3"/>
        <v>0.11434539278794564</v>
      </c>
      <c r="K9" s="28">
        <f t="shared" si="3"/>
        <v>0.11434539278794564</v>
      </c>
      <c r="L9" s="28">
        <f t="shared" si="3"/>
        <v>0.11434539278794564</v>
      </c>
      <c r="M9" s="28">
        <f t="shared" si="3"/>
        <v>0.11434539278794564</v>
      </c>
      <c r="N9" s="28">
        <f t="shared" si="3"/>
        <v>0.11434539278794564</v>
      </c>
      <c r="O9" s="28">
        <f t="shared" si="3"/>
        <v>0.11434539278794564</v>
      </c>
    </row>
    <row r="10" spans="1:15" ht="14.25" x14ac:dyDescent="0.2">
      <c r="B10" s="4" t="s">
        <v>20</v>
      </c>
      <c r="C10" s="38">
        <v>41286</v>
      </c>
      <c r="D10" s="38">
        <v>41640</v>
      </c>
      <c r="E10" s="38">
        <v>41641</v>
      </c>
      <c r="F10" s="38">
        <v>41642</v>
      </c>
      <c r="G10" s="38">
        <v>41643</v>
      </c>
      <c r="H10" s="38">
        <v>41644</v>
      </c>
      <c r="I10" s="38">
        <v>41645</v>
      </c>
      <c r="J10" s="38">
        <v>41646</v>
      </c>
      <c r="K10" s="38">
        <v>41647</v>
      </c>
      <c r="L10" s="38">
        <v>41648</v>
      </c>
      <c r="M10" s="38">
        <v>41649</v>
      </c>
      <c r="N10" s="38">
        <v>41650</v>
      </c>
      <c r="O10" s="38">
        <v>41651</v>
      </c>
    </row>
    <row r="11" spans="1:15" ht="14.25" x14ac:dyDescent="0.2">
      <c r="A11" s="37" t="s">
        <v>51</v>
      </c>
      <c r="B11" s="37" t="s">
        <v>24</v>
      </c>
      <c r="C11" s="24">
        <f>C4</f>
        <v>11729</v>
      </c>
      <c r="D11" s="29">
        <f t="shared" ref="D11:O11" si="4">C11*(1+D9)</f>
        <v>13070.157112009814</v>
      </c>
      <c r="E11" s="29">
        <f t="shared" si="4"/>
        <v>14564.669360782738</v>
      </c>
      <c r="F11" s="29">
        <f t="shared" si="4"/>
        <v>16230.072199667999</v>
      </c>
      <c r="G11" s="29">
        <f t="shared" si="4"/>
        <v>18085.906180315753</v>
      </c>
      <c r="H11" s="29">
        <f t="shared" si="4"/>
        <v>20153.946226429893</v>
      </c>
      <c r="I11" s="29">
        <f t="shared" si="4"/>
        <v>22458.457123918153</v>
      </c>
      <c r="J11" s="29">
        <f t="shared" si="4"/>
        <v>25026.47822516381</v>
      </c>
      <c r="K11" s="29">
        <f t="shared" si="4"/>
        <v>27888.140707919134</v>
      </c>
      <c r="L11" s="29">
        <f t="shared" si="4"/>
        <v>31077.021111291644</v>
      </c>
      <c r="M11" s="29">
        <f t="shared" si="4"/>
        <v>34630.535296941569</v>
      </c>
      <c r="N11" s="29">
        <f t="shared" si="4"/>
        <v>38590.37745792717</v>
      </c>
      <c r="O11" s="30">
        <f t="shared" si="4"/>
        <v>43003.009326188934</v>
      </c>
    </row>
    <row r="12" spans="1:15" ht="14.25" x14ac:dyDescent="0.2">
      <c r="A12" s="37" t="s">
        <v>51</v>
      </c>
      <c r="B12" s="37" t="s">
        <v>49</v>
      </c>
      <c r="C12" s="24">
        <f>C4</f>
        <v>11729</v>
      </c>
      <c r="D12" s="29">
        <f>C11*(1+D8)</f>
        <v>13077.835000000003</v>
      </c>
      <c r="E12" s="29">
        <f t="shared" ref="E12:O12" si="5">D11*(1+E8)</f>
        <v>14573.225179890946</v>
      </c>
      <c r="F12" s="29">
        <f t="shared" si="5"/>
        <v>16239.606337272757</v>
      </c>
      <c r="G12" s="29">
        <f t="shared" si="5"/>
        <v>18096.530502629823</v>
      </c>
      <c r="H12" s="29">
        <f t="shared" si="5"/>
        <v>20165.785391052068</v>
      </c>
      <c r="I12" s="29">
        <f t="shared" si="5"/>
        <v>22471.650042469333</v>
      </c>
      <c r="J12" s="29">
        <f t="shared" si="5"/>
        <v>25041.179693168746</v>
      </c>
      <c r="K12" s="29">
        <f t="shared" si="5"/>
        <v>27904.523221057654</v>
      </c>
      <c r="L12" s="29">
        <f t="shared" si="5"/>
        <v>31095.276889329842</v>
      </c>
      <c r="M12" s="29">
        <f t="shared" si="5"/>
        <v>34650.87853909019</v>
      </c>
      <c r="N12" s="29">
        <f t="shared" si="5"/>
        <v>38613.046856089859</v>
      </c>
      <c r="O12" s="30">
        <f t="shared" si="5"/>
        <v>43028.270865588805</v>
      </c>
    </row>
    <row r="14" spans="1:15" ht="14.25" x14ac:dyDescent="0.2">
      <c r="C14" s="1"/>
    </row>
    <row r="15" spans="1:15" ht="14.25" x14ac:dyDescent="0.2">
      <c r="C15" s="1" t="s">
        <v>22</v>
      </c>
    </row>
    <row r="16" spans="1:15" ht="14.25" x14ac:dyDescent="0.2">
      <c r="G16" s="4" t="s">
        <v>23</v>
      </c>
      <c r="H16" s="4" t="s">
        <v>24</v>
      </c>
    </row>
    <row r="17" spans="2:9" ht="14.25" x14ac:dyDescent="0.2">
      <c r="B17" s="4" t="s">
        <v>24</v>
      </c>
      <c r="C17" s="4">
        <f>I17</f>
        <v>0.11434539278794564</v>
      </c>
      <c r="D17" s="28"/>
      <c r="G17">
        <f>PRODUCT(D6:O6)</f>
        <v>3.6663832659381792</v>
      </c>
      <c r="H17">
        <f>POWER(G17,1/12)</f>
        <v>1.1143453927879456</v>
      </c>
      <c r="I17">
        <f>H17-1</f>
        <v>0.11434539278794564</v>
      </c>
    </row>
    <row r="18" spans="2:9" x14ac:dyDescent="0.2">
      <c r="B18" s="35" t="s">
        <v>48</v>
      </c>
      <c r="C18" s="36">
        <f>SUM(D5:O5) /12</f>
        <v>0.1150000000000001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14"/>
  <sheetViews>
    <sheetView tabSelected="1" topLeftCell="A4" zoomScale="130" zoomScaleNormal="130" workbookViewId="0">
      <selection activeCell="E9" sqref="E9"/>
    </sheetView>
  </sheetViews>
  <sheetFormatPr defaultRowHeight="12.75" x14ac:dyDescent="0.2"/>
  <cols>
    <col min="1" max="1" width="6" customWidth="1"/>
    <col min="2" max="2" width="3.28515625" bestFit="1" customWidth="1"/>
    <col min="3" max="3" width="18.7109375" bestFit="1" customWidth="1"/>
    <col min="4" max="4" width="17.42578125" bestFit="1" customWidth="1"/>
    <col min="5" max="5" width="23.28515625" bestFit="1" customWidth="1"/>
    <col min="6" max="6" width="4.42578125" bestFit="1" customWidth="1"/>
    <col min="7" max="7" width="4.7109375" customWidth="1"/>
    <col min="8" max="8" width="1.85546875" customWidth="1"/>
    <col min="9" max="1019" width="14.42578125" customWidth="1"/>
  </cols>
  <sheetData>
    <row r="1" spans="2:11" ht="43.5" customHeight="1" x14ac:dyDescent="0.2">
      <c r="B1" s="42" t="s">
        <v>52</v>
      </c>
      <c r="C1" s="43"/>
      <c r="D1" s="43"/>
      <c r="E1" s="43"/>
      <c r="F1" s="43"/>
      <c r="G1" s="43"/>
    </row>
    <row r="2" spans="2:11" ht="14.25" x14ac:dyDescent="0.2">
      <c r="B2" s="39" t="s">
        <v>25</v>
      </c>
      <c r="C2" s="40" t="s">
        <v>55</v>
      </c>
      <c r="D2" s="41" t="s">
        <v>26</v>
      </c>
      <c r="E2" s="40" t="s">
        <v>56</v>
      </c>
      <c r="F2" s="39" t="s">
        <v>17</v>
      </c>
    </row>
    <row r="3" spans="2:11" ht="14.25" x14ac:dyDescent="0.2">
      <c r="B3" s="41">
        <v>50</v>
      </c>
      <c r="C3" s="40"/>
      <c r="D3" s="40">
        <f>(B3+F3)/2</f>
        <v>75</v>
      </c>
      <c r="E3" s="40"/>
      <c r="F3" s="41">
        <v>100</v>
      </c>
    </row>
    <row r="4" spans="2:11" x14ac:dyDescent="0.2">
      <c r="B4" s="40"/>
      <c r="C4" s="40">
        <f>D3-B3</f>
        <v>25</v>
      </c>
      <c r="D4" s="40"/>
      <c r="E4" s="40">
        <f>F3-D3</f>
        <v>25</v>
      </c>
      <c r="F4" s="40"/>
    </row>
    <row r="6" spans="2:11" ht="43.5" customHeight="1" x14ac:dyDescent="0.2">
      <c r="B6" s="42" t="s">
        <v>53</v>
      </c>
      <c r="C6" s="43"/>
      <c r="D6" s="43"/>
      <c r="E6" s="43"/>
      <c r="F6" s="43"/>
      <c r="G6" s="43"/>
    </row>
    <row r="7" spans="2:11" ht="14.25" x14ac:dyDescent="0.2">
      <c r="B7" s="40"/>
      <c r="C7" s="40" t="s">
        <v>55</v>
      </c>
      <c r="D7" s="41" t="s">
        <v>24</v>
      </c>
      <c r="E7" s="40" t="s">
        <v>56</v>
      </c>
      <c r="F7" s="40"/>
    </row>
    <row r="8" spans="2:11" ht="14.25" x14ac:dyDescent="0.2">
      <c r="B8" s="41">
        <v>50</v>
      </c>
      <c r="C8" s="40"/>
      <c r="D8" s="40">
        <f>SQRT(B8*F8)</f>
        <v>70.710678118654755</v>
      </c>
      <c r="E8" s="40"/>
      <c r="F8" s="41">
        <v>100</v>
      </c>
      <c r="I8">
        <f>B8*F8</f>
        <v>5000</v>
      </c>
    </row>
    <row r="9" spans="2:11" ht="37.5" customHeight="1" x14ac:dyDescent="0.2">
      <c r="B9" s="40"/>
      <c r="C9" s="40">
        <f>D8/B8</f>
        <v>1.4142135623730951</v>
      </c>
      <c r="D9" s="40"/>
      <c r="E9" s="40">
        <f>F8/D8</f>
        <v>1.4142135623730949</v>
      </c>
      <c r="F9" s="40"/>
      <c r="I9" s="40">
        <f>POWER(I8,1/2)</f>
        <v>70.710678118654755</v>
      </c>
      <c r="J9" s="40">
        <f>F8/I9</f>
        <v>1.4142135623730949</v>
      </c>
      <c r="K9" s="40">
        <f>I9/B8</f>
        <v>1.4142135623730951</v>
      </c>
    </row>
    <row r="11" spans="2:11" ht="43.5" customHeight="1" x14ac:dyDescent="0.2">
      <c r="B11" s="42" t="s">
        <v>54</v>
      </c>
      <c r="C11" s="42"/>
      <c r="D11" s="42"/>
      <c r="E11" s="42"/>
      <c r="F11" s="42"/>
      <c r="G11" s="42"/>
    </row>
    <row r="12" spans="2:11" ht="14.25" x14ac:dyDescent="0.2">
      <c r="B12" s="40"/>
      <c r="C12" s="40" t="s">
        <v>55</v>
      </c>
      <c r="D12" s="41" t="s">
        <v>27</v>
      </c>
      <c r="E12" s="40" t="s">
        <v>56</v>
      </c>
      <c r="F12" s="40"/>
    </row>
    <row r="13" spans="2:11" ht="14.25" x14ac:dyDescent="0.2">
      <c r="B13" s="41">
        <v>50</v>
      </c>
      <c r="C13" s="40"/>
      <c r="D13" s="40">
        <f>2/((1/B13)+(1/F13))</f>
        <v>66.666666666666671</v>
      </c>
      <c r="E13" s="40"/>
      <c r="F13" s="41">
        <v>100</v>
      </c>
    </row>
    <row r="14" spans="2:11" x14ac:dyDescent="0.2">
      <c r="B14" s="40"/>
      <c r="C14" s="40">
        <f>(1/B13)-(1/D13)</f>
        <v>5.000000000000001E-3</v>
      </c>
      <c r="D14" s="40"/>
      <c r="E14" s="40">
        <f>(1/D13)-(1/F13)</f>
        <v>4.9999999999999992E-3</v>
      </c>
      <c r="F14" s="40"/>
    </row>
  </sheetData>
  <mergeCells count="3">
    <mergeCell ref="B1:G1"/>
    <mergeCell ref="B6:G6"/>
    <mergeCell ref="B11:G11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12"/>
  <sheetViews>
    <sheetView zoomScaleNormal="100" workbookViewId="0">
      <selection activeCell="G27" sqref="G27"/>
    </sheetView>
  </sheetViews>
  <sheetFormatPr defaultRowHeight="12.75" x14ac:dyDescent="0.2"/>
  <cols>
    <col min="1" max="1" width="14.42578125" customWidth="1"/>
    <col min="2" max="2" width="21.140625" customWidth="1"/>
    <col min="3" max="14" width="14.42578125" customWidth="1"/>
    <col min="15" max="15" width="16.7109375" customWidth="1"/>
    <col min="16" max="1025" width="14.42578125" customWidth="1"/>
  </cols>
  <sheetData>
    <row r="2" spans="2:16" ht="14.25" x14ac:dyDescent="0.2">
      <c r="B2" s="1" t="s">
        <v>28</v>
      </c>
    </row>
    <row r="3" spans="2:16" ht="14.25" x14ac:dyDescent="0.2">
      <c r="B3" s="4" t="s">
        <v>29</v>
      </c>
      <c r="C3" s="4">
        <f t="shared" ref="C3:M3" ca="1" si="0">RANDBETWEEN(8,12)</f>
        <v>10</v>
      </c>
      <c r="D3" s="4">
        <f t="shared" ca="1" si="0"/>
        <v>9</v>
      </c>
      <c r="E3" s="4">
        <f t="shared" ca="1" si="0"/>
        <v>9</v>
      </c>
      <c r="F3" s="4">
        <f t="shared" ca="1" si="0"/>
        <v>12</v>
      </c>
      <c r="G3" s="4">
        <f t="shared" ca="1" si="0"/>
        <v>12</v>
      </c>
      <c r="H3" s="4">
        <f t="shared" ca="1" si="0"/>
        <v>11</v>
      </c>
      <c r="I3" s="4">
        <f t="shared" ca="1" si="0"/>
        <v>10</v>
      </c>
      <c r="J3" s="4">
        <f t="shared" ca="1" si="0"/>
        <v>12</v>
      </c>
      <c r="K3" s="4">
        <f t="shared" ca="1" si="0"/>
        <v>9</v>
      </c>
      <c r="L3" s="4">
        <f t="shared" ca="1" si="0"/>
        <v>10</v>
      </c>
      <c r="M3" s="4">
        <f t="shared" ca="1" si="0"/>
        <v>8</v>
      </c>
      <c r="O3" s="4" t="s">
        <v>30</v>
      </c>
      <c r="P3">
        <f ca="1">AVERAGE(C3:M3)</f>
        <v>10.181818181818182</v>
      </c>
    </row>
    <row r="4" spans="2:16" ht="14.25" x14ac:dyDescent="0.2">
      <c r="B4" s="4" t="s">
        <v>31</v>
      </c>
      <c r="C4">
        <f ca="1">C3</f>
        <v>10</v>
      </c>
      <c r="D4">
        <f t="shared" ref="D4:M4" ca="1" si="1">C4+D3</f>
        <v>19</v>
      </c>
      <c r="E4">
        <f t="shared" ca="1" si="1"/>
        <v>28</v>
      </c>
      <c r="F4">
        <f t="shared" ca="1" si="1"/>
        <v>40</v>
      </c>
      <c r="G4">
        <f t="shared" ca="1" si="1"/>
        <v>52</v>
      </c>
      <c r="H4">
        <f t="shared" ca="1" si="1"/>
        <v>63</v>
      </c>
      <c r="I4">
        <f t="shared" ca="1" si="1"/>
        <v>73</v>
      </c>
      <c r="J4">
        <f t="shared" ca="1" si="1"/>
        <v>85</v>
      </c>
      <c r="K4">
        <f t="shared" ca="1" si="1"/>
        <v>94</v>
      </c>
      <c r="L4">
        <f t="shared" ca="1" si="1"/>
        <v>104</v>
      </c>
      <c r="M4">
        <f t="shared" ca="1" si="1"/>
        <v>112</v>
      </c>
    </row>
    <row r="5" spans="2:16" ht="14.25" x14ac:dyDescent="0.2">
      <c r="B5" s="4" t="s">
        <v>32</v>
      </c>
      <c r="C5" s="31">
        <f ca="1">P3</f>
        <v>10.181818181818182</v>
      </c>
      <c r="D5" s="31">
        <f t="shared" ref="D5:M5" ca="1" si="2">C5+$P$3</f>
        <v>20.363636363636363</v>
      </c>
      <c r="E5" s="31">
        <f t="shared" ca="1" si="2"/>
        <v>30.545454545454547</v>
      </c>
      <c r="F5" s="31">
        <f t="shared" ca="1" si="2"/>
        <v>40.727272727272727</v>
      </c>
      <c r="G5" s="31">
        <f t="shared" ca="1" si="2"/>
        <v>50.909090909090907</v>
      </c>
      <c r="H5" s="31">
        <f t="shared" ca="1" si="2"/>
        <v>61.090909090909086</v>
      </c>
      <c r="I5" s="31">
        <f t="shared" ca="1" si="2"/>
        <v>71.272727272727266</v>
      </c>
      <c r="J5" s="31">
        <f t="shared" ca="1" si="2"/>
        <v>81.454545454545453</v>
      </c>
      <c r="K5" s="31">
        <f t="shared" ca="1" si="2"/>
        <v>91.63636363636364</v>
      </c>
      <c r="L5" s="31">
        <f t="shared" ca="1" si="2"/>
        <v>101.81818181818183</v>
      </c>
      <c r="M5" s="31">
        <f t="shared" ca="1" si="2"/>
        <v>112.00000000000001</v>
      </c>
    </row>
    <row r="8" spans="2:16" ht="14.25" x14ac:dyDescent="0.2">
      <c r="F8" s="4"/>
    </row>
    <row r="9" spans="2:16" ht="14.25" x14ac:dyDescent="0.2">
      <c r="B9" s="1" t="s">
        <v>33</v>
      </c>
    </row>
    <row r="10" spans="2:16" ht="14.25" x14ac:dyDescent="0.2">
      <c r="B10" s="4" t="s">
        <v>29</v>
      </c>
      <c r="C10" s="4">
        <f t="shared" ref="C10:M10" ca="1" si="3">RAND()*2</f>
        <v>0.44542467453911461</v>
      </c>
      <c r="D10" s="4">
        <f t="shared" ca="1" si="3"/>
        <v>1.3842904756072825</v>
      </c>
      <c r="E10" s="4">
        <f t="shared" ca="1" si="3"/>
        <v>0.29602628848552293</v>
      </c>
      <c r="F10" s="4">
        <f t="shared" ca="1" si="3"/>
        <v>1.3033973205756908</v>
      </c>
      <c r="G10" s="4">
        <f t="shared" ca="1" si="3"/>
        <v>1.0843469228803033</v>
      </c>
      <c r="H10" s="4">
        <f t="shared" ca="1" si="3"/>
        <v>0.73687337696114197</v>
      </c>
      <c r="I10" s="4">
        <f t="shared" ca="1" si="3"/>
        <v>2.5381124344285411E-2</v>
      </c>
      <c r="J10" s="4">
        <f t="shared" ca="1" si="3"/>
        <v>0.43585893305151902</v>
      </c>
      <c r="K10" s="4">
        <f t="shared" ca="1" si="3"/>
        <v>0.97142720508462777</v>
      </c>
      <c r="L10" s="4">
        <f t="shared" ca="1" si="3"/>
        <v>0.80112086979920272</v>
      </c>
      <c r="M10" s="4">
        <f t="shared" ca="1" si="3"/>
        <v>1.7509694147629415</v>
      </c>
      <c r="O10" s="4"/>
    </row>
    <row r="11" spans="2:16" ht="14.25" x14ac:dyDescent="0.2">
      <c r="B11" s="4" t="s">
        <v>31</v>
      </c>
      <c r="C11">
        <f ca="1">C10</f>
        <v>0.44542467453911461</v>
      </c>
      <c r="D11">
        <f t="shared" ref="D11:M11" ca="1" si="4">C11*D10</f>
        <v>0.61659713456497001</v>
      </c>
      <c r="E11">
        <f t="shared" ca="1" si="4"/>
        <v>0.18252896123607662</v>
      </c>
      <c r="F11">
        <f t="shared" ca="1" si="4"/>
        <v>0.23790775900256639</v>
      </c>
      <c r="G11">
        <f t="shared" ca="1" si="4"/>
        <v>0.25797454640378165</v>
      </c>
      <c r="H11">
        <f t="shared" ca="1" si="4"/>
        <v>0.19009457517857339</v>
      </c>
      <c r="I11">
        <f t="shared" ca="1" si="4"/>
        <v>4.8248140497814821E-3</v>
      </c>
      <c r="J11">
        <f t="shared" ca="1" si="4"/>
        <v>2.1029383039097354E-3</v>
      </c>
      <c r="K11">
        <f t="shared" ca="1" si="4"/>
        <v>2.0428514790324418E-3</v>
      </c>
      <c r="L11">
        <f t="shared" ca="1" si="4"/>
        <v>1.6365709537530576E-3</v>
      </c>
      <c r="M11">
        <f t="shared" ca="1" si="4"/>
        <v>2.8655856851110204E-3</v>
      </c>
    </row>
    <row r="12" spans="2:16" ht="14.25" x14ac:dyDescent="0.2">
      <c r="B12" s="4" t="s">
        <v>32</v>
      </c>
      <c r="C12" s="31">
        <f>P10</f>
        <v>0</v>
      </c>
      <c r="D12" s="31">
        <f t="shared" ref="D12:M12" si="5">C12+$P$10</f>
        <v>0</v>
      </c>
      <c r="E12" s="31">
        <f t="shared" si="5"/>
        <v>0</v>
      </c>
      <c r="F12" s="31">
        <f t="shared" si="5"/>
        <v>0</v>
      </c>
      <c r="G12" s="31">
        <f t="shared" si="5"/>
        <v>0</v>
      </c>
      <c r="H12" s="31">
        <f t="shared" si="5"/>
        <v>0</v>
      </c>
      <c r="I12" s="31">
        <f t="shared" si="5"/>
        <v>0</v>
      </c>
      <c r="J12" s="31">
        <f t="shared" si="5"/>
        <v>0</v>
      </c>
      <c r="K12" s="31">
        <f t="shared" si="5"/>
        <v>0</v>
      </c>
      <c r="L12" s="31">
        <f t="shared" si="5"/>
        <v>0</v>
      </c>
      <c r="M12" s="31">
        <f t="shared" si="5"/>
        <v>0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zoomScaleNormal="100" workbookViewId="0"/>
  </sheetViews>
  <sheetFormatPr defaultRowHeight="12.75" x14ac:dyDescent="0.2"/>
  <cols>
    <col min="1" max="1025" width="14.42578125" customWidth="1"/>
  </cols>
  <sheetData>
    <row r="1" spans="1:10" ht="14.25" x14ac:dyDescent="0.2">
      <c r="A1" s="4" t="s">
        <v>34</v>
      </c>
      <c r="D1" s="4" t="s">
        <v>35</v>
      </c>
      <c r="J1" s="4">
        <v>1</v>
      </c>
    </row>
    <row r="2" spans="1:10" x14ac:dyDescent="0.2">
      <c r="A2" t="e">
        <f>MAX([1]productmix_example!F13)</f>
        <v>#REF!</v>
      </c>
    </row>
    <row r="3" spans="1:10" x14ac:dyDescent="0.2">
      <c r="A3" t="e">
        <f>[1]productmix_example!B3:D3</f>
        <v>#VALUE!</v>
      </c>
    </row>
    <row r="4" spans="1:10" ht="14.25" x14ac:dyDescent="0.2">
      <c r="A4" s="4" t="s">
        <v>36</v>
      </c>
    </row>
    <row r="5" spans="1:10" ht="14.25" x14ac:dyDescent="0.2">
      <c r="A5" s="4" t="s">
        <v>37</v>
      </c>
    </row>
    <row r="6" spans="1:10" ht="14.25" x14ac:dyDescent="0.2">
      <c r="A6" s="4" t="s">
        <v>38</v>
      </c>
    </row>
    <row r="7" spans="1:10" x14ac:dyDescent="0.2">
      <c r="A7" t="e">
        <f>[1]productmix_example!B3:D3 &lt;= 0</f>
        <v>#VALUE!</v>
      </c>
    </row>
    <row r="8" spans="1:10" x14ac:dyDescent="0.2">
      <c r="A8" t="e">
        <f>[1]productmix_example!F7:F11 &lt;= [1]productmix_example!G7:G11</f>
        <v>#REF!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Entregas Motoboy</vt:lpstr>
      <vt:lpstr>Centrais</vt:lpstr>
      <vt:lpstr>Desvio Padrão</vt:lpstr>
      <vt:lpstr>Crescimento</vt:lpstr>
      <vt:lpstr>Médias</vt:lpstr>
      <vt:lpstr>Média</vt:lpstr>
      <vt:lpstr>__Solver__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Alexsandro</cp:lastModifiedBy>
  <cp:revision>2</cp:revision>
  <dcterms:modified xsi:type="dcterms:W3CDTF">2022-04-14T17:39:37Z</dcterms:modified>
  <dc:language>pt-BR</dc:language>
</cp:coreProperties>
</file>