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naturalhistorymuseum-my.sharepoint.com/personal/a_varah_nhm_ac_uk/Documents/_Projects/Trade-offs C BD money/data/"/>
    </mc:Choice>
  </mc:AlternateContent>
  <xr:revisionPtr revIDLastSave="474" documentId="13_ncr:1_{5855D374-5C99-41F4-818C-8FF2B63500B9}" xr6:coauthVersionLast="47" xr6:coauthVersionMax="47" xr10:uidLastSave="{2DA4895A-1462-41AF-B8C3-FE70340F8E9D}"/>
  <bookViews>
    <workbookView xWindow="-28920" yWindow="-2085" windowWidth="29040" windowHeight="15840" firstSheet="2" activeTab="5" xr2:uid="{8C44F175-1273-4D4C-AB6E-FAA27406162E}"/>
  </bookViews>
  <sheets>
    <sheet name="Metadata" sheetId="2" r:id="rId1"/>
    <sheet name="Rotation calendar" sheetId="3" r:id="rId2"/>
    <sheet name="Linear presentation of rotn" sheetId="9" r:id="rId3"/>
    <sheet name="Management details" sheetId="4" r:id="rId4"/>
    <sheet name="ECOMOD input" sheetId="1" r:id="rId5"/>
    <sheet name="CFT input" sheetId="7" r:id="rId6"/>
    <sheet name="CFT input_allfields_superseded" sheetId="5" r:id="rId7"/>
    <sheet name="Lists" sheetId="6" r:id="rId8"/>
  </sheets>
  <externalReferences>
    <externalReference r:id="rId9"/>
  </externalReferences>
  <definedNames>
    <definedName name="_xlnm._FilterDatabase" localSheetId="5" hidden="1">'CFT input'!$A$1:$AR$163</definedName>
    <definedName name="_xlnm._FilterDatabase" localSheetId="6" hidden="1">'CFT input_allfields_superseded'!$A$1:$AK$667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 i="7" l="1"/>
  <c r="AG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2" i="7"/>
  <c r="AL18" i="7"/>
  <c r="AM18" i="7" s="1"/>
  <c r="AP3" i="7"/>
  <c r="AP4" i="7"/>
  <c r="AP5" i="7"/>
  <c r="AP6" i="7"/>
  <c r="AP7" i="7"/>
  <c r="AP8" i="7"/>
  <c r="AP9" i="7"/>
  <c r="AP10" i="7"/>
  <c r="AP11" i="7"/>
  <c r="AP12" i="7"/>
  <c r="AP13" i="7"/>
  <c r="AP14" i="7"/>
  <c r="AP15" i="7"/>
  <c r="AP16" i="7"/>
  <c r="AP17" i="7"/>
  <c r="AP18"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56" i="7"/>
  <c r="AP57" i="7"/>
  <c r="AP58" i="7"/>
  <c r="AP59" i="7"/>
  <c r="AP60" i="7"/>
  <c r="AP61" i="7"/>
  <c r="AP62" i="7"/>
  <c r="AP63" i="7"/>
  <c r="AP64" i="7"/>
  <c r="AP65" i="7"/>
  <c r="AP66" i="7"/>
  <c r="AP67" i="7"/>
  <c r="AP68" i="7"/>
  <c r="AP69" i="7"/>
  <c r="AP70" i="7"/>
  <c r="AP71" i="7"/>
  <c r="AP72" i="7"/>
  <c r="AP73" i="7"/>
  <c r="AP74" i="7"/>
  <c r="AP75" i="7"/>
  <c r="AP76" i="7"/>
  <c r="AP77" i="7"/>
  <c r="AP78" i="7"/>
  <c r="AP79" i="7"/>
  <c r="AP80" i="7"/>
  <c r="AP81" i="7"/>
  <c r="AP82" i="7"/>
  <c r="AP83" i="7"/>
  <c r="AP84" i="7"/>
  <c r="AP85" i="7"/>
  <c r="AP86" i="7"/>
  <c r="AP87" i="7"/>
  <c r="AP88" i="7"/>
  <c r="AP89" i="7"/>
  <c r="AP90" i="7"/>
  <c r="AP91" i="7"/>
  <c r="AP92" i="7"/>
  <c r="AP93" i="7"/>
  <c r="AP94" i="7"/>
  <c r="AP95" i="7"/>
  <c r="AP96" i="7"/>
  <c r="AP97" i="7"/>
  <c r="AP98" i="7"/>
  <c r="AP99" i="7"/>
  <c r="AP100" i="7"/>
  <c r="AP101" i="7"/>
  <c r="AP102" i="7"/>
  <c r="AP103" i="7"/>
  <c r="AP104" i="7"/>
  <c r="AP105" i="7"/>
  <c r="AP106" i="7"/>
  <c r="AP107" i="7"/>
  <c r="AP108" i="7"/>
  <c r="AP109" i="7"/>
  <c r="AP110" i="7"/>
  <c r="AP111" i="7"/>
  <c r="AP112" i="7"/>
  <c r="AP113" i="7"/>
  <c r="AP114" i="7"/>
  <c r="AP115" i="7"/>
  <c r="AP116" i="7"/>
  <c r="AP117" i="7"/>
  <c r="AP118" i="7"/>
  <c r="AP119" i="7"/>
  <c r="AP120" i="7"/>
  <c r="AP121" i="7"/>
  <c r="AP122" i="7"/>
  <c r="AP123" i="7"/>
  <c r="AP124" i="7"/>
  <c r="AP125" i="7"/>
  <c r="AP126" i="7"/>
  <c r="AP127" i="7"/>
  <c r="AP128" i="7"/>
  <c r="AP129" i="7"/>
  <c r="AP130" i="7"/>
  <c r="AP131" i="7"/>
  <c r="AP132" i="7"/>
  <c r="AP133" i="7"/>
  <c r="AP134" i="7"/>
  <c r="AP135" i="7"/>
  <c r="AP136" i="7"/>
  <c r="AP137" i="7"/>
  <c r="AP138" i="7"/>
  <c r="AP139" i="7"/>
  <c r="AP140" i="7"/>
  <c r="AP141" i="7"/>
  <c r="AP142" i="7"/>
  <c r="AP143" i="7"/>
  <c r="AP144" i="7"/>
  <c r="AP145" i="7"/>
  <c r="AP146" i="7"/>
  <c r="AP147" i="7"/>
  <c r="AP148" i="7"/>
  <c r="AP149" i="7"/>
  <c r="AP150" i="7"/>
  <c r="AP151" i="7"/>
  <c r="AP152" i="7"/>
  <c r="AP153" i="7"/>
  <c r="AP154" i="7"/>
  <c r="AP155" i="7"/>
  <c r="AP156" i="7"/>
  <c r="AP157" i="7"/>
  <c r="AP158" i="7"/>
  <c r="AP159" i="7"/>
  <c r="AP160" i="7"/>
  <c r="AP161" i="7"/>
  <c r="AP162" i="7"/>
  <c r="AP163" i="7"/>
  <c r="AP2" i="7"/>
  <c r="AN3" i="7"/>
  <c r="AN4" i="7"/>
  <c r="AN5" i="7"/>
  <c r="AN6" i="7"/>
  <c r="AN7" i="7"/>
  <c r="AN8" i="7"/>
  <c r="AN9"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2" i="7"/>
  <c r="AL3" i="7"/>
  <c r="AM3" i="7" s="1"/>
  <c r="AL4" i="7"/>
  <c r="AM4" i="7" s="1"/>
  <c r="AL5" i="7"/>
  <c r="AM5" i="7" s="1"/>
  <c r="AL6" i="7"/>
  <c r="AM6" i="7" s="1"/>
  <c r="AL7" i="7"/>
  <c r="AM7" i="7" s="1"/>
  <c r="AL8" i="7"/>
  <c r="AM8" i="7" s="1"/>
  <c r="AL9" i="7"/>
  <c r="AM9" i="7" s="1"/>
  <c r="AL10" i="7"/>
  <c r="AM10" i="7" s="1"/>
  <c r="AL11" i="7"/>
  <c r="AM11" i="7" s="1"/>
  <c r="AL12" i="7"/>
  <c r="AM12" i="7" s="1"/>
  <c r="AL13" i="7"/>
  <c r="AM13" i="7" s="1"/>
  <c r="AL14" i="7"/>
  <c r="AM14" i="7" s="1"/>
  <c r="AL15" i="7"/>
  <c r="AM15" i="7" s="1"/>
  <c r="AL16" i="7"/>
  <c r="AM16" i="7" s="1"/>
  <c r="AL17" i="7"/>
  <c r="AM17" i="7" s="1"/>
  <c r="AL19" i="7"/>
  <c r="AM19" i="7" s="1"/>
  <c r="AL20" i="7"/>
  <c r="AM20" i="7" s="1"/>
  <c r="AL21" i="7"/>
  <c r="AM21" i="7" s="1"/>
  <c r="AL22" i="7"/>
  <c r="AM22" i="7" s="1"/>
  <c r="AL23" i="7"/>
  <c r="AM23" i="7" s="1"/>
  <c r="AL24" i="7"/>
  <c r="AM24" i="7" s="1"/>
  <c r="AL25" i="7"/>
  <c r="AM25" i="7" s="1"/>
  <c r="AL26" i="7"/>
  <c r="AM26" i="7" s="1"/>
  <c r="AL27" i="7"/>
  <c r="AM27" i="7" s="1"/>
  <c r="AL28" i="7"/>
  <c r="AM28" i="7" s="1"/>
  <c r="AL29" i="7"/>
  <c r="AM29" i="7" s="1"/>
  <c r="AL30" i="7"/>
  <c r="AM30" i="7" s="1"/>
  <c r="AL31" i="7"/>
  <c r="AM31" i="7" s="1"/>
  <c r="AL32" i="7"/>
  <c r="AM32" i="7" s="1"/>
  <c r="AL33" i="7"/>
  <c r="AM33" i="7" s="1"/>
  <c r="AL34" i="7"/>
  <c r="AM34" i="7" s="1"/>
  <c r="AL35" i="7"/>
  <c r="AM35" i="7" s="1"/>
  <c r="AL36" i="7"/>
  <c r="AM36" i="7" s="1"/>
  <c r="AL37" i="7"/>
  <c r="AM37" i="7" s="1"/>
  <c r="AL38" i="7"/>
  <c r="AM38" i="7" s="1"/>
  <c r="AL39" i="7"/>
  <c r="AM39" i="7" s="1"/>
  <c r="AL40" i="7"/>
  <c r="AM40" i="7" s="1"/>
  <c r="AL41" i="7"/>
  <c r="AM41" i="7" s="1"/>
  <c r="AL42" i="7"/>
  <c r="AM42" i="7" s="1"/>
  <c r="AL43" i="7"/>
  <c r="AM43" i="7" s="1"/>
  <c r="AL44" i="7"/>
  <c r="AM44" i="7" s="1"/>
  <c r="AL45" i="7"/>
  <c r="AM45" i="7" s="1"/>
  <c r="AL46" i="7"/>
  <c r="AM46" i="7" s="1"/>
  <c r="AL47" i="7"/>
  <c r="AM47" i="7" s="1"/>
  <c r="AL48" i="7"/>
  <c r="AM48" i="7" s="1"/>
  <c r="AL49" i="7"/>
  <c r="AM49" i="7" s="1"/>
  <c r="AL50" i="7"/>
  <c r="AM50" i="7" s="1"/>
  <c r="AL51" i="7"/>
  <c r="AM51" i="7" s="1"/>
  <c r="AL52" i="7"/>
  <c r="AM52" i="7" s="1"/>
  <c r="AL53" i="7"/>
  <c r="AM53" i="7" s="1"/>
  <c r="AL54" i="7"/>
  <c r="AM54" i="7" s="1"/>
  <c r="AL55" i="7"/>
  <c r="AM55" i="7" s="1"/>
  <c r="AL56" i="7"/>
  <c r="AM56" i="7" s="1"/>
  <c r="AL57" i="7"/>
  <c r="AM57" i="7" s="1"/>
  <c r="AL58" i="7"/>
  <c r="AM58" i="7" s="1"/>
  <c r="AL59" i="7"/>
  <c r="AM59" i="7" s="1"/>
  <c r="AL60" i="7"/>
  <c r="AM60" i="7" s="1"/>
  <c r="AL61" i="7"/>
  <c r="AM61" i="7" s="1"/>
  <c r="AL62" i="7"/>
  <c r="AM62" i="7" s="1"/>
  <c r="AL63" i="7"/>
  <c r="AM63" i="7" s="1"/>
  <c r="AL64" i="7"/>
  <c r="AM64" i="7" s="1"/>
  <c r="AL65" i="7"/>
  <c r="AM65" i="7" s="1"/>
  <c r="AL66" i="7"/>
  <c r="AM66" i="7" s="1"/>
  <c r="AL67" i="7"/>
  <c r="AM67" i="7" s="1"/>
  <c r="AL68" i="7"/>
  <c r="AM68" i="7" s="1"/>
  <c r="AL69" i="7"/>
  <c r="AM69" i="7" s="1"/>
  <c r="AL70" i="7"/>
  <c r="AM70" i="7" s="1"/>
  <c r="AL71" i="7"/>
  <c r="AM71" i="7" s="1"/>
  <c r="AL72" i="7"/>
  <c r="AM72" i="7" s="1"/>
  <c r="AL73" i="7"/>
  <c r="AM73" i="7" s="1"/>
  <c r="AL74" i="7"/>
  <c r="AM74" i="7" s="1"/>
  <c r="AL75" i="7"/>
  <c r="AM75" i="7" s="1"/>
  <c r="AL76" i="7"/>
  <c r="AM76" i="7" s="1"/>
  <c r="AL77" i="7"/>
  <c r="AM77" i="7" s="1"/>
  <c r="AL78" i="7"/>
  <c r="AM78" i="7" s="1"/>
  <c r="AL79" i="7"/>
  <c r="AM79" i="7" s="1"/>
  <c r="AL80" i="7"/>
  <c r="AM80" i="7" s="1"/>
  <c r="AL81" i="7"/>
  <c r="AM81" i="7" s="1"/>
  <c r="AL82" i="7"/>
  <c r="AM82" i="7" s="1"/>
  <c r="AL83" i="7"/>
  <c r="AM83" i="7" s="1"/>
  <c r="AL84" i="7"/>
  <c r="AM84" i="7" s="1"/>
  <c r="AL85" i="7"/>
  <c r="AM85" i="7" s="1"/>
  <c r="AL86" i="7"/>
  <c r="AM86" i="7" s="1"/>
  <c r="AL87" i="7"/>
  <c r="AM87" i="7" s="1"/>
  <c r="AL88" i="7"/>
  <c r="AM88" i="7" s="1"/>
  <c r="AL89" i="7"/>
  <c r="AM89" i="7" s="1"/>
  <c r="AL90" i="7"/>
  <c r="AM90" i="7" s="1"/>
  <c r="AL91" i="7"/>
  <c r="AM91" i="7" s="1"/>
  <c r="AL92" i="7"/>
  <c r="AM92" i="7" s="1"/>
  <c r="AL93" i="7"/>
  <c r="AM93" i="7" s="1"/>
  <c r="AL94" i="7"/>
  <c r="AM94" i="7" s="1"/>
  <c r="AL95" i="7"/>
  <c r="AM95" i="7" s="1"/>
  <c r="AL96" i="7"/>
  <c r="AM96" i="7" s="1"/>
  <c r="AL97" i="7"/>
  <c r="AM97" i="7" s="1"/>
  <c r="AL98" i="7"/>
  <c r="AM98" i="7" s="1"/>
  <c r="AL99" i="7"/>
  <c r="AM99" i="7" s="1"/>
  <c r="AL100" i="7"/>
  <c r="AM100" i="7" s="1"/>
  <c r="AL101" i="7"/>
  <c r="AM101" i="7" s="1"/>
  <c r="AL102" i="7"/>
  <c r="AM102" i="7" s="1"/>
  <c r="AL103" i="7"/>
  <c r="AM103" i="7" s="1"/>
  <c r="AL104" i="7"/>
  <c r="AM104" i="7" s="1"/>
  <c r="AL105" i="7"/>
  <c r="AM105" i="7" s="1"/>
  <c r="AL106" i="7"/>
  <c r="AM106" i="7" s="1"/>
  <c r="AL107" i="7"/>
  <c r="AM107" i="7" s="1"/>
  <c r="AL108" i="7"/>
  <c r="AM108" i="7" s="1"/>
  <c r="AL109" i="7"/>
  <c r="AM109" i="7" s="1"/>
  <c r="AL110" i="7"/>
  <c r="AM110" i="7" s="1"/>
  <c r="AL111" i="7"/>
  <c r="AM111" i="7" s="1"/>
  <c r="AL112" i="7"/>
  <c r="AM112" i="7" s="1"/>
  <c r="AL113" i="7"/>
  <c r="AM113" i="7" s="1"/>
  <c r="AL114" i="7"/>
  <c r="AM114" i="7" s="1"/>
  <c r="AL115" i="7"/>
  <c r="AM115" i="7" s="1"/>
  <c r="AL116" i="7"/>
  <c r="AM116" i="7" s="1"/>
  <c r="AL117" i="7"/>
  <c r="AM117" i="7" s="1"/>
  <c r="AL118" i="7"/>
  <c r="AM118" i="7" s="1"/>
  <c r="AL119" i="7"/>
  <c r="AM119" i="7" s="1"/>
  <c r="AL120" i="7"/>
  <c r="AM120" i="7" s="1"/>
  <c r="AL121" i="7"/>
  <c r="AM121" i="7" s="1"/>
  <c r="AL122" i="7"/>
  <c r="AM122" i="7" s="1"/>
  <c r="AL123" i="7"/>
  <c r="AM123" i="7" s="1"/>
  <c r="AL124" i="7"/>
  <c r="AM124" i="7" s="1"/>
  <c r="AL125" i="7"/>
  <c r="AM125" i="7" s="1"/>
  <c r="AL126" i="7"/>
  <c r="AM126" i="7" s="1"/>
  <c r="AL127" i="7"/>
  <c r="AM127" i="7" s="1"/>
  <c r="AL128" i="7"/>
  <c r="AM128" i="7" s="1"/>
  <c r="AL129" i="7"/>
  <c r="AM129" i="7" s="1"/>
  <c r="AL130" i="7"/>
  <c r="AM130" i="7" s="1"/>
  <c r="AL131" i="7"/>
  <c r="AM131" i="7" s="1"/>
  <c r="AL132" i="7"/>
  <c r="AM132" i="7" s="1"/>
  <c r="AL133" i="7"/>
  <c r="AM133" i="7" s="1"/>
  <c r="AL134" i="7"/>
  <c r="AM134" i="7" s="1"/>
  <c r="AL135" i="7"/>
  <c r="AM135" i="7" s="1"/>
  <c r="AL136" i="7"/>
  <c r="AM136" i="7" s="1"/>
  <c r="AL137" i="7"/>
  <c r="AM137" i="7" s="1"/>
  <c r="AL138" i="7"/>
  <c r="AM138" i="7" s="1"/>
  <c r="AL139" i="7"/>
  <c r="AM139" i="7" s="1"/>
  <c r="AL140" i="7"/>
  <c r="AM140" i="7" s="1"/>
  <c r="AL141" i="7"/>
  <c r="AM141" i="7" s="1"/>
  <c r="AL142" i="7"/>
  <c r="AM142" i="7" s="1"/>
  <c r="AL143" i="7"/>
  <c r="AM143" i="7" s="1"/>
  <c r="AL144" i="7"/>
  <c r="AM144" i="7" s="1"/>
  <c r="AL145" i="7"/>
  <c r="AM145" i="7" s="1"/>
  <c r="AL146" i="7"/>
  <c r="AM146" i="7" s="1"/>
  <c r="AL147" i="7"/>
  <c r="AM147" i="7" s="1"/>
  <c r="AL148" i="7"/>
  <c r="AM148" i="7" s="1"/>
  <c r="AL149" i="7"/>
  <c r="AM149" i="7" s="1"/>
  <c r="AL150" i="7"/>
  <c r="AM150" i="7" s="1"/>
  <c r="AL151" i="7"/>
  <c r="AM151" i="7" s="1"/>
  <c r="AL152" i="7"/>
  <c r="AM152" i="7" s="1"/>
  <c r="AL153" i="7"/>
  <c r="AM153" i="7" s="1"/>
  <c r="AL154" i="7"/>
  <c r="AM154" i="7" s="1"/>
  <c r="AL155" i="7"/>
  <c r="AM155" i="7" s="1"/>
  <c r="AL156" i="7"/>
  <c r="AM156" i="7" s="1"/>
  <c r="AL157" i="7"/>
  <c r="AM157" i="7" s="1"/>
  <c r="AL158" i="7"/>
  <c r="AM158" i="7" s="1"/>
  <c r="AL159" i="7"/>
  <c r="AM159" i="7" s="1"/>
  <c r="AL160" i="7"/>
  <c r="AM160" i="7" s="1"/>
  <c r="AL161" i="7"/>
  <c r="AM161" i="7" s="1"/>
  <c r="AL162" i="7"/>
  <c r="AM162" i="7" s="1"/>
  <c r="AL163" i="7"/>
  <c r="AM163" i="7" s="1"/>
  <c r="AL2" i="7"/>
  <c r="AM2" i="7" s="1"/>
  <c r="AJ2" i="7"/>
  <c r="AJ4" i="7"/>
  <c r="AJ21" i="7"/>
  <c r="AR163" i="7" l="1"/>
  <c r="AJ163" i="7"/>
  <c r="AD163" i="7"/>
  <c r="W163" i="7"/>
  <c r="T163" i="7"/>
  <c r="R163" i="7"/>
  <c r="L163" i="7"/>
  <c r="M163" i="7" s="1"/>
  <c r="N163" i="7" s="1"/>
  <c r="K163" i="7"/>
  <c r="H163" i="7"/>
  <c r="AR162" i="7"/>
  <c r="AJ162" i="7"/>
  <c r="AD162" i="7"/>
  <c r="W162" i="7"/>
  <c r="T162" i="7"/>
  <c r="R162" i="7"/>
  <c r="L162" i="7"/>
  <c r="M162" i="7" s="1"/>
  <c r="N162" i="7" s="1"/>
  <c r="K162" i="7"/>
  <c r="H162" i="7"/>
  <c r="AR161" i="7"/>
  <c r="AJ161" i="7"/>
  <c r="AD161" i="7"/>
  <c r="W161" i="7"/>
  <c r="T161" i="7"/>
  <c r="R161" i="7"/>
  <c r="L161" i="7"/>
  <c r="M161" i="7" s="1"/>
  <c r="N161" i="7" s="1"/>
  <c r="K161" i="7"/>
  <c r="H161" i="7"/>
  <c r="AR160" i="7"/>
  <c r="AJ160" i="7"/>
  <c r="AD160" i="7"/>
  <c r="W160" i="7"/>
  <c r="T160" i="7"/>
  <c r="R160" i="7"/>
  <c r="L160" i="7"/>
  <c r="M160" i="7" s="1"/>
  <c r="N160" i="7" s="1"/>
  <c r="K160" i="7"/>
  <c r="H160" i="7"/>
  <c r="AR159" i="7"/>
  <c r="AJ159" i="7"/>
  <c r="AD159" i="7"/>
  <c r="W159" i="7"/>
  <c r="T159" i="7"/>
  <c r="R159" i="7"/>
  <c r="L159" i="7"/>
  <c r="M159" i="7" s="1"/>
  <c r="N159" i="7" s="1"/>
  <c r="K159" i="7"/>
  <c r="H159" i="7"/>
  <c r="AR158" i="7"/>
  <c r="AJ158" i="7"/>
  <c r="AD158" i="7"/>
  <c r="W158" i="7"/>
  <c r="T158" i="7"/>
  <c r="R158" i="7"/>
  <c r="L158" i="7"/>
  <c r="M158" i="7" s="1"/>
  <c r="N158" i="7" s="1"/>
  <c r="K158" i="7"/>
  <c r="H158" i="7"/>
  <c r="AR157" i="7"/>
  <c r="AJ157" i="7"/>
  <c r="AD157" i="7"/>
  <c r="W157" i="7"/>
  <c r="T157" i="7"/>
  <c r="R157" i="7"/>
  <c r="L157" i="7"/>
  <c r="M157" i="7" s="1"/>
  <c r="N157" i="7" s="1"/>
  <c r="K157" i="7"/>
  <c r="H157" i="7"/>
  <c r="AR156" i="7"/>
  <c r="AJ156" i="7"/>
  <c r="AD156" i="7"/>
  <c r="W156" i="7"/>
  <c r="T156" i="7"/>
  <c r="R156" i="7"/>
  <c r="L156" i="7"/>
  <c r="M156" i="7" s="1"/>
  <c r="N156" i="7" s="1"/>
  <c r="K156" i="7"/>
  <c r="H156" i="7"/>
  <c r="AR155" i="7"/>
  <c r="AJ155" i="7"/>
  <c r="AD155" i="7"/>
  <c r="W155" i="7"/>
  <c r="T155" i="7"/>
  <c r="R155" i="7"/>
  <c r="L155" i="7"/>
  <c r="M155" i="7" s="1"/>
  <c r="N155" i="7" s="1"/>
  <c r="K155" i="7"/>
  <c r="H155" i="7"/>
  <c r="AR154" i="7"/>
  <c r="AJ154" i="7"/>
  <c r="AD154" i="7"/>
  <c r="W154" i="7"/>
  <c r="T154" i="7"/>
  <c r="R154" i="7"/>
  <c r="L154" i="7"/>
  <c r="M154" i="7" s="1"/>
  <c r="N154" i="7" s="1"/>
  <c r="K154" i="7"/>
  <c r="H154" i="7"/>
  <c r="AR153" i="7"/>
  <c r="AJ153" i="7"/>
  <c r="AD153" i="7"/>
  <c r="W153" i="7"/>
  <c r="T153" i="7"/>
  <c r="R153" i="7"/>
  <c r="L153" i="7"/>
  <c r="M153" i="7" s="1"/>
  <c r="N153" i="7" s="1"/>
  <c r="K153" i="7"/>
  <c r="H153" i="7"/>
  <c r="AR152" i="7"/>
  <c r="AJ152" i="7"/>
  <c r="AD152" i="7"/>
  <c r="W152" i="7"/>
  <c r="T152" i="7"/>
  <c r="R152" i="7"/>
  <c r="L152" i="7"/>
  <c r="M152" i="7" s="1"/>
  <c r="N152" i="7" s="1"/>
  <c r="K152" i="7"/>
  <c r="H152" i="7"/>
  <c r="AR151" i="7"/>
  <c r="AJ151" i="7"/>
  <c r="AD151" i="7"/>
  <c r="W151" i="7"/>
  <c r="T151" i="7"/>
  <c r="R151" i="7"/>
  <c r="L151" i="7"/>
  <c r="M151" i="7" s="1"/>
  <c r="N151" i="7" s="1"/>
  <c r="K151" i="7"/>
  <c r="H151" i="7"/>
  <c r="AR150" i="7"/>
  <c r="AJ150" i="7"/>
  <c r="AD150" i="7"/>
  <c r="W150" i="7"/>
  <c r="T150" i="7"/>
  <c r="R150" i="7"/>
  <c r="L150" i="7"/>
  <c r="M150" i="7" s="1"/>
  <c r="N150" i="7" s="1"/>
  <c r="K150" i="7"/>
  <c r="H150" i="7"/>
  <c r="AR149" i="7"/>
  <c r="AJ149" i="7"/>
  <c r="AD149" i="7"/>
  <c r="W149" i="7"/>
  <c r="T149" i="7"/>
  <c r="R149" i="7"/>
  <c r="L149" i="7"/>
  <c r="M149" i="7" s="1"/>
  <c r="N149" i="7" s="1"/>
  <c r="K149" i="7"/>
  <c r="H149" i="7"/>
  <c r="AR148" i="7"/>
  <c r="AJ148" i="7"/>
  <c r="AD148" i="7"/>
  <c r="W148" i="7"/>
  <c r="T148" i="7"/>
  <c r="R148" i="7"/>
  <c r="L148" i="7"/>
  <c r="M148" i="7" s="1"/>
  <c r="N148" i="7" s="1"/>
  <c r="K148" i="7"/>
  <c r="H148" i="7"/>
  <c r="AR147" i="7"/>
  <c r="AJ147" i="7"/>
  <c r="AD147" i="7"/>
  <c r="W147" i="7"/>
  <c r="T147" i="7"/>
  <c r="R147" i="7"/>
  <c r="L147" i="7"/>
  <c r="M147" i="7" s="1"/>
  <c r="N147" i="7" s="1"/>
  <c r="K147" i="7"/>
  <c r="H147" i="7"/>
  <c r="AR146" i="7"/>
  <c r="AJ146" i="7"/>
  <c r="AD146" i="7"/>
  <c r="W146" i="7"/>
  <c r="T146" i="7"/>
  <c r="R146" i="7"/>
  <c r="L146" i="7"/>
  <c r="M146" i="7" s="1"/>
  <c r="N146" i="7" s="1"/>
  <c r="K146" i="7"/>
  <c r="H146" i="7"/>
  <c r="AR145" i="7"/>
  <c r="AJ145" i="7"/>
  <c r="AD145" i="7"/>
  <c r="W145" i="7"/>
  <c r="T145" i="7"/>
  <c r="R145" i="7"/>
  <c r="L145" i="7"/>
  <c r="M145" i="7" s="1"/>
  <c r="N145" i="7" s="1"/>
  <c r="K145" i="7"/>
  <c r="H145" i="7"/>
  <c r="AR144" i="7"/>
  <c r="AJ144" i="7"/>
  <c r="AD144" i="7"/>
  <c r="W144" i="7"/>
  <c r="T144" i="7"/>
  <c r="R144" i="7"/>
  <c r="L144" i="7"/>
  <c r="M144" i="7" s="1"/>
  <c r="N144" i="7" s="1"/>
  <c r="K144" i="7"/>
  <c r="H144" i="7"/>
  <c r="AR143" i="7"/>
  <c r="AJ143" i="7"/>
  <c r="AD143" i="7"/>
  <c r="W143" i="7"/>
  <c r="T143" i="7"/>
  <c r="R143" i="7"/>
  <c r="L143" i="7"/>
  <c r="M143" i="7" s="1"/>
  <c r="N143" i="7" s="1"/>
  <c r="K143" i="7"/>
  <c r="H143" i="7"/>
  <c r="AR142" i="7"/>
  <c r="AJ142" i="7"/>
  <c r="AD142" i="7"/>
  <c r="W142" i="7"/>
  <c r="T142" i="7"/>
  <c r="R142" i="7"/>
  <c r="L142" i="7"/>
  <c r="M142" i="7" s="1"/>
  <c r="N142" i="7" s="1"/>
  <c r="K142" i="7"/>
  <c r="H142" i="7"/>
  <c r="AR141" i="7"/>
  <c r="AJ141" i="7"/>
  <c r="AD141" i="7"/>
  <c r="W141" i="7"/>
  <c r="T141" i="7"/>
  <c r="R141" i="7"/>
  <c r="L141" i="7"/>
  <c r="M141" i="7" s="1"/>
  <c r="N141" i="7" s="1"/>
  <c r="K141" i="7"/>
  <c r="H141" i="7"/>
  <c r="AR140" i="7"/>
  <c r="AJ140" i="7"/>
  <c r="AD140" i="7"/>
  <c r="W140" i="7"/>
  <c r="T140" i="7"/>
  <c r="R140" i="7"/>
  <c r="L140" i="7"/>
  <c r="M140" i="7" s="1"/>
  <c r="N140" i="7" s="1"/>
  <c r="K140" i="7"/>
  <c r="H140" i="7"/>
  <c r="AR139" i="7"/>
  <c r="AJ139" i="7"/>
  <c r="AD139" i="7"/>
  <c r="W139" i="7"/>
  <c r="T139" i="7"/>
  <c r="R139" i="7"/>
  <c r="L139" i="7"/>
  <c r="M139" i="7" s="1"/>
  <c r="N139" i="7" s="1"/>
  <c r="K139" i="7"/>
  <c r="H139" i="7"/>
  <c r="AR138" i="7"/>
  <c r="AJ138" i="7"/>
  <c r="AD138" i="7"/>
  <c r="W138" i="7"/>
  <c r="T138" i="7"/>
  <c r="R138" i="7"/>
  <c r="L138" i="7"/>
  <c r="M138" i="7" s="1"/>
  <c r="N138" i="7" s="1"/>
  <c r="K138" i="7"/>
  <c r="H138" i="7"/>
  <c r="AR137" i="7"/>
  <c r="AJ137" i="7"/>
  <c r="AD137" i="7"/>
  <c r="W137" i="7"/>
  <c r="T137" i="7"/>
  <c r="R137" i="7"/>
  <c r="L137" i="7"/>
  <c r="M137" i="7" s="1"/>
  <c r="N137" i="7" s="1"/>
  <c r="K137" i="7"/>
  <c r="H137" i="7"/>
  <c r="AR136" i="7"/>
  <c r="AJ136" i="7"/>
  <c r="AD136" i="7"/>
  <c r="W136" i="7"/>
  <c r="T136" i="7"/>
  <c r="R136" i="7"/>
  <c r="L136" i="7"/>
  <c r="M136" i="7" s="1"/>
  <c r="N136" i="7" s="1"/>
  <c r="K136" i="7"/>
  <c r="H136" i="7"/>
  <c r="AR135" i="7"/>
  <c r="AJ135" i="7"/>
  <c r="AD135" i="7"/>
  <c r="W135" i="7"/>
  <c r="T135" i="7"/>
  <c r="R135" i="7"/>
  <c r="L135" i="7"/>
  <c r="M135" i="7" s="1"/>
  <c r="N135" i="7" s="1"/>
  <c r="K135" i="7"/>
  <c r="H135" i="7"/>
  <c r="AR134" i="7"/>
  <c r="AJ134" i="7"/>
  <c r="AD134" i="7"/>
  <c r="W134" i="7"/>
  <c r="T134" i="7"/>
  <c r="R134" i="7"/>
  <c r="L134" i="7"/>
  <c r="M134" i="7" s="1"/>
  <c r="N134" i="7" s="1"/>
  <c r="K134" i="7"/>
  <c r="H134" i="7"/>
  <c r="AR133" i="7"/>
  <c r="AJ133" i="7"/>
  <c r="AD133" i="7"/>
  <c r="W133" i="7"/>
  <c r="T133" i="7"/>
  <c r="R133" i="7"/>
  <c r="L133" i="7"/>
  <c r="M133" i="7" s="1"/>
  <c r="N133" i="7" s="1"/>
  <c r="K133" i="7"/>
  <c r="H133" i="7"/>
  <c r="AR132" i="7"/>
  <c r="AJ132" i="7"/>
  <c r="AD132" i="7"/>
  <c r="W132" i="7"/>
  <c r="T132" i="7"/>
  <c r="R132" i="7"/>
  <c r="L132" i="7"/>
  <c r="M132" i="7" s="1"/>
  <c r="N132" i="7" s="1"/>
  <c r="K132" i="7"/>
  <c r="H132" i="7"/>
  <c r="AR131" i="7"/>
  <c r="AJ131" i="7"/>
  <c r="AD131" i="7"/>
  <c r="W131" i="7"/>
  <c r="T131" i="7"/>
  <c r="R131" i="7"/>
  <c r="L131" i="7"/>
  <c r="M131" i="7" s="1"/>
  <c r="N131" i="7" s="1"/>
  <c r="K131" i="7"/>
  <c r="H131" i="7"/>
  <c r="AR130" i="7"/>
  <c r="AJ130" i="7"/>
  <c r="AD130" i="7"/>
  <c r="W130" i="7"/>
  <c r="T130" i="7"/>
  <c r="R130" i="7"/>
  <c r="L130" i="7"/>
  <c r="M130" i="7" s="1"/>
  <c r="N130" i="7" s="1"/>
  <c r="K130" i="7"/>
  <c r="H130" i="7"/>
  <c r="AR129" i="7"/>
  <c r="AJ129" i="7"/>
  <c r="AD129" i="7"/>
  <c r="W129" i="7"/>
  <c r="T129" i="7"/>
  <c r="R129" i="7"/>
  <c r="L129" i="7"/>
  <c r="M129" i="7" s="1"/>
  <c r="N129" i="7" s="1"/>
  <c r="K129" i="7"/>
  <c r="H129" i="7"/>
  <c r="AR128" i="7"/>
  <c r="AJ128" i="7"/>
  <c r="AD128" i="7"/>
  <c r="W128" i="7"/>
  <c r="T128" i="7"/>
  <c r="R128" i="7"/>
  <c r="L128" i="7"/>
  <c r="M128" i="7" s="1"/>
  <c r="N128" i="7" s="1"/>
  <c r="K128" i="7"/>
  <c r="H128" i="7"/>
  <c r="AR127" i="7"/>
  <c r="AJ127" i="7"/>
  <c r="AD127" i="7"/>
  <c r="W127" i="7"/>
  <c r="T127" i="7"/>
  <c r="R127" i="7"/>
  <c r="L127" i="7"/>
  <c r="M127" i="7" s="1"/>
  <c r="N127" i="7" s="1"/>
  <c r="K127" i="7"/>
  <c r="H127" i="7"/>
  <c r="AR126" i="7"/>
  <c r="AJ126" i="7"/>
  <c r="AD126" i="7"/>
  <c r="W126" i="7"/>
  <c r="T126" i="7"/>
  <c r="R126" i="7"/>
  <c r="L126" i="7"/>
  <c r="M126" i="7" s="1"/>
  <c r="N126" i="7" s="1"/>
  <c r="K126" i="7"/>
  <c r="H126" i="7"/>
  <c r="AR125" i="7"/>
  <c r="AJ125" i="7"/>
  <c r="AD125" i="7"/>
  <c r="W125" i="7"/>
  <c r="T125" i="7"/>
  <c r="R125" i="7"/>
  <c r="L125" i="7"/>
  <c r="M125" i="7" s="1"/>
  <c r="N125" i="7" s="1"/>
  <c r="K125" i="7"/>
  <c r="H125" i="7"/>
  <c r="AR124" i="7"/>
  <c r="AJ124" i="7"/>
  <c r="AD124" i="7"/>
  <c r="W124" i="7"/>
  <c r="T124" i="7"/>
  <c r="R124" i="7"/>
  <c r="L124" i="7"/>
  <c r="M124" i="7" s="1"/>
  <c r="N124" i="7" s="1"/>
  <c r="K124" i="7"/>
  <c r="H124" i="7"/>
  <c r="AR123" i="7"/>
  <c r="AJ123" i="7"/>
  <c r="AD123" i="7"/>
  <c r="W123" i="7"/>
  <c r="T123" i="7"/>
  <c r="R123" i="7"/>
  <c r="L123" i="7"/>
  <c r="M123" i="7" s="1"/>
  <c r="N123" i="7" s="1"/>
  <c r="K123" i="7"/>
  <c r="H123" i="7"/>
  <c r="AR122" i="7"/>
  <c r="AJ122" i="7"/>
  <c r="AD122" i="7"/>
  <c r="W122" i="7"/>
  <c r="T122" i="7"/>
  <c r="R122" i="7"/>
  <c r="L122" i="7"/>
  <c r="M122" i="7" s="1"/>
  <c r="N122" i="7" s="1"/>
  <c r="K122" i="7"/>
  <c r="H122" i="7"/>
  <c r="AR121" i="7"/>
  <c r="AJ121" i="7"/>
  <c r="AD121" i="7"/>
  <c r="W121" i="7"/>
  <c r="T121" i="7"/>
  <c r="R121" i="7"/>
  <c r="L121" i="7"/>
  <c r="M121" i="7" s="1"/>
  <c r="N121" i="7" s="1"/>
  <c r="K121" i="7"/>
  <c r="H121" i="7"/>
  <c r="AR120" i="7"/>
  <c r="AJ120" i="7"/>
  <c r="AD120" i="7"/>
  <c r="W120" i="7"/>
  <c r="T120" i="7"/>
  <c r="R120" i="7"/>
  <c r="L120" i="7"/>
  <c r="M120" i="7" s="1"/>
  <c r="N120" i="7" s="1"/>
  <c r="K120" i="7"/>
  <c r="H120" i="7"/>
  <c r="AR119" i="7"/>
  <c r="AJ119" i="7"/>
  <c r="AD119" i="7"/>
  <c r="W119" i="7"/>
  <c r="T119" i="7"/>
  <c r="R119" i="7"/>
  <c r="L119" i="7"/>
  <c r="M119" i="7" s="1"/>
  <c r="N119" i="7" s="1"/>
  <c r="K119" i="7"/>
  <c r="H119" i="7"/>
  <c r="AR118" i="7"/>
  <c r="AJ118" i="7"/>
  <c r="AD118" i="7"/>
  <c r="W118" i="7"/>
  <c r="T118" i="7"/>
  <c r="R118" i="7"/>
  <c r="L118" i="7"/>
  <c r="M118" i="7" s="1"/>
  <c r="N118" i="7" s="1"/>
  <c r="K118" i="7"/>
  <c r="H118" i="7"/>
  <c r="AR117" i="7"/>
  <c r="AJ117" i="7"/>
  <c r="AD117" i="7"/>
  <c r="W117" i="7"/>
  <c r="T117" i="7"/>
  <c r="R117" i="7"/>
  <c r="L117" i="7"/>
  <c r="M117" i="7" s="1"/>
  <c r="N117" i="7" s="1"/>
  <c r="K117" i="7"/>
  <c r="H117" i="7"/>
  <c r="AR116" i="7"/>
  <c r="AJ116" i="7"/>
  <c r="AD116" i="7"/>
  <c r="W116" i="7"/>
  <c r="T116" i="7"/>
  <c r="R116" i="7"/>
  <c r="L116" i="7"/>
  <c r="M116" i="7" s="1"/>
  <c r="N116" i="7" s="1"/>
  <c r="K116" i="7"/>
  <c r="H116" i="7"/>
  <c r="AR115" i="7"/>
  <c r="AJ115" i="7"/>
  <c r="AD115" i="7"/>
  <c r="W115" i="7"/>
  <c r="T115" i="7"/>
  <c r="R115" i="7"/>
  <c r="L115" i="7"/>
  <c r="M115" i="7" s="1"/>
  <c r="N115" i="7" s="1"/>
  <c r="K115" i="7"/>
  <c r="H115" i="7"/>
  <c r="AR114" i="7"/>
  <c r="AJ114" i="7"/>
  <c r="AD114" i="7"/>
  <c r="W114" i="7"/>
  <c r="T114" i="7"/>
  <c r="R114" i="7"/>
  <c r="L114" i="7"/>
  <c r="M114" i="7" s="1"/>
  <c r="N114" i="7" s="1"/>
  <c r="K114" i="7"/>
  <c r="H114" i="7"/>
  <c r="AR113" i="7"/>
  <c r="AJ113" i="7"/>
  <c r="AD113" i="7"/>
  <c r="W113" i="7"/>
  <c r="T113" i="7"/>
  <c r="R113" i="7"/>
  <c r="L113" i="7"/>
  <c r="M113" i="7" s="1"/>
  <c r="N113" i="7" s="1"/>
  <c r="K113" i="7"/>
  <c r="H113" i="7"/>
  <c r="AR112" i="7"/>
  <c r="AJ112" i="7"/>
  <c r="AD112" i="7"/>
  <c r="W112" i="7"/>
  <c r="T112" i="7"/>
  <c r="R112" i="7"/>
  <c r="L112" i="7"/>
  <c r="M112" i="7" s="1"/>
  <c r="N112" i="7" s="1"/>
  <c r="K112" i="7"/>
  <c r="H112" i="7"/>
  <c r="AR111" i="7"/>
  <c r="AJ111" i="7"/>
  <c r="AD111" i="7"/>
  <c r="W111" i="7"/>
  <c r="T111" i="7"/>
  <c r="R111" i="7"/>
  <c r="L111" i="7"/>
  <c r="M111" i="7" s="1"/>
  <c r="N111" i="7" s="1"/>
  <c r="K111" i="7"/>
  <c r="H111" i="7"/>
  <c r="AR110" i="7"/>
  <c r="AJ110" i="7"/>
  <c r="AD110" i="7"/>
  <c r="W110" i="7"/>
  <c r="T110" i="7"/>
  <c r="R110" i="7"/>
  <c r="L110" i="7"/>
  <c r="M110" i="7" s="1"/>
  <c r="N110" i="7" s="1"/>
  <c r="K110" i="7"/>
  <c r="H110" i="7"/>
  <c r="AR109" i="7"/>
  <c r="AJ109" i="7"/>
  <c r="AD109" i="7"/>
  <c r="W109" i="7"/>
  <c r="T109" i="7"/>
  <c r="R109" i="7"/>
  <c r="L109" i="7"/>
  <c r="M109" i="7" s="1"/>
  <c r="N109" i="7" s="1"/>
  <c r="K109" i="7"/>
  <c r="H109" i="7"/>
  <c r="AR108" i="7"/>
  <c r="AJ108" i="7"/>
  <c r="AD108" i="7"/>
  <c r="W108" i="7"/>
  <c r="T108" i="7"/>
  <c r="R108" i="7"/>
  <c r="L108" i="7"/>
  <c r="M108" i="7" s="1"/>
  <c r="N108" i="7" s="1"/>
  <c r="K108" i="7"/>
  <c r="H108" i="7"/>
  <c r="AR107" i="7"/>
  <c r="AJ107" i="7"/>
  <c r="AD107" i="7"/>
  <c r="W107" i="7"/>
  <c r="T107" i="7"/>
  <c r="R107" i="7"/>
  <c r="L107" i="7"/>
  <c r="M107" i="7" s="1"/>
  <c r="N107" i="7" s="1"/>
  <c r="K107" i="7"/>
  <c r="H107" i="7"/>
  <c r="AR106" i="7"/>
  <c r="AJ106" i="7"/>
  <c r="AD106" i="7"/>
  <c r="W106" i="7"/>
  <c r="T106" i="7"/>
  <c r="R106" i="7"/>
  <c r="L106" i="7"/>
  <c r="M106" i="7" s="1"/>
  <c r="N106" i="7" s="1"/>
  <c r="K106" i="7"/>
  <c r="H106" i="7"/>
  <c r="AR105" i="7"/>
  <c r="AJ105" i="7"/>
  <c r="AD105" i="7"/>
  <c r="W105" i="7"/>
  <c r="T105" i="7"/>
  <c r="R105" i="7"/>
  <c r="L105" i="7"/>
  <c r="M105" i="7" s="1"/>
  <c r="N105" i="7" s="1"/>
  <c r="K105" i="7"/>
  <c r="H105" i="7"/>
  <c r="AR104" i="7"/>
  <c r="AJ104" i="7"/>
  <c r="AD104" i="7"/>
  <c r="W104" i="7"/>
  <c r="T104" i="7"/>
  <c r="R104" i="7"/>
  <c r="L104" i="7"/>
  <c r="M104" i="7" s="1"/>
  <c r="N104" i="7" s="1"/>
  <c r="K104" i="7"/>
  <c r="H104" i="7"/>
  <c r="AR103" i="7"/>
  <c r="AJ103" i="7"/>
  <c r="AD103" i="7"/>
  <c r="W103" i="7"/>
  <c r="T103" i="7"/>
  <c r="R103" i="7"/>
  <c r="L103" i="7"/>
  <c r="M103" i="7" s="1"/>
  <c r="N103" i="7" s="1"/>
  <c r="K103" i="7"/>
  <c r="H103" i="7"/>
  <c r="AR102" i="7"/>
  <c r="AJ102" i="7"/>
  <c r="AD102" i="7"/>
  <c r="W102" i="7"/>
  <c r="T102" i="7"/>
  <c r="R102" i="7"/>
  <c r="L102" i="7"/>
  <c r="M102" i="7" s="1"/>
  <c r="N102" i="7" s="1"/>
  <c r="K102" i="7"/>
  <c r="H102" i="7"/>
  <c r="AR101" i="7"/>
  <c r="AJ101" i="7"/>
  <c r="AD101" i="7"/>
  <c r="W101" i="7"/>
  <c r="T101" i="7"/>
  <c r="R101" i="7"/>
  <c r="L101" i="7"/>
  <c r="M101" i="7" s="1"/>
  <c r="N101" i="7" s="1"/>
  <c r="K101" i="7"/>
  <c r="H101" i="7"/>
  <c r="AR100" i="7"/>
  <c r="AJ100" i="7"/>
  <c r="AD100" i="7"/>
  <c r="W100" i="7"/>
  <c r="T100" i="7"/>
  <c r="R100" i="7"/>
  <c r="L100" i="7"/>
  <c r="M100" i="7" s="1"/>
  <c r="N100" i="7" s="1"/>
  <c r="K100" i="7"/>
  <c r="H100" i="7"/>
  <c r="AR99" i="7"/>
  <c r="AJ99" i="7"/>
  <c r="AD99" i="7"/>
  <c r="W99" i="7"/>
  <c r="T99" i="7"/>
  <c r="R99" i="7"/>
  <c r="L99" i="7"/>
  <c r="M99" i="7" s="1"/>
  <c r="N99" i="7" s="1"/>
  <c r="K99" i="7"/>
  <c r="H99" i="7"/>
  <c r="AR98" i="7"/>
  <c r="AJ98" i="7"/>
  <c r="AD98" i="7"/>
  <c r="W98" i="7"/>
  <c r="T98" i="7"/>
  <c r="R98" i="7"/>
  <c r="L98" i="7"/>
  <c r="M98" i="7" s="1"/>
  <c r="N98" i="7" s="1"/>
  <c r="K98" i="7"/>
  <c r="H98" i="7"/>
  <c r="AR97" i="7"/>
  <c r="AJ97" i="7"/>
  <c r="AD97" i="7"/>
  <c r="W97" i="7"/>
  <c r="T97" i="7"/>
  <c r="R97" i="7"/>
  <c r="L97" i="7"/>
  <c r="M97" i="7" s="1"/>
  <c r="N97" i="7" s="1"/>
  <c r="K97" i="7"/>
  <c r="H97" i="7"/>
  <c r="AR96" i="7"/>
  <c r="AJ96" i="7"/>
  <c r="AD96" i="7"/>
  <c r="W96" i="7"/>
  <c r="T96" i="7"/>
  <c r="R96" i="7"/>
  <c r="L96" i="7"/>
  <c r="M96" i="7" s="1"/>
  <c r="N96" i="7" s="1"/>
  <c r="K96" i="7"/>
  <c r="H96" i="7"/>
  <c r="AR95" i="7"/>
  <c r="AJ95" i="7"/>
  <c r="AD95" i="7"/>
  <c r="W95" i="7"/>
  <c r="T95" i="7"/>
  <c r="R95" i="7"/>
  <c r="L95" i="7"/>
  <c r="M95" i="7" s="1"/>
  <c r="N95" i="7" s="1"/>
  <c r="K95" i="7"/>
  <c r="H95" i="7"/>
  <c r="AR94" i="7"/>
  <c r="AJ94" i="7"/>
  <c r="AD94" i="7"/>
  <c r="W94" i="7"/>
  <c r="T94" i="7"/>
  <c r="R94" i="7"/>
  <c r="L94" i="7"/>
  <c r="M94" i="7" s="1"/>
  <c r="N94" i="7" s="1"/>
  <c r="K94" i="7"/>
  <c r="H94" i="7"/>
  <c r="AR93" i="7"/>
  <c r="AJ93" i="7"/>
  <c r="AD93" i="7"/>
  <c r="W93" i="7"/>
  <c r="T93" i="7"/>
  <c r="R93" i="7"/>
  <c r="L93" i="7"/>
  <c r="M93" i="7" s="1"/>
  <c r="N93" i="7" s="1"/>
  <c r="K93" i="7"/>
  <c r="H93" i="7"/>
  <c r="AR92" i="7"/>
  <c r="AJ92" i="7"/>
  <c r="AD92" i="7"/>
  <c r="W92" i="7"/>
  <c r="T92" i="7"/>
  <c r="R92" i="7"/>
  <c r="L92" i="7"/>
  <c r="M92" i="7" s="1"/>
  <c r="N92" i="7" s="1"/>
  <c r="K92" i="7"/>
  <c r="H92" i="7"/>
  <c r="AR91" i="7"/>
  <c r="AJ91" i="7"/>
  <c r="AD91" i="7"/>
  <c r="W91" i="7"/>
  <c r="T91" i="7"/>
  <c r="R91" i="7"/>
  <c r="L91" i="7"/>
  <c r="M91" i="7" s="1"/>
  <c r="N91" i="7" s="1"/>
  <c r="K91" i="7"/>
  <c r="H91" i="7"/>
  <c r="AR90" i="7"/>
  <c r="AJ90" i="7"/>
  <c r="AD90" i="7"/>
  <c r="W90" i="7"/>
  <c r="T90" i="7"/>
  <c r="R90" i="7"/>
  <c r="L90" i="7"/>
  <c r="M90" i="7" s="1"/>
  <c r="N90" i="7" s="1"/>
  <c r="K90" i="7"/>
  <c r="H90" i="7"/>
  <c r="AR89" i="7"/>
  <c r="AJ89" i="7"/>
  <c r="AD89" i="7"/>
  <c r="W89" i="7"/>
  <c r="T89" i="7"/>
  <c r="R89" i="7"/>
  <c r="L89" i="7"/>
  <c r="M89" i="7" s="1"/>
  <c r="N89" i="7" s="1"/>
  <c r="K89" i="7"/>
  <c r="H89" i="7"/>
  <c r="AR88" i="7"/>
  <c r="AJ88" i="7"/>
  <c r="AD88" i="7"/>
  <c r="W88" i="7"/>
  <c r="T88" i="7"/>
  <c r="R88" i="7"/>
  <c r="L88" i="7"/>
  <c r="M88" i="7" s="1"/>
  <c r="N88" i="7" s="1"/>
  <c r="K88" i="7"/>
  <c r="H88" i="7"/>
  <c r="AR87" i="7"/>
  <c r="AJ87" i="7"/>
  <c r="AD87" i="7"/>
  <c r="W87" i="7"/>
  <c r="T87" i="7"/>
  <c r="R87" i="7"/>
  <c r="L87" i="7"/>
  <c r="M87" i="7" s="1"/>
  <c r="N87" i="7" s="1"/>
  <c r="K87" i="7"/>
  <c r="H87" i="7"/>
  <c r="AR86" i="7"/>
  <c r="AJ86" i="7"/>
  <c r="AD86" i="7"/>
  <c r="W86" i="7"/>
  <c r="T86" i="7"/>
  <c r="R86" i="7"/>
  <c r="L86" i="7"/>
  <c r="M86" i="7" s="1"/>
  <c r="N86" i="7" s="1"/>
  <c r="K86" i="7"/>
  <c r="H86" i="7"/>
  <c r="AR85" i="7"/>
  <c r="AJ85" i="7"/>
  <c r="AD85" i="7"/>
  <c r="W85" i="7"/>
  <c r="T85" i="7"/>
  <c r="R85" i="7"/>
  <c r="L85" i="7"/>
  <c r="M85" i="7" s="1"/>
  <c r="N85" i="7" s="1"/>
  <c r="K85" i="7"/>
  <c r="H85" i="7"/>
  <c r="AR84" i="7"/>
  <c r="AJ84" i="7"/>
  <c r="AD84" i="7"/>
  <c r="W84" i="7"/>
  <c r="T84" i="7"/>
  <c r="R84" i="7"/>
  <c r="L84" i="7"/>
  <c r="M84" i="7" s="1"/>
  <c r="N84" i="7" s="1"/>
  <c r="K84" i="7"/>
  <c r="H84" i="7"/>
  <c r="AR83" i="7"/>
  <c r="AJ83" i="7"/>
  <c r="AD83" i="7"/>
  <c r="W83" i="7"/>
  <c r="T83" i="7"/>
  <c r="R83" i="7"/>
  <c r="L83" i="7"/>
  <c r="M83" i="7" s="1"/>
  <c r="N83" i="7" s="1"/>
  <c r="K83" i="7"/>
  <c r="H83" i="7"/>
  <c r="AR82" i="7"/>
  <c r="AJ82" i="7"/>
  <c r="AD82" i="7"/>
  <c r="W82" i="7"/>
  <c r="T82" i="7"/>
  <c r="R82" i="7"/>
  <c r="L82" i="7"/>
  <c r="M82" i="7" s="1"/>
  <c r="N82" i="7" s="1"/>
  <c r="K82" i="7"/>
  <c r="H82" i="7"/>
  <c r="AR81" i="7"/>
  <c r="AJ81" i="7"/>
  <c r="AD81" i="7"/>
  <c r="W81" i="7"/>
  <c r="T81" i="7"/>
  <c r="R81" i="7"/>
  <c r="L81" i="7"/>
  <c r="M81" i="7" s="1"/>
  <c r="N81" i="7" s="1"/>
  <c r="K81" i="7"/>
  <c r="H81" i="7"/>
  <c r="AR80" i="7"/>
  <c r="AJ80" i="7"/>
  <c r="AD80" i="7"/>
  <c r="W80" i="7"/>
  <c r="T80" i="7"/>
  <c r="R80" i="7"/>
  <c r="L80" i="7"/>
  <c r="M80" i="7" s="1"/>
  <c r="N80" i="7" s="1"/>
  <c r="K80" i="7"/>
  <c r="H80" i="7"/>
  <c r="AR79" i="7"/>
  <c r="AJ79" i="7"/>
  <c r="AD79" i="7"/>
  <c r="W79" i="7"/>
  <c r="T79" i="7"/>
  <c r="R79" i="7"/>
  <c r="L79" i="7"/>
  <c r="M79" i="7" s="1"/>
  <c r="N79" i="7" s="1"/>
  <c r="K79" i="7"/>
  <c r="H79" i="7"/>
  <c r="AR78" i="7"/>
  <c r="AJ78" i="7"/>
  <c r="AD78" i="7"/>
  <c r="W78" i="7"/>
  <c r="T78" i="7"/>
  <c r="R78" i="7"/>
  <c r="L78" i="7"/>
  <c r="M78" i="7" s="1"/>
  <c r="N78" i="7" s="1"/>
  <c r="K78" i="7"/>
  <c r="H78" i="7"/>
  <c r="AR77" i="7"/>
  <c r="AJ77" i="7"/>
  <c r="AD77" i="7"/>
  <c r="W77" i="7"/>
  <c r="T77" i="7"/>
  <c r="R77" i="7"/>
  <c r="L77" i="7"/>
  <c r="M77" i="7" s="1"/>
  <c r="N77" i="7" s="1"/>
  <c r="K77" i="7"/>
  <c r="H77" i="7"/>
  <c r="AR76" i="7"/>
  <c r="AJ76" i="7"/>
  <c r="AD76" i="7"/>
  <c r="W76" i="7"/>
  <c r="T76" i="7"/>
  <c r="R76" i="7"/>
  <c r="L76" i="7"/>
  <c r="M76" i="7" s="1"/>
  <c r="N76" i="7" s="1"/>
  <c r="K76" i="7"/>
  <c r="H76" i="7"/>
  <c r="AR75" i="7"/>
  <c r="AJ75" i="7"/>
  <c r="AD75" i="7"/>
  <c r="W75" i="7"/>
  <c r="T75" i="7"/>
  <c r="R75" i="7"/>
  <c r="L75" i="7"/>
  <c r="M75" i="7" s="1"/>
  <c r="N75" i="7" s="1"/>
  <c r="K75" i="7"/>
  <c r="H75" i="7"/>
  <c r="AR74" i="7"/>
  <c r="AJ74" i="7"/>
  <c r="AD74" i="7"/>
  <c r="W74" i="7"/>
  <c r="T74" i="7"/>
  <c r="R74" i="7"/>
  <c r="L74" i="7"/>
  <c r="M74" i="7" s="1"/>
  <c r="N74" i="7" s="1"/>
  <c r="K74" i="7"/>
  <c r="H74" i="7"/>
  <c r="AR73" i="7"/>
  <c r="AJ73" i="7"/>
  <c r="AD73" i="7"/>
  <c r="W73" i="7"/>
  <c r="T73" i="7"/>
  <c r="R73" i="7"/>
  <c r="L73" i="7"/>
  <c r="M73" i="7" s="1"/>
  <c r="N73" i="7" s="1"/>
  <c r="K73" i="7"/>
  <c r="H73" i="7"/>
  <c r="AR72" i="7"/>
  <c r="AJ72" i="7"/>
  <c r="AD72" i="7"/>
  <c r="W72" i="7"/>
  <c r="T72" i="7"/>
  <c r="R72" i="7"/>
  <c r="L72" i="7"/>
  <c r="M72" i="7" s="1"/>
  <c r="N72" i="7" s="1"/>
  <c r="K72" i="7"/>
  <c r="H72" i="7"/>
  <c r="AR71" i="7"/>
  <c r="AJ71" i="7"/>
  <c r="AD71" i="7"/>
  <c r="W71" i="7"/>
  <c r="T71" i="7"/>
  <c r="R71" i="7"/>
  <c r="L71" i="7"/>
  <c r="M71" i="7" s="1"/>
  <c r="N71" i="7" s="1"/>
  <c r="K71" i="7"/>
  <c r="H71" i="7"/>
  <c r="AR70" i="7"/>
  <c r="AJ70" i="7"/>
  <c r="AD70" i="7"/>
  <c r="W70" i="7"/>
  <c r="T70" i="7"/>
  <c r="R70" i="7"/>
  <c r="L70" i="7"/>
  <c r="M70" i="7" s="1"/>
  <c r="N70" i="7" s="1"/>
  <c r="K70" i="7"/>
  <c r="H70" i="7"/>
  <c r="AR69" i="7"/>
  <c r="AJ69" i="7"/>
  <c r="AD69" i="7"/>
  <c r="W69" i="7"/>
  <c r="T69" i="7"/>
  <c r="R69" i="7"/>
  <c r="L69" i="7"/>
  <c r="M69" i="7" s="1"/>
  <c r="N69" i="7" s="1"/>
  <c r="K69" i="7"/>
  <c r="H69" i="7"/>
  <c r="AR68" i="7"/>
  <c r="AJ68" i="7"/>
  <c r="AD68" i="7"/>
  <c r="W68" i="7"/>
  <c r="T68" i="7"/>
  <c r="R68" i="7"/>
  <c r="L68" i="7"/>
  <c r="M68" i="7" s="1"/>
  <c r="N68" i="7" s="1"/>
  <c r="K68" i="7"/>
  <c r="H68" i="7"/>
  <c r="AR67" i="7"/>
  <c r="AJ67" i="7"/>
  <c r="AD67" i="7"/>
  <c r="W67" i="7"/>
  <c r="T67" i="7"/>
  <c r="R67" i="7"/>
  <c r="L67" i="7"/>
  <c r="M67" i="7" s="1"/>
  <c r="N67" i="7" s="1"/>
  <c r="K67" i="7"/>
  <c r="H67" i="7"/>
  <c r="AR66" i="7"/>
  <c r="AJ66" i="7"/>
  <c r="AD66" i="7"/>
  <c r="W66" i="7"/>
  <c r="T66" i="7"/>
  <c r="R66" i="7"/>
  <c r="L66" i="7"/>
  <c r="M66" i="7" s="1"/>
  <c r="N66" i="7" s="1"/>
  <c r="K66" i="7"/>
  <c r="H66" i="7"/>
  <c r="AR65" i="7"/>
  <c r="AJ65" i="7"/>
  <c r="AD65" i="7"/>
  <c r="W65" i="7"/>
  <c r="T65" i="7"/>
  <c r="R65" i="7"/>
  <c r="L65" i="7"/>
  <c r="M65" i="7" s="1"/>
  <c r="N65" i="7" s="1"/>
  <c r="K65" i="7"/>
  <c r="H65" i="7"/>
  <c r="AR64" i="7"/>
  <c r="AJ64" i="7"/>
  <c r="AD64" i="7"/>
  <c r="W64" i="7"/>
  <c r="T64" i="7"/>
  <c r="R64" i="7"/>
  <c r="L64" i="7"/>
  <c r="M64" i="7" s="1"/>
  <c r="N64" i="7" s="1"/>
  <c r="K64" i="7"/>
  <c r="H64" i="7"/>
  <c r="AR63" i="7"/>
  <c r="AJ63" i="7"/>
  <c r="AD63" i="7"/>
  <c r="W63" i="7"/>
  <c r="T63" i="7"/>
  <c r="R63" i="7"/>
  <c r="L63" i="7"/>
  <c r="M63" i="7" s="1"/>
  <c r="N63" i="7" s="1"/>
  <c r="K63" i="7"/>
  <c r="H63" i="7"/>
  <c r="AR62" i="7"/>
  <c r="AJ62" i="7"/>
  <c r="AD62" i="7"/>
  <c r="W62" i="7"/>
  <c r="T62" i="7"/>
  <c r="R62" i="7"/>
  <c r="L62" i="7"/>
  <c r="M62" i="7" s="1"/>
  <c r="N62" i="7" s="1"/>
  <c r="K62" i="7"/>
  <c r="H62" i="7"/>
  <c r="AR61" i="7"/>
  <c r="AJ61" i="7"/>
  <c r="AD61" i="7"/>
  <c r="W61" i="7"/>
  <c r="T61" i="7"/>
  <c r="R61" i="7"/>
  <c r="L61" i="7"/>
  <c r="M61" i="7" s="1"/>
  <c r="N61" i="7" s="1"/>
  <c r="K61" i="7"/>
  <c r="H61" i="7"/>
  <c r="AR60" i="7"/>
  <c r="AJ60" i="7"/>
  <c r="AD60" i="7"/>
  <c r="W60" i="7"/>
  <c r="T60" i="7"/>
  <c r="R60" i="7"/>
  <c r="L60" i="7"/>
  <c r="M60" i="7" s="1"/>
  <c r="N60" i="7" s="1"/>
  <c r="K60" i="7"/>
  <c r="H60" i="7"/>
  <c r="AR59" i="7"/>
  <c r="AJ59" i="7"/>
  <c r="AD59" i="7"/>
  <c r="W59" i="7"/>
  <c r="T59" i="7"/>
  <c r="R59" i="7"/>
  <c r="L59" i="7"/>
  <c r="M59" i="7" s="1"/>
  <c r="N59" i="7" s="1"/>
  <c r="K59" i="7"/>
  <c r="H59" i="7"/>
  <c r="AR58" i="7"/>
  <c r="AJ58" i="7"/>
  <c r="AD58" i="7"/>
  <c r="W58" i="7"/>
  <c r="T58" i="7"/>
  <c r="R58" i="7"/>
  <c r="L58" i="7"/>
  <c r="M58" i="7" s="1"/>
  <c r="N58" i="7" s="1"/>
  <c r="K58" i="7"/>
  <c r="H58" i="7"/>
  <c r="AR57" i="7"/>
  <c r="AJ57" i="7"/>
  <c r="AD57" i="7"/>
  <c r="W57" i="7"/>
  <c r="T57" i="7"/>
  <c r="R57" i="7"/>
  <c r="L57" i="7"/>
  <c r="M57" i="7" s="1"/>
  <c r="N57" i="7" s="1"/>
  <c r="K57" i="7"/>
  <c r="H57" i="7"/>
  <c r="AR56" i="7"/>
  <c r="AJ56" i="7"/>
  <c r="AD56" i="7"/>
  <c r="W56" i="7"/>
  <c r="T56" i="7"/>
  <c r="R56" i="7"/>
  <c r="L56" i="7"/>
  <c r="M56" i="7" s="1"/>
  <c r="N56" i="7" s="1"/>
  <c r="K56" i="7"/>
  <c r="H56" i="7"/>
  <c r="X2" i="1"/>
  <c r="F38" i="4" l="1"/>
  <c r="Q20" i="4" l="1"/>
  <c r="P20" i="4"/>
  <c r="O20" i="4"/>
  <c r="Q19" i="4"/>
  <c r="P19" i="4"/>
  <c r="O19" i="4"/>
  <c r="Q16" i="4"/>
  <c r="P16" i="4"/>
  <c r="O16" i="4"/>
  <c r="Q15" i="4"/>
  <c r="P15" i="4"/>
  <c r="O15" i="4"/>
  <c r="DH3" i="1" l="1"/>
  <c r="DH4" i="1"/>
  <c r="DH5" i="1"/>
  <c r="DH6" i="1"/>
  <c r="DH7" i="1"/>
  <c r="DH8" i="1"/>
  <c r="DH9" i="1"/>
  <c r="DH10" i="1"/>
  <c r="DH11" i="1"/>
  <c r="DH12" i="1"/>
  <c r="DH13" i="1"/>
  <c r="DH14" i="1"/>
  <c r="DH15" i="1"/>
  <c r="DH16" i="1"/>
  <c r="DH17" i="1"/>
  <c r="DH18" i="1"/>
  <c r="DH19" i="1"/>
  <c r="DH20" i="1"/>
  <c r="DH21" i="1"/>
  <c r="DH22" i="1"/>
  <c r="DH23" i="1"/>
  <c r="DH24" i="1"/>
  <c r="DH25" i="1"/>
  <c r="DH26" i="1"/>
  <c r="DH27" i="1"/>
  <c r="DH28" i="1"/>
  <c r="DH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 i="1"/>
  <c r="CV3" i="1"/>
  <c r="CW3" i="1"/>
  <c r="CX3" i="1"/>
  <c r="CY3" i="1"/>
  <c r="CZ3" i="1"/>
  <c r="DA3" i="1"/>
  <c r="CV4" i="1"/>
  <c r="CW4" i="1"/>
  <c r="CX4" i="1"/>
  <c r="CY4" i="1"/>
  <c r="CZ4" i="1"/>
  <c r="DA4" i="1"/>
  <c r="CV5" i="1"/>
  <c r="CW5" i="1"/>
  <c r="CX5" i="1"/>
  <c r="CY5" i="1"/>
  <c r="CZ5" i="1"/>
  <c r="DA5" i="1"/>
  <c r="CV6" i="1"/>
  <c r="CW6" i="1"/>
  <c r="CX6" i="1"/>
  <c r="CY6" i="1"/>
  <c r="CZ6" i="1"/>
  <c r="DA6" i="1"/>
  <c r="CV7" i="1"/>
  <c r="CW7" i="1"/>
  <c r="CX7" i="1"/>
  <c r="CY7" i="1"/>
  <c r="CZ7" i="1"/>
  <c r="DA7" i="1"/>
  <c r="CV8" i="1"/>
  <c r="CW8" i="1"/>
  <c r="CX8" i="1"/>
  <c r="CY8" i="1"/>
  <c r="CZ8" i="1"/>
  <c r="DA8" i="1"/>
  <c r="CV9" i="1"/>
  <c r="CW9" i="1"/>
  <c r="CX9" i="1"/>
  <c r="CY9" i="1"/>
  <c r="CZ9" i="1"/>
  <c r="DA9" i="1"/>
  <c r="CV10" i="1"/>
  <c r="CW10" i="1"/>
  <c r="CX10" i="1"/>
  <c r="CY10" i="1"/>
  <c r="CZ10" i="1"/>
  <c r="DA10" i="1"/>
  <c r="CV11" i="1"/>
  <c r="CW11" i="1"/>
  <c r="CX11" i="1"/>
  <c r="CY11" i="1"/>
  <c r="CZ11" i="1"/>
  <c r="DA11" i="1"/>
  <c r="CV12" i="1"/>
  <c r="CW12" i="1"/>
  <c r="CX12" i="1"/>
  <c r="CY12" i="1"/>
  <c r="CZ12" i="1"/>
  <c r="DA12" i="1"/>
  <c r="CV13" i="1"/>
  <c r="CW13" i="1"/>
  <c r="CX13" i="1"/>
  <c r="CY13" i="1"/>
  <c r="CZ13" i="1"/>
  <c r="DA13" i="1"/>
  <c r="CV14" i="1"/>
  <c r="CW14" i="1"/>
  <c r="CX14" i="1"/>
  <c r="CY14" i="1"/>
  <c r="CZ14" i="1"/>
  <c r="DA14" i="1"/>
  <c r="CV15" i="1"/>
  <c r="CW15" i="1"/>
  <c r="CX15" i="1"/>
  <c r="CY15" i="1"/>
  <c r="CZ15" i="1"/>
  <c r="DA15" i="1"/>
  <c r="CV16" i="1"/>
  <c r="CW16" i="1"/>
  <c r="CX16" i="1"/>
  <c r="CY16" i="1"/>
  <c r="CZ16" i="1"/>
  <c r="DA16" i="1"/>
  <c r="CV17" i="1"/>
  <c r="CW17" i="1"/>
  <c r="CX17" i="1"/>
  <c r="CY17" i="1"/>
  <c r="CZ17" i="1"/>
  <c r="DA17" i="1"/>
  <c r="CV18" i="1"/>
  <c r="CW18" i="1"/>
  <c r="CX18" i="1"/>
  <c r="CY18" i="1"/>
  <c r="CZ18" i="1"/>
  <c r="DA18" i="1"/>
  <c r="CV19" i="1"/>
  <c r="CW19" i="1"/>
  <c r="CX19" i="1"/>
  <c r="CY19" i="1"/>
  <c r="CZ19" i="1"/>
  <c r="DA19" i="1"/>
  <c r="CV20" i="1"/>
  <c r="CW20" i="1"/>
  <c r="CX20" i="1"/>
  <c r="CY20" i="1"/>
  <c r="CZ20" i="1"/>
  <c r="DA20" i="1"/>
  <c r="CV21" i="1"/>
  <c r="CW21" i="1"/>
  <c r="CX21" i="1"/>
  <c r="CY21" i="1"/>
  <c r="CZ21" i="1"/>
  <c r="DA21" i="1"/>
  <c r="CV22" i="1"/>
  <c r="CW22" i="1"/>
  <c r="CX22" i="1"/>
  <c r="CY22" i="1"/>
  <c r="CZ22" i="1"/>
  <c r="DA22" i="1"/>
  <c r="CV23" i="1"/>
  <c r="CW23" i="1"/>
  <c r="CX23" i="1"/>
  <c r="CY23" i="1"/>
  <c r="CZ23" i="1"/>
  <c r="DA23" i="1"/>
  <c r="CV24" i="1"/>
  <c r="CW24" i="1"/>
  <c r="CX24" i="1"/>
  <c r="CY24" i="1"/>
  <c r="CZ24" i="1"/>
  <c r="DA24" i="1"/>
  <c r="CV25" i="1"/>
  <c r="CW25" i="1"/>
  <c r="CX25" i="1"/>
  <c r="CY25" i="1"/>
  <c r="CZ25" i="1"/>
  <c r="DA25" i="1"/>
  <c r="CV26" i="1"/>
  <c r="CW26" i="1"/>
  <c r="CX26" i="1"/>
  <c r="CY26" i="1"/>
  <c r="CZ26" i="1"/>
  <c r="DA26" i="1"/>
  <c r="CV27" i="1"/>
  <c r="CW27" i="1"/>
  <c r="CX27" i="1"/>
  <c r="CY27" i="1"/>
  <c r="CZ27" i="1"/>
  <c r="DA27" i="1"/>
  <c r="CV28" i="1"/>
  <c r="CW28" i="1"/>
  <c r="CX28" i="1"/>
  <c r="CY28" i="1"/>
  <c r="CZ28" i="1"/>
  <c r="DA28" i="1"/>
  <c r="CW2" i="1"/>
  <c r="CX2" i="1"/>
  <c r="CY2" i="1"/>
  <c r="CZ2" i="1"/>
  <c r="DA2" i="1"/>
  <c r="CV2" i="1"/>
  <c r="CP3" i="1"/>
  <c r="CQ3" i="1"/>
  <c r="CR3" i="1"/>
  <c r="CS3" i="1"/>
  <c r="CT3" i="1"/>
  <c r="CU3" i="1"/>
  <c r="CP4" i="1"/>
  <c r="CQ4" i="1"/>
  <c r="CR4" i="1"/>
  <c r="CS4" i="1"/>
  <c r="CT4" i="1"/>
  <c r="CU4" i="1"/>
  <c r="CP5" i="1"/>
  <c r="CQ5" i="1"/>
  <c r="CR5" i="1"/>
  <c r="CS5" i="1"/>
  <c r="CT5" i="1"/>
  <c r="CU5" i="1"/>
  <c r="CP6" i="1"/>
  <c r="CQ6" i="1"/>
  <c r="CR6" i="1"/>
  <c r="CS6" i="1"/>
  <c r="CT6" i="1"/>
  <c r="CU6" i="1"/>
  <c r="CP7" i="1"/>
  <c r="CQ7" i="1"/>
  <c r="CR7" i="1"/>
  <c r="CS7" i="1"/>
  <c r="CT7" i="1"/>
  <c r="CU7" i="1"/>
  <c r="CP8" i="1"/>
  <c r="CQ8" i="1"/>
  <c r="CR8" i="1"/>
  <c r="CS8" i="1"/>
  <c r="CT8" i="1"/>
  <c r="CU8" i="1"/>
  <c r="CP9" i="1"/>
  <c r="CQ9" i="1"/>
  <c r="CR9" i="1"/>
  <c r="CS9" i="1"/>
  <c r="CT9" i="1"/>
  <c r="CU9" i="1"/>
  <c r="CP10" i="1"/>
  <c r="CQ10" i="1"/>
  <c r="CR10" i="1"/>
  <c r="CS10" i="1"/>
  <c r="CT10" i="1"/>
  <c r="CU10" i="1"/>
  <c r="CP11" i="1"/>
  <c r="CQ11" i="1"/>
  <c r="CR11" i="1"/>
  <c r="CS11" i="1"/>
  <c r="CT11" i="1"/>
  <c r="CU11" i="1"/>
  <c r="CP12" i="1"/>
  <c r="CQ12" i="1"/>
  <c r="CR12" i="1"/>
  <c r="CS12" i="1"/>
  <c r="CT12" i="1"/>
  <c r="CU12" i="1"/>
  <c r="CP13" i="1"/>
  <c r="CQ13" i="1"/>
  <c r="CR13" i="1"/>
  <c r="CS13" i="1"/>
  <c r="CT13" i="1"/>
  <c r="CU13" i="1"/>
  <c r="CP14" i="1"/>
  <c r="CQ14" i="1"/>
  <c r="CR14" i="1"/>
  <c r="CS14" i="1"/>
  <c r="CT14" i="1"/>
  <c r="CU14" i="1"/>
  <c r="CP15" i="1"/>
  <c r="CQ15" i="1"/>
  <c r="CR15" i="1"/>
  <c r="CS15" i="1"/>
  <c r="CT15" i="1"/>
  <c r="CU15" i="1"/>
  <c r="CP16" i="1"/>
  <c r="CQ16" i="1"/>
  <c r="CR16" i="1"/>
  <c r="CS16" i="1"/>
  <c r="CT16" i="1"/>
  <c r="CU16" i="1"/>
  <c r="CP17" i="1"/>
  <c r="CQ17" i="1"/>
  <c r="CR17" i="1"/>
  <c r="CS17" i="1"/>
  <c r="CT17" i="1"/>
  <c r="CU17" i="1"/>
  <c r="CP18" i="1"/>
  <c r="CQ18" i="1"/>
  <c r="CR18" i="1"/>
  <c r="CS18" i="1"/>
  <c r="CT18" i="1"/>
  <c r="CU18" i="1"/>
  <c r="CP19" i="1"/>
  <c r="CQ19" i="1"/>
  <c r="CR19" i="1"/>
  <c r="CS19" i="1"/>
  <c r="CT19" i="1"/>
  <c r="CU19" i="1"/>
  <c r="CP20" i="1"/>
  <c r="CQ20" i="1"/>
  <c r="CR20" i="1"/>
  <c r="CS20" i="1"/>
  <c r="CT20" i="1"/>
  <c r="CU20" i="1"/>
  <c r="CP21" i="1"/>
  <c r="CQ21" i="1"/>
  <c r="CR21" i="1"/>
  <c r="CS21" i="1"/>
  <c r="CT21" i="1"/>
  <c r="CU21" i="1"/>
  <c r="CP22" i="1"/>
  <c r="CQ22" i="1"/>
  <c r="CR22" i="1"/>
  <c r="CS22" i="1"/>
  <c r="CT22" i="1"/>
  <c r="CU22" i="1"/>
  <c r="CP23" i="1"/>
  <c r="CQ23" i="1"/>
  <c r="CR23" i="1"/>
  <c r="CS23" i="1"/>
  <c r="CT23" i="1"/>
  <c r="CU23" i="1"/>
  <c r="CP24" i="1"/>
  <c r="CQ24" i="1"/>
  <c r="CR24" i="1"/>
  <c r="CS24" i="1"/>
  <c r="CT24" i="1"/>
  <c r="CU24" i="1"/>
  <c r="CP25" i="1"/>
  <c r="CQ25" i="1"/>
  <c r="CR25" i="1"/>
  <c r="CS25" i="1"/>
  <c r="CT25" i="1"/>
  <c r="CU25" i="1"/>
  <c r="CP26" i="1"/>
  <c r="CQ26" i="1"/>
  <c r="CR26" i="1"/>
  <c r="CS26" i="1"/>
  <c r="CT26" i="1"/>
  <c r="CU26" i="1"/>
  <c r="CP27" i="1"/>
  <c r="CQ27" i="1"/>
  <c r="CR27" i="1"/>
  <c r="CS27" i="1"/>
  <c r="CT27" i="1"/>
  <c r="CU27" i="1"/>
  <c r="CP28" i="1"/>
  <c r="CQ28" i="1"/>
  <c r="CR28" i="1"/>
  <c r="CS28" i="1"/>
  <c r="CT28" i="1"/>
  <c r="CU28" i="1"/>
  <c r="CQ2" i="1"/>
  <c r="CR2" i="1"/>
  <c r="CS2" i="1"/>
  <c r="CT2" i="1"/>
  <c r="CU2" i="1"/>
  <c r="CP2" i="1"/>
  <c r="CJ3" i="1"/>
  <c r="CK3" i="1"/>
  <c r="CL3" i="1"/>
  <c r="CM3" i="1"/>
  <c r="CN3" i="1"/>
  <c r="CO3" i="1"/>
  <c r="CJ4" i="1"/>
  <c r="CK4" i="1"/>
  <c r="CL4" i="1"/>
  <c r="CM4" i="1"/>
  <c r="CN4" i="1"/>
  <c r="CO4" i="1"/>
  <c r="CJ5" i="1"/>
  <c r="CK5" i="1"/>
  <c r="CL5" i="1"/>
  <c r="CM5" i="1"/>
  <c r="CN5" i="1"/>
  <c r="CO5" i="1"/>
  <c r="CJ6" i="1"/>
  <c r="CK6" i="1"/>
  <c r="CL6" i="1"/>
  <c r="CM6" i="1"/>
  <c r="CN6" i="1"/>
  <c r="CO6" i="1"/>
  <c r="CJ7" i="1"/>
  <c r="CK7" i="1"/>
  <c r="CL7" i="1"/>
  <c r="CM7" i="1"/>
  <c r="CN7" i="1"/>
  <c r="CO7" i="1"/>
  <c r="CJ8" i="1"/>
  <c r="CK8" i="1"/>
  <c r="CL8" i="1"/>
  <c r="CM8" i="1"/>
  <c r="CN8" i="1"/>
  <c r="CO8" i="1"/>
  <c r="CJ9" i="1"/>
  <c r="CK9" i="1"/>
  <c r="CL9" i="1"/>
  <c r="CM9" i="1"/>
  <c r="CN9" i="1"/>
  <c r="CO9" i="1"/>
  <c r="CJ10" i="1"/>
  <c r="CK10" i="1"/>
  <c r="CL10" i="1"/>
  <c r="CM10" i="1"/>
  <c r="CN10" i="1"/>
  <c r="CO10" i="1"/>
  <c r="CJ11" i="1"/>
  <c r="CK11" i="1"/>
  <c r="CL11" i="1"/>
  <c r="CM11" i="1"/>
  <c r="CN11" i="1"/>
  <c r="CO11" i="1"/>
  <c r="CJ12" i="1"/>
  <c r="CK12" i="1"/>
  <c r="CL12" i="1"/>
  <c r="CM12" i="1"/>
  <c r="CN12" i="1"/>
  <c r="CO12" i="1"/>
  <c r="CJ13" i="1"/>
  <c r="CK13" i="1"/>
  <c r="CL13" i="1"/>
  <c r="CM13" i="1"/>
  <c r="CN13" i="1"/>
  <c r="CO13" i="1"/>
  <c r="CJ14" i="1"/>
  <c r="CK14" i="1"/>
  <c r="CL14" i="1"/>
  <c r="CM14" i="1"/>
  <c r="CN14" i="1"/>
  <c r="CO14" i="1"/>
  <c r="CJ15" i="1"/>
  <c r="CK15" i="1"/>
  <c r="CL15" i="1"/>
  <c r="CM15" i="1"/>
  <c r="CN15" i="1"/>
  <c r="CO15" i="1"/>
  <c r="CJ16" i="1"/>
  <c r="CK16" i="1"/>
  <c r="CL16" i="1"/>
  <c r="CM16" i="1"/>
  <c r="CN16" i="1"/>
  <c r="CO16" i="1"/>
  <c r="CJ17" i="1"/>
  <c r="CK17" i="1"/>
  <c r="CL17" i="1"/>
  <c r="CM17" i="1"/>
  <c r="CN17" i="1"/>
  <c r="CO17" i="1"/>
  <c r="CJ18" i="1"/>
  <c r="CK18" i="1"/>
  <c r="CL18" i="1"/>
  <c r="CM18" i="1"/>
  <c r="CN18" i="1"/>
  <c r="CO18" i="1"/>
  <c r="CJ19" i="1"/>
  <c r="CK19" i="1"/>
  <c r="CL19" i="1"/>
  <c r="CM19" i="1"/>
  <c r="CN19" i="1"/>
  <c r="CO19" i="1"/>
  <c r="CJ20" i="1"/>
  <c r="CK20" i="1"/>
  <c r="CL20" i="1"/>
  <c r="CM20" i="1"/>
  <c r="CN20" i="1"/>
  <c r="CO20" i="1"/>
  <c r="CJ21" i="1"/>
  <c r="CK21" i="1"/>
  <c r="CL21" i="1"/>
  <c r="CM21" i="1"/>
  <c r="CN21" i="1"/>
  <c r="CO21" i="1"/>
  <c r="CJ22" i="1"/>
  <c r="CK22" i="1"/>
  <c r="CL22" i="1"/>
  <c r="CM22" i="1"/>
  <c r="CN22" i="1"/>
  <c r="CO22" i="1"/>
  <c r="CJ23" i="1"/>
  <c r="CK23" i="1"/>
  <c r="CL23" i="1"/>
  <c r="CM23" i="1"/>
  <c r="CN23" i="1"/>
  <c r="CO23" i="1"/>
  <c r="CJ24" i="1"/>
  <c r="CK24" i="1"/>
  <c r="CL24" i="1"/>
  <c r="CM24" i="1"/>
  <c r="CN24" i="1"/>
  <c r="CO24" i="1"/>
  <c r="CJ25" i="1"/>
  <c r="CK25" i="1"/>
  <c r="CL25" i="1"/>
  <c r="CM25" i="1"/>
  <c r="CN25" i="1"/>
  <c r="CO25" i="1"/>
  <c r="CJ26" i="1"/>
  <c r="CK26" i="1"/>
  <c r="CL26" i="1"/>
  <c r="CM26" i="1"/>
  <c r="CN26" i="1"/>
  <c r="CO26" i="1"/>
  <c r="CJ27" i="1"/>
  <c r="CK27" i="1"/>
  <c r="CL27" i="1"/>
  <c r="CM27" i="1"/>
  <c r="CN27" i="1"/>
  <c r="CO27" i="1"/>
  <c r="CJ28" i="1"/>
  <c r="CK28" i="1"/>
  <c r="CL28" i="1"/>
  <c r="CM28" i="1"/>
  <c r="CN28" i="1"/>
  <c r="CO28" i="1"/>
  <c r="CK2" i="1"/>
  <c r="CL2" i="1"/>
  <c r="CM2" i="1"/>
  <c r="CN2" i="1"/>
  <c r="CO2" i="1"/>
  <c r="CJ2" i="1"/>
  <c r="CI3" i="1"/>
  <c r="CI4" i="1"/>
  <c r="CI5" i="1"/>
  <c r="CI6" i="1"/>
  <c r="CI7" i="1"/>
  <c r="CI8" i="1"/>
  <c r="CI9" i="1"/>
  <c r="CI10" i="1"/>
  <c r="CI11" i="1"/>
  <c r="CI12" i="1"/>
  <c r="CI13" i="1"/>
  <c r="CI14" i="1"/>
  <c r="CI15" i="1"/>
  <c r="CI16" i="1"/>
  <c r="CI17" i="1"/>
  <c r="CI18" i="1"/>
  <c r="CI19" i="1"/>
  <c r="CI20" i="1"/>
  <c r="CI21" i="1"/>
  <c r="CI22" i="1"/>
  <c r="CI23" i="1"/>
  <c r="CI24" i="1"/>
  <c r="CI25" i="1"/>
  <c r="CI26" i="1"/>
  <c r="CI27" i="1"/>
  <c r="CI28" i="1"/>
  <c r="CI2" i="1"/>
  <c r="CH3" i="1"/>
  <c r="CH4" i="1"/>
  <c r="CH5" i="1"/>
  <c r="CH6" i="1"/>
  <c r="CH7" i="1"/>
  <c r="CH8" i="1"/>
  <c r="CH9" i="1"/>
  <c r="CH10" i="1"/>
  <c r="CH11" i="1"/>
  <c r="CH12" i="1"/>
  <c r="CH13" i="1"/>
  <c r="CH14" i="1"/>
  <c r="CH15" i="1"/>
  <c r="CH16" i="1"/>
  <c r="CH17" i="1"/>
  <c r="CH18" i="1"/>
  <c r="CH19" i="1"/>
  <c r="CH20" i="1"/>
  <c r="CH21" i="1"/>
  <c r="CH22" i="1"/>
  <c r="CH23" i="1"/>
  <c r="CH24" i="1"/>
  <c r="CH25" i="1"/>
  <c r="CH26" i="1"/>
  <c r="CH27" i="1"/>
  <c r="CH28" i="1"/>
  <c r="CH2" i="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 i="1"/>
  <c r="BT2" i="1"/>
  <c r="AD3" i="7" l="1"/>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2" i="7"/>
  <c r="W4" i="7" l="1"/>
  <c r="W7" i="7"/>
  <c r="W10" i="7"/>
  <c r="W13" i="7"/>
  <c r="W16" i="7"/>
  <c r="W19" i="7"/>
  <c r="W22" i="7"/>
  <c r="W25" i="7"/>
  <c r="W28" i="7"/>
  <c r="W31" i="7"/>
  <c r="W34" i="7"/>
  <c r="W37" i="7"/>
  <c r="W40" i="7"/>
  <c r="W43" i="7"/>
  <c r="W46" i="7"/>
  <c r="W49" i="7"/>
  <c r="W52" i="7"/>
  <c r="W55" i="7"/>
  <c r="AR3" i="7"/>
  <c r="AR4" i="7"/>
  <c r="AR5" i="7"/>
  <c r="AR6" i="7"/>
  <c r="AR7" i="7"/>
  <c r="AR8" i="7"/>
  <c r="AR9" i="7"/>
  <c r="AR10" i="7"/>
  <c r="AR11" i="7"/>
  <c r="AR12" i="7"/>
  <c r="AR13" i="7"/>
  <c r="AR14" i="7"/>
  <c r="AR15" i="7"/>
  <c r="AR16" i="7"/>
  <c r="AR17" i="7"/>
  <c r="AR18" i="7"/>
  <c r="AR19" i="7"/>
  <c r="AR20" i="7"/>
  <c r="AR21" i="7"/>
  <c r="AR22" i="7"/>
  <c r="AR23" i="7"/>
  <c r="AR24" i="7"/>
  <c r="AR25" i="7"/>
  <c r="AR26" i="7"/>
  <c r="AR27" i="7"/>
  <c r="AR28" i="7"/>
  <c r="AR29" i="7"/>
  <c r="AR30" i="7"/>
  <c r="AR31" i="7"/>
  <c r="AR32" i="7"/>
  <c r="AR33" i="7"/>
  <c r="AR34" i="7"/>
  <c r="AR35" i="7"/>
  <c r="AR36" i="7"/>
  <c r="AR37" i="7"/>
  <c r="AR38" i="7"/>
  <c r="AR39" i="7"/>
  <c r="AR40" i="7"/>
  <c r="AR41" i="7"/>
  <c r="AR42" i="7"/>
  <c r="AR43" i="7"/>
  <c r="AR44" i="7"/>
  <c r="AR45" i="7"/>
  <c r="AR46" i="7"/>
  <c r="AR47" i="7"/>
  <c r="AR48" i="7"/>
  <c r="AR49" i="7"/>
  <c r="AR50" i="7"/>
  <c r="AR51" i="7"/>
  <c r="AR52" i="7"/>
  <c r="AR53" i="7"/>
  <c r="AR54" i="7"/>
  <c r="AR55" i="7"/>
  <c r="AR2" i="7"/>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 i="1"/>
  <c r="AC2" i="1" l="1"/>
  <c r="Q3" i="1"/>
  <c r="R3" i="1"/>
  <c r="S3" i="1"/>
  <c r="T3" i="1"/>
  <c r="U3" i="1"/>
  <c r="V3" i="1"/>
  <c r="Q4" i="1"/>
  <c r="R4" i="1"/>
  <c r="S4" i="1"/>
  <c r="T4" i="1"/>
  <c r="U4" i="1"/>
  <c r="V4" i="1"/>
  <c r="Q5" i="1"/>
  <c r="R5" i="1"/>
  <c r="S5" i="1"/>
  <c r="T5" i="1"/>
  <c r="U5" i="1"/>
  <c r="V5" i="1"/>
  <c r="Q6" i="1"/>
  <c r="R6" i="1"/>
  <c r="S6" i="1"/>
  <c r="T6" i="1"/>
  <c r="U6" i="1"/>
  <c r="V6" i="1"/>
  <c r="Q7" i="1"/>
  <c r="R7" i="1"/>
  <c r="S7" i="1"/>
  <c r="T7" i="1"/>
  <c r="U7" i="1"/>
  <c r="V7" i="1"/>
  <c r="Q8" i="1"/>
  <c r="R8" i="1"/>
  <c r="S8" i="1"/>
  <c r="T8" i="1"/>
  <c r="U8" i="1"/>
  <c r="V8" i="1"/>
  <c r="Q9" i="1"/>
  <c r="R9" i="1"/>
  <c r="S9" i="1"/>
  <c r="T9" i="1"/>
  <c r="U9" i="1"/>
  <c r="V9" i="1"/>
  <c r="Q10" i="1"/>
  <c r="R10" i="1"/>
  <c r="S10" i="1"/>
  <c r="T10" i="1"/>
  <c r="U10" i="1"/>
  <c r="V10" i="1"/>
  <c r="Q11" i="1"/>
  <c r="R11" i="1"/>
  <c r="S11" i="1"/>
  <c r="T11" i="1"/>
  <c r="U11" i="1"/>
  <c r="V11" i="1"/>
  <c r="Q12" i="1"/>
  <c r="R12" i="1"/>
  <c r="S12" i="1"/>
  <c r="T12" i="1"/>
  <c r="U12" i="1"/>
  <c r="V12" i="1"/>
  <c r="Q13" i="1"/>
  <c r="R13" i="1"/>
  <c r="S13" i="1"/>
  <c r="T13" i="1"/>
  <c r="U13" i="1"/>
  <c r="V13" i="1"/>
  <c r="Q14" i="1"/>
  <c r="R14" i="1"/>
  <c r="S14" i="1"/>
  <c r="T14" i="1"/>
  <c r="U14" i="1"/>
  <c r="V14" i="1"/>
  <c r="Q15" i="1"/>
  <c r="R15" i="1"/>
  <c r="S15" i="1"/>
  <c r="T15" i="1"/>
  <c r="U15" i="1"/>
  <c r="V15" i="1"/>
  <c r="Q16" i="1"/>
  <c r="R16" i="1"/>
  <c r="S16" i="1"/>
  <c r="T16" i="1"/>
  <c r="U16" i="1"/>
  <c r="V16" i="1"/>
  <c r="Q17" i="1"/>
  <c r="R17" i="1"/>
  <c r="S17" i="1"/>
  <c r="T17" i="1"/>
  <c r="U17" i="1"/>
  <c r="V17" i="1"/>
  <c r="Q18" i="1"/>
  <c r="R18" i="1"/>
  <c r="S18" i="1"/>
  <c r="T18" i="1"/>
  <c r="U18" i="1"/>
  <c r="V18" i="1"/>
  <c r="Q19" i="1"/>
  <c r="R19" i="1"/>
  <c r="S19" i="1"/>
  <c r="T19" i="1"/>
  <c r="U19" i="1"/>
  <c r="V19" i="1"/>
  <c r="Q20" i="1"/>
  <c r="R20" i="1"/>
  <c r="S20" i="1"/>
  <c r="T20" i="1"/>
  <c r="U20" i="1"/>
  <c r="V20" i="1"/>
  <c r="Q21" i="1"/>
  <c r="R21" i="1"/>
  <c r="S21" i="1"/>
  <c r="T21" i="1"/>
  <c r="U21" i="1"/>
  <c r="V21" i="1"/>
  <c r="Q22" i="1"/>
  <c r="R22" i="1"/>
  <c r="S22" i="1"/>
  <c r="T22" i="1"/>
  <c r="U22" i="1"/>
  <c r="V22" i="1"/>
  <c r="Q23" i="1"/>
  <c r="R23" i="1"/>
  <c r="S23" i="1"/>
  <c r="T23" i="1"/>
  <c r="U23" i="1"/>
  <c r="V23" i="1"/>
  <c r="Q24" i="1"/>
  <c r="R24" i="1"/>
  <c r="S24" i="1"/>
  <c r="T24" i="1"/>
  <c r="U24" i="1"/>
  <c r="V24" i="1"/>
  <c r="Q25" i="1"/>
  <c r="R25" i="1"/>
  <c r="S25" i="1"/>
  <c r="T25" i="1"/>
  <c r="U25" i="1"/>
  <c r="V25" i="1"/>
  <c r="Q26" i="1"/>
  <c r="R26" i="1"/>
  <c r="S26" i="1"/>
  <c r="T26" i="1"/>
  <c r="U26" i="1"/>
  <c r="V26" i="1"/>
  <c r="Q27" i="1"/>
  <c r="R27" i="1"/>
  <c r="S27" i="1"/>
  <c r="T27" i="1"/>
  <c r="U27" i="1"/>
  <c r="V27" i="1"/>
  <c r="Q28" i="1"/>
  <c r="R28" i="1"/>
  <c r="S28" i="1"/>
  <c r="T28" i="1"/>
  <c r="U28" i="1"/>
  <c r="V28" i="1"/>
  <c r="V2" i="1"/>
  <c r="R2" i="1"/>
  <c r="S2" i="1"/>
  <c r="T2" i="1"/>
  <c r="U2" i="1"/>
  <c r="Q2" i="1"/>
  <c r="C2" i="1" l="1"/>
  <c r="C3" i="1"/>
  <c r="C5" i="1"/>
  <c r="C6" i="1"/>
  <c r="C7" i="1"/>
  <c r="C8" i="1"/>
  <c r="C9" i="1"/>
  <c r="C10" i="1"/>
  <c r="C11" i="1"/>
  <c r="C12" i="1"/>
  <c r="C13" i="1"/>
  <c r="C14" i="1"/>
  <c r="C15" i="1"/>
  <c r="C16" i="1"/>
  <c r="C17" i="1"/>
  <c r="C18" i="1"/>
  <c r="C19" i="1"/>
  <c r="C20" i="1"/>
  <c r="C21" i="1"/>
  <c r="C22" i="1"/>
  <c r="C23" i="1"/>
  <c r="C24" i="1"/>
  <c r="C25" i="1"/>
  <c r="C26" i="1"/>
  <c r="C27" i="1"/>
  <c r="C28" i="1"/>
  <c r="C4" i="1"/>
  <c r="AB11" i="4" l="1"/>
  <c r="AB30" i="4"/>
  <c r="AB29" i="4"/>
  <c r="AB27" i="4"/>
  <c r="AB26" i="4"/>
  <c r="W3" i="1" l="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Y2" i="1"/>
  <c r="Z2" i="1"/>
  <c r="AA2" i="1"/>
  <c r="AB2" i="1"/>
  <c r="W2" i="1"/>
  <c r="BA3" i="1" l="1"/>
  <c r="BB3" i="1"/>
  <c r="BC3" i="1"/>
  <c r="BD3" i="1"/>
  <c r="BE3" i="1"/>
  <c r="BF3" i="1"/>
  <c r="BA4" i="1"/>
  <c r="BB4" i="1"/>
  <c r="BC4" i="1"/>
  <c r="BD4" i="1"/>
  <c r="BE4" i="1"/>
  <c r="BF4" i="1"/>
  <c r="BA5" i="1"/>
  <c r="BB5" i="1"/>
  <c r="BC5" i="1"/>
  <c r="BD5" i="1"/>
  <c r="BE5" i="1"/>
  <c r="BF5" i="1"/>
  <c r="BA6" i="1"/>
  <c r="BB6" i="1"/>
  <c r="BC6" i="1"/>
  <c r="BD6" i="1"/>
  <c r="BE6" i="1"/>
  <c r="BF6" i="1"/>
  <c r="BA7" i="1"/>
  <c r="BB7" i="1"/>
  <c r="BC7" i="1"/>
  <c r="BD7" i="1"/>
  <c r="BE7" i="1"/>
  <c r="BF7" i="1"/>
  <c r="BA8" i="1"/>
  <c r="BB8" i="1"/>
  <c r="BC8" i="1"/>
  <c r="BD8" i="1"/>
  <c r="BE8" i="1"/>
  <c r="BF8" i="1"/>
  <c r="BA9" i="1"/>
  <c r="BB9" i="1"/>
  <c r="BC9" i="1"/>
  <c r="BD9" i="1"/>
  <c r="BE9" i="1"/>
  <c r="BF9" i="1"/>
  <c r="BA10" i="1"/>
  <c r="BB10" i="1"/>
  <c r="BC10" i="1"/>
  <c r="BD10" i="1"/>
  <c r="BE10" i="1"/>
  <c r="BF10" i="1"/>
  <c r="BA11" i="1"/>
  <c r="BB11" i="1"/>
  <c r="BC11" i="1"/>
  <c r="BD11" i="1"/>
  <c r="BE11" i="1"/>
  <c r="BF11" i="1"/>
  <c r="BA12" i="1"/>
  <c r="BB12" i="1"/>
  <c r="BC12" i="1"/>
  <c r="BD12" i="1"/>
  <c r="BE12" i="1"/>
  <c r="BF12" i="1"/>
  <c r="BA13" i="1"/>
  <c r="BB13" i="1"/>
  <c r="BC13" i="1"/>
  <c r="BD13" i="1"/>
  <c r="BE13" i="1"/>
  <c r="BF13" i="1"/>
  <c r="BA14" i="1"/>
  <c r="BB14" i="1"/>
  <c r="BC14" i="1"/>
  <c r="BD14" i="1"/>
  <c r="BE14" i="1"/>
  <c r="BF14" i="1"/>
  <c r="BA15" i="1"/>
  <c r="BB15" i="1"/>
  <c r="BC15" i="1"/>
  <c r="BD15" i="1"/>
  <c r="BE15" i="1"/>
  <c r="BF15" i="1"/>
  <c r="BA16" i="1"/>
  <c r="BB16" i="1"/>
  <c r="BC16" i="1"/>
  <c r="BD16" i="1"/>
  <c r="BE16" i="1"/>
  <c r="BF16" i="1"/>
  <c r="BA17" i="1"/>
  <c r="BB17" i="1"/>
  <c r="BC17" i="1"/>
  <c r="BD17" i="1"/>
  <c r="BE17" i="1"/>
  <c r="BF17" i="1"/>
  <c r="BA18" i="1"/>
  <c r="BB18" i="1"/>
  <c r="BC18" i="1"/>
  <c r="BD18" i="1"/>
  <c r="BE18" i="1"/>
  <c r="BF18" i="1"/>
  <c r="BA19" i="1"/>
  <c r="BB19" i="1"/>
  <c r="BC19" i="1"/>
  <c r="BD19" i="1"/>
  <c r="BE19" i="1"/>
  <c r="BF19" i="1"/>
  <c r="BA20" i="1"/>
  <c r="BB20" i="1"/>
  <c r="BC20" i="1"/>
  <c r="BD20" i="1"/>
  <c r="BE20" i="1"/>
  <c r="BF20" i="1"/>
  <c r="BA21" i="1"/>
  <c r="BB21" i="1"/>
  <c r="BC21" i="1"/>
  <c r="BD21" i="1"/>
  <c r="BE21" i="1"/>
  <c r="BF21" i="1"/>
  <c r="BA22" i="1"/>
  <c r="BB22" i="1"/>
  <c r="BC22" i="1"/>
  <c r="BD22" i="1"/>
  <c r="BE22" i="1"/>
  <c r="BF22" i="1"/>
  <c r="BA23" i="1"/>
  <c r="BB23" i="1"/>
  <c r="BC23" i="1"/>
  <c r="BD23" i="1"/>
  <c r="BE23" i="1"/>
  <c r="BF23" i="1"/>
  <c r="BA24" i="1"/>
  <c r="BB24" i="1"/>
  <c r="BC24" i="1"/>
  <c r="BD24" i="1"/>
  <c r="BE24" i="1"/>
  <c r="BF24" i="1"/>
  <c r="BA25" i="1"/>
  <c r="BB25" i="1"/>
  <c r="BC25" i="1"/>
  <c r="BD25" i="1"/>
  <c r="BE25" i="1"/>
  <c r="BF25" i="1"/>
  <c r="BA26" i="1"/>
  <c r="BB26" i="1"/>
  <c r="BC26" i="1"/>
  <c r="BD26" i="1"/>
  <c r="BE26" i="1"/>
  <c r="BF26" i="1"/>
  <c r="BA27" i="1"/>
  <c r="BB27" i="1"/>
  <c r="BC27" i="1"/>
  <c r="BD27" i="1"/>
  <c r="BE27" i="1"/>
  <c r="BF27" i="1"/>
  <c r="BA28" i="1"/>
  <c r="BB28" i="1"/>
  <c r="BC28" i="1"/>
  <c r="BD28" i="1"/>
  <c r="BE28" i="1"/>
  <c r="BF28" i="1"/>
  <c r="BB2" i="1"/>
  <c r="BC2" i="1"/>
  <c r="BD2" i="1"/>
  <c r="BE2" i="1"/>
  <c r="BF2" i="1"/>
  <c r="BA2" i="1"/>
  <c r="AJ55" i="7" l="1"/>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2" i="7"/>
  <c r="AJ23" i="7"/>
  <c r="AJ24" i="7"/>
  <c r="AJ25" i="7"/>
  <c r="AJ5" i="7"/>
  <c r="AJ6" i="7"/>
  <c r="AJ7" i="7"/>
  <c r="AJ8" i="7"/>
  <c r="AJ9" i="7"/>
  <c r="AJ10" i="7"/>
  <c r="AJ11" i="7"/>
  <c r="AJ12" i="7"/>
  <c r="AJ13" i="7"/>
  <c r="AJ14" i="7"/>
  <c r="AJ15" i="7"/>
  <c r="AJ16" i="7"/>
  <c r="AJ17" i="7"/>
  <c r="AJ18" i="7"/>
  <c r="AJ19" i="7"/>
  <c r="AJ20" i="7"/>
  <c r="AJ3" i="7"/>
  <c r="AF19" i="4" l="1"/>
  <c r="AF18" i="4"/>
  <c r="AF16" i="4"/>
  <c r="AF15" i="4"/>
  <c r="AF14" i="4"/>
  <c r="AF11" i="4"/>
  <c r="AB14" i="4"/>
  <c r="AB15" i="4"/>
  <c r="AB16" i="4"/>
  <c r="AB18" i="4"/>
  <c r="AB19" i="4"/>
  <c r="AB21" i="4" l="1"/>
  <c r="AB22" i="4" s="1"/>
  <c r="AF21" i="4"/>
  <c r="AF22" i="4" s="1"/>
  <c r="I46" i="4"/>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2" i="7"/>
  <c r="T3" i="7"/>
  <c r="T4"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3" i="7"/>
  <c r="R2" i="7"/>
  <c r="L3" i="7"/>
  <c r="M3" i="7" s="1"/>
  <c r="N3" i="7" s="1"/>
  <c r="L4" i="7"/>
  <c r="M4" i="7" s="1"/>
  <c r="N4" i="7" s="1"/>
  <c r="L5" i="7"/>
  <c r="M5" i="7" s="1"/>
  <c r="N5" i="7" s="1"/>
  <c r="L6" i="7"/>
  <c r="M6" i="7" s="1"/>
  <c r="N6" i="7" s="1"/>
  <c r="L7" i="7"/>
  <c r="M7" i="7" s="1"/>
  <c r="N7" i="7" s="1"/>
  <c r="L8" i="7"/>
  <c r="M8" i="7" s="1"/>
  <c r="N8" i="7" s="1"/>
  <c r="L9" i="7"/>
  <c r="M9" i="7" s="1"/>
  <c r="N9" i="7" s="1"/>
  <c r="L10" i="7"/>
  <c r="M10" i="7" s="1"/>
  <c r="N10" i="7" s="1"/>
  <c r="L11" i="7"/>
  <c r="M11" i="7" s="1"/>
  <c r="N11" i="7" s="1"/>
  <c r="L12" i="7"/>
  <c r="M12" i="7" s="1"/>
  <c r="N12" i="7" s="1"/>
  <c r="L13" i="7"/>
  <c r="M13" i="7" s="1"/>
  <c r="N13" i="7" s="1"/>
  <c r="L14" i="7"/>
  <c r="M14" i="7" s="1"/>
  <c r="N14" i="7" s="1"/>
  <c r="L15" i="7"/>
  <c r="M15" i="7" s="1"/>
  <c r="N15" i="7" s="1"/>
  <c r="L16" i="7"/>
  <c r="M16" i="7" s="1"/>
  <c r="N16" i="7" s="1"/>
  <c r="L17" i="7"/>
  <c r="M17" i="7" s="1"/>
  <c r="N17" i="7" s="1"/>
  <c r="L18" i="7"/>
  <c r="M18" i="7" s="1"/>
  <c r="N18" i="7" s="1"/>
  <c r="L19" i="7"/>
  <c r="M19" i="7" s="1"/>
  <c r="N19" i="7" s="1"/>
  <c r="L20" i="7"/>
  <c r="M20" i="7" s="1"/>
  <c r="N20" i="7" s="1"/>
  <c r="L21" i="7"/>
  <c r="M21" i="7" s="1"/>
  <c r="N21" i="7" s="1"/>
  <c r="L22" i="7"/>
  <c r="M22" i="7" s="1"/>
  <c r="N22" i="7" s="1"/>
  <c r="L23" i="7"/>
  <c r="M23" i="7" s="1"/>
  <c r="N23" i="7" s="1"/>
  <c r="L24" i="7"/>
  <c r="M24" i="7" s="1"/>
  <c r="N24" i="7" s="1"/>
  <c r="L25" i="7"/>
  <c r="M25" i="7" s="1"/>
  <c r="N25" i="7" s="1"/>
  <c r="L26" i="7"/>
  <c r="M26" i="7" s="1"/>
  <c r="N26" i="7" s="1"/>
  <c r="L27" i="7"/>
  <c r="M27" i="7" s="1"/>
  <c r="N27" i="7" s="1"/>
  <c r="L28" i="7"/>
  <c r="M28" i="7" s="1"/>
  <c r="N28" i="7" s="1"/>
  <c r="L29" i="7"/>
  <c r="M29" i="7" s="1"/>
  <c r="N29" i="7" s="1"/>
  <c r="L30" i="7"/>
  <c r="M30" i="7" s="1"/>
  <c r="N30" i="7" s="1"/>
  <c r="L31" i="7"/>
  <c r="M31" i="7" s="1"/>
  <c r="N31" i="7" s="1"/>
  <c r="L32" i="7"/>
  <c r="M32" i="7" s="1"/>
  <c r="N32" i="7" s="1"/>
  <c r="L33" i="7"/>
  <c r="M33" i="7" s="1"/>
  <c r="N33" i="7" s="1"/>
  <c r="L34" i="7"/>
  <c r="M34" i="7" s="1"/>
  <c r="N34" i="7" s="1"/>
  <c r="L35" i="7"/>
  <c r="M35" i="7" s="1"/>
  <c r="N35" i="7" s="1"/>
  <c r="L36" i="7"/>
  <c r="M36" i="7" s="1"/>
  <c r="N36" i="7" s="1"/>
  <c r="L37" i="7"/>
  <c r="M37" i="7" s="1"/>
  <c r="N37" i="7" s="1"/>
  <c r="L38" i="7"/>
  <c r="M38" i="7" s="1"/>
  <c r="N38" i="7" s="1"/>
  <c r="L39" i="7"/>
  <c r="M39" i="7" s="1"/>
  <c r="N39" i="7" s="1"/>
  <c r="L40" i="7"/>
  <c r="M40" i="7" s="1"/>
  <c r="N40" i="7" s="1"/>
  <c r="L41" i="7"/>
  <c r="M41" i="7" s="1"/>
  <c r="N41" i="7" s="1"/>
  <c r="L42" i="7"/>
  <c r="M42" i="7" s="1"/>
  <c r="N42" i="7" s="1"/>
  <c r="L43" i="7"/>
  <c r="M43" i="7" s="1"/>
  <c r="N43" i="7" s="1"/>
  <c r="L44" i="7"/>
  <c r="M44" i="7" s="1"/>
  <c r="N44" i="7" s="1"/>
  <c r="L45" i="7"/>
  <c r="M45" i="7" s="1"/>
  <c r="N45" i="7" s="1"/>
  <c r="L46" i="7"/>
  <c r="M46" i="7" s="1"/>
  <c r="N46" i="7" s="1"/>
  <c r="L47" i="7"/>
  <c r="M47" i="7" s="1"/>
  <c r="N47" i="7" s="1"/>
  <c r="L48" i="7"/>
  <c r="M48" i="7" s="1"/>
  <c r="N48" i="7" s="1"/>
  <c r="L49" i="7"/>
  <c r="M49" i="7" s="1"/>
  <c r="N49" i="7" s="1"/>
  <c r="L50" i="7"/>
  <c r="M50" i="7" s="1"/>
  <c r="N50" i="7" s="1"/>
  <c r="L51" i="7"/>
  <c r="M51" i="7" s="1"/>
  <c r="N51" i="7" s="1"/>
  <c r="L52" i="7"/>
  <c r="M52" i="7" s="1"/>
  <c r="N52" i="7" s="1"/>
  <c r="L53" i="7"/>
  <c r="M53" i="7" s="1"/>
  <c r="N53" i="7" s="1"/>
  <c r="L54" i="7"/>
  <c r="M54" i="7" s="1"/>
  <c r="N54" i="7" s="1"/>
  <c r="L55" i="7"/>
  <c r="M55" i="7" s="1"/>
  <c r="N55" i="7" s="1"/>
  <c r="L2" i="7"/>
  <c r="M2" i="7" s="1"/>
  <c r="N2" i="7" s="1"/>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 i="7"/>
  <c r="K6" i="7"/>
  <c r="K7" i="7"/>
  <c r="K3" i="7"/>
  <c r="K4" i="7"/>
  <c r="K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2" i="7"/>
  <c r="S46" i="4"/>
  <c r="BT3" i="1"/>
  <c r="BU3" i="1"/>
  <c r="BV3" i="1"/>
  <c r="BW3" i="1"/>
  <c r="BX3" i="1"/>
  <c r="BY3" i="1"/>
  <c r="BT4" i="1"/>
  <c r="BU4" i="1"/>
  <c r="BV4" i="1"/>
  <c r="BW4" i="1"/>
  <c r="BX4" i="1"/>
  <c r="BY4" i="1"/>
  <c r="BT5" i="1"/>
  <c r="BU5" i="1"/>
  <c r="BV5" i="1"/>
  <c r="BW5" i="1"/>
  <c r="BX5" i="1"/>
  <c r="BY5" i="1"/>
  <c r="BT6" i="1"/>
  <c r="BU6" i="1"/>
  <c r="BV6" i="1"/>
  <c r="BW6" i="1"/>
  <c r="BX6" i="1"/>
  <c r="BY6" i="1"/>
  <c r="BT7" i="1"/>
  <c r="BU7" i="1"/>
  <c r="BV7" i="1"/>
  <c r="BW7" i="1"/>
  <c r="BX7" i="1"/>
  <c r="BY7" i="1"/>
  <c r="BT8" i="1"/>
  <c r="BU8" i="1"/>
  <c r="BV8" i="1"/>
  <c r="BW8" i="1"/>
  <c r="BX8" i="1"/>
  <c r="BY8" i="1"/>
  <c r="BT9" i="1"/>
  <c r="BU9" i="1"/>
  <c r="BV9" i="1"/>
  <c r="BW9" i="1"/>
  <c r="BX9" i="1"/>
  <c r="BY9" i="1"/>
  <c r="BT10" i="1"/>
  <c r="BU10" i="1"/>
  <c r="BV10" i="1"/>
  <c r="BW10" i="1"/>
  <c r="BX10" i="1"/>
  <c r="BY10" i="1"/>
  <c r="BT11" i="1"/>
  <c r="BU11" i="1"/>
  <c r="BV11" i="1"/>
  <c r="BW11" i="1"/>
  <c r="BX11" i="1"/>
  <c r="BY11" i="1"/>
  <c r="BT12" i="1"/>
  <c r="BU12" i="1"/>
  <c r="BV12" i="1"/>
  <c r="BW12" i="1"/>
  <c r="BX12" i="1"/>
  <c r="BY12" i="1"/>
  <c r="BT13" i="1"/>
  <c r="BU13" i="1"/>
  <c r="BV13" i="1"/>
  <c r="BW13" i="1"/>
  <c r="BX13" i="1"/>
  <c r="BY13" i="1"/>
  <c r="BT14" i="1"/>
  <c r="BU14" i="1"/>
  <c r="BV14" i="1"/>
  <c r="BW14" i="1"/>
  <c r="BX14" i="1"/>
  <c r="BY14" i="1"/>
  <c r="BT15" i="1"/>
  <c r="BU15" i="1"/>
  <c r="BV15" i="1"/>
  <c r="BW15" i="1"/>
  <c r="BX15" i="1"/>
  <c r="BY15" i="1"/>
  <c r="BT16" i="1"/>
  <c r="BU16" i="1"/>
  <c r="BV16" i="1"/>
  <c r="BW16" i="1"/>
  <c r="BX16" i="1"/>
  <c r="BY16" i="1"/>
  <c r="BT17" i="1"/>
  <c r="BU17" i="1"/>
  <c r="BV17" i="1"/>
  <c r="BW17" i="1"/>
  <c r="BX17" i="1"/>
  <c r="BY17" i="1"/>
  <c r="BT18" i="1"/>
  <c r="BU18" i="1"/>
  <c r="BV18" i="1"/>
  <c r="BW18" i="1"/>
  <c r="BX18" i="1"/>
  <c r="BY18" i="1"/>
  <c r="BT19" i="1"/>
  <c r="BU19" i="1"/>
  <c r="BV19" i="1"/>
  <c r="BW19" i="1"/>
  <c r="BX19" i="1"/>
  <c r="BY19" i="1"/>
  <c r="BT20" i="1"/>
  <c r="BU20" i="1"/>
  <c r="BV20" i="1"/>
  <c r="BW20" i="1"/>
  <c r="BX20" i="1"/>
  <c r="BY20" i="1"/>
  <c r="BT21" i="1"/>
  <c r="BU21" i="1"/>
  <c r="BV21" i="1"/>
  <c r="BW21" i="1"/>
  <c r="BX21" i="1"/>
  <c r="BY21" i="1"/>
  <c r="BT22" i="1"/>
  <c r="BU22" i="1"/>
  <c r="BV22" i="1"/>
  <c r="BW22" i="1"/>
  <c r="BX22" i="1"/>
  <c r="BY22" i="1"/>
  <c r="BT23" i="1"/>
  <c r="BU23" i="1"/>
  <c r="BV23" i="1"/>
  <c r="BW23" i="1"/>
  <c r="BX23" i="1"/>
  <c r="BY23" i="1"/>
  <c r="BT24" i="1"/>
  <c r="BU24" i="1"/>
  <c r="BV24" i="1"/>
  <c r="BW24" i="1"/>
  <c r="BX24" i="1"/>
  <c r="BY24" i="1"/>
  <c r="BT25" i="1"/>
  <c r="BU25" i="1"/>
  <c r="BV25" i="1"/>
  <c r="BW25" i="1"/>
  <c r="BX25" i="1"/>
  <c r="BY25" i="1"/>
  <c r="BT26" i="1"/>
  <c r="BU26" i="1"/>
  <c r="BV26" i="1"/>
  <c r="BW26" i="1"/>
  <c r="BX26" i="1"/>
  <c r="BY26" i="1"/>
  <c r="BT27" i="1"/>
  <c r="BU27" i="1"/>
  <c r="BV27" i="1"/>
  <c r="BW27" i="1"/>
  <c r="BX27" i="1"/>
  <c r="BY27" i="1"/>
  <c r="BT28" i="1"/>
  <c r="BU28" i="1"/>
  <c r="BV28" i="1"/>
  <c r="BW28" i="1"/>
  <c r="BX28" i="1"/>
  <c r="BY28" i="1"/>
  <c r="BU2" i="1"/>
  <c r="BV2" i="1"/>
  <c r="BW2" i="1"/>
  <c r="BX2" i="1"/>
  <c r="BY2" i="1"/>
  <c r="BG3" i="1"/>
  <c r="BH3" i="1"/>
  <c r="BI3" i="1"/>
  <c r="BJ3" i="1"/>
  <c r="BK3" i="1"/>
  <c r="BL3" i="1"/>
  <c r="BG4" i="1"/>
  <c r="BH4" i="1"/>
  <c r="BI4" i="1"/>
  <c r="BJ4" i="1"/>
  <c r="BK4" i="1"/>
  <c r="BL4" i="1"/>
  <c r="BG5" i="1"/>
  <c r="BH5" i="1"/>
  <c r="BI5" i="1"/>
  <c r="BJ5" i="1"/>
  <c r="BK5" i="1"/>
  <c r="BL5" i="1"/>
  <c r="BG6" i="1"/>
  <c r="BH6" i="1"/>
  <c r="BI6" i="1"/>
  <c r="BJ6" i="1"/>
  <c r="BK6" i="1"/>
  <c r="BL6" i="1"/>
  <c r="BG7" i="1"/>
  <c r="BH7" i="1"/>
  <c r="BI7" i="1"/>
  <c r="BJ7" i="1"/>
  <c r="BK7" i="1"/>
  <c r="BL7" i="1"/>
  <c r="BG8" i="1"/>
  <c r="BH8" i="1"/>
  <c r="BI8" i="1"/>
  <c r="BJ8" i="1"/>
  <c r="BK8" i="1"/>
  <c r="BL8" i="1"/>
  <c r="BG9" i="1"/>
  <c r="BH9" i="1"/>
  <c r="BI9" i="1"/>
  <c r="BJ9" i="1"/>
  <c r="BK9" i="1"/>
  <c r="BL9" i="1"/>
  <c r="BG10" i="1"/>
  <c r="BH10" i="1"/>
  <c r="BI10" i="1"/>
  <c r="BJ10" i="1"/>
  <c r="BK10" i="1"/>
  <c r="BL10" i="1"/>
  <c r="BG11" i="1"/>
  <c r="BH11" i="1"/>
  <c r="BI11" i="1"/>
  <c r="BJ11" i="1"/>
  <c r="BK11" i="1"/>
  <c r="BL11" i="1"/>
  <c r="BG12" i="1"/>
  <c r="BH12" i="1"/>
  <c r="BI12" i="1"/>
  <c r="BJ12" i="1"/>
  <c r="BK12" i="1"/>
  <c r="BL12" i="1"/>
  <c r="BG13" i="1"/>
  <c r="BH13" i="1"/>
  <c r="BI13" i="1"/>
  <c r="BJ13" i="1"/>
  <c r="BK13" i="1"/>
  <c r="BL13" i="1"/>
  <c r="BG14" i="1"/>
  <c r="BH14" i="1"/>
  <c r="BI14" i="1"/>
  <c r="BJ14" i="1"/>
  <c r="BK14" i="1"/>
  <c r="BL14" i="1"/>
  <c r="BG15" i="1"/>
  <c r="BH15" i="1"/>
  <c r="BI15" i="1"/>
  <c r="BJ15" i="1"/>
  <c r="BK15" i="1"/>
  <c r="BL15" i="1"/>
  <c r="BG16" i="1"/>
  <c r="BH16" i="1"/>
  <c r="BI16" i="1"/>
  <c r="BJ16" i="1"/>
  <c r="BK16" i="1"/>
  <c r="BL16" i="1"/>
  <c r="BG17" i="1"/>
  <c r="BH17" i="1"/>
  <c r="BI17" i="1"/>
  <c r="BJ17" i="1"/>
  <c r="BK17" i="1"/>
  <c r="BL17" i="1"/>
  <c r="BG18" i="1"/>
  <c r="BH18" i="1"/>
  <c r="BI18" i="1"/>
  <c r="BJ18" i="1"/>
  <c r="BK18" i="1"/>
  <c r="BL18" i="1"/>
  <c r="BG19" i="1"/>
  <c r="BH19" i="1"/>
  <c r="BI19" i="1"/>
  <c r="BJ19" i="1"/>
  <c r="BK19" i="1"/>
  <c r="BL19" i="1"/>
  <c r="BG20" i="1"/>
  <c r="BH20" i="1"/>
  <c r="BI20" i="1"/>
  <c r="BJ20" i="1"/>
  <c r="BK20" i="1"/>
  <c r="BL20" i="1"/>
  <c r="BG21" i="1"/>
  <c r="BH21" i="1"/>
  <c r="BI21" i="1"/>
  <c r="BJ21" i="1"/>
  <c r="BK21" i="1"/>
  <c r="BL21" i="1"/>
  <c r="BG22" i="1"/>
  <c r="BH22" i="1"/>
  <c r="BI22" i="1"/>
  <c r="BJ22" i="1"/>
  <c r="BK22" i="1"/>
  <c r="BL22" i="1"/>
  <c r="BG23" i="1"/>
  <c r="BH23" i="1"/>
  <c r="BI23" i="1"/>
  <c r="BJ23" i="1"/>
  <c r="BK23" i="1"/>
  <c r="BL23" i="1"/>
  <c r="BG24" i="1"/>
  <c r="BH24" i="1"/>
  <c r="BI24" i="1"/>
  <c r="BJ24" i="1"/>
  <c r="BK24" i="1"/>
  <c r="BL24" i="1"/>
  <c r="BG25" i="1"/>
  <c r="BH25" i="1"/>
  <c r="BI25" i="1"/>
  <c r="BJ25" i="1"/>
  <c r="BK25" i="1"/>
  <c r="BL25" i="1"/>
  <c r="BG26" i="1"/>
  <c r="BH26" i="1"/>
  <c r="BI26" i="1"/>
  <c r="BJ26" i="1"/>
  <c r="BK26" i="1"/>
  <c r="BL26" i="1"/>
  <c r="BG27" i="1"/>
  <c r="BH27" i="1"/>
  <c r="BI27" i="1"/>
  <c r="BJ27" i="1"/>
  <c r="BK27" i="1"/>
  <c r="BL27" i="1"/>
  <c r="BG28" i="1"/>
  <c r="BH28" i="1"/>
  <c r="BI28" i="1"/>
  <c r="BJ28" i="1"/>
  <c r="BK28" i="1"/>
  <c r="BL28" i="1"/>
  <c r="BH2" i="1"/>
  <c r="BI2" i="1"/>
  <c r="BJ2" i="1"/>
  <c r="BK2" i="1"/>
  <c r="BL2" i="1"/>
  <c r="BG2" i="1"/>
  <c r="AU3" i="1"/>
  <c r="AV3" i="1"/>
  <c r="AW3" i="1"/>
  <c r="AX3" i="1"/>
  <c r="AY3" i="1"/>
  <c r="AZ3" i="1"/>
  <c r="AU4" i="1"/>
  <c r="AV4" i="1"/>
  <c r="AW4" i="1"/>
  <c r="AX4" i="1"/>
  <c r="AY4" i="1"/>
  <c r="AZ4" i="1"/>
  <c r="AU5" i="1"/>
  <c r="AV5" i="1"/>
  <c r="AW5" i="1"/>
  <c r="AX5" i="1"/>
  <c r="AY5" i="1"/>
  <c r="AZ5" i="1"/>
  <c r="AU6" i="1"/>
  <c r="AV6" i="1"/>
  <c r="AW6" i="1"/>
  <c r="AX6" i="1"/>
  <c r="AY6" i="1"/>
  <c r="AZ6" i="1"/>
  <c r="AU7" i="1"/>
  <c r="AV7" i="1"/>
  <c r="AW7" i="1"/>
  <c r="AX7" i="1"/>
  <c r="AY7" i="1"/>
  <c r="AZ7" i="1"/>
  <c r="AU8" i="1"/>
  <c r="AV8" i="1"/>
  <c r="AW8" i="1"/>
  <c r="AX8" i="1"/>
  <c r="AY8" i="1"/>
  <c r="AZ8" i="1"/>
  <c r="AU9" i="1"/>
  <c r="AV9" i="1"/>
  <c r="AW9" i="1"/>
  <c r="AX9" i="1"/>
  <c r="AY9" i="1"/>
  <c r="AZ9" i="1"/>
  <c r="AU10" i="1"/>
  <c r="AV10" i="1"/>
  <c r="AW10" i="1"/>
  <c r="AX10" i="1"/>
  <c r="AY10" i="1"/>
  <c r="AZ10" i="1"/>
  <c r="AU11" i="1"/>
  <c r="AV11" i="1"/>
  <c r="AW11" i="1"/>
  <c r="AX11" i="1"/>
  <c r="AY11" i="1"/>
  <c r="AZ11" i="1"/>
  <c r="AU12" i="1"/>
  <c r="AV12" i="1"/>
  <c r="AW12" i="1"/>
  <c r="AX12" i="1"/>
  <c r="AY12" i="1"/>
  <c r="AZ12" i="1"/>
  <c r="AU13" i="1"/>
  <c r="AV13" i="1"/>
  <c r="AW13" i="1"/>
  <c r="AX13" i="1"/>
  <c r="AY13" i="1"/>
  <c r="AZ13" i="1"/>
  <c r="AU14" i="1"/>
  <c r="AV14" i="1"/>
  <c r="AW14" i="1"/>
  <c r="AX14" i="1"/>
  <c r="AY14" i="1"/>
  <c r="AZ14" i="1"/>
  <c r="AU15" i="1"/>
  <c r="AV15" i="1"/>
  <c r="AW15" i="1"/>
  <c r="AX15" i="1"/>
  <c r="AY15" i="1"/>
  <c r="AZ15" i="1"/>
  <c r="AU16" i="1"/>
  <c r="AV16" i="1"/>
  <c r="AW16" i="1"/>
  <c r="AX16" i="1"/>
  <c r="AY16" i="1"/>
  <c r="AZ16" i="1"/>
  <c r="AU17" i="1"/>
  <c r="AV17" i="1"/>
  <c r="AW17" i="1"/>
  <c r="AX17" i="1"/>
  <c r="AY17" i="1"/>
  <c r="AZ17" i="1"/>
  <c r="AU18" i="1"/>
  <c r="AV18" i="1"/>
  <c r="AW18" i="1"/>
  <c r="AX18" i="1"/>
  <c r="AY18" i="1"/>
  <c r="AZ18" i="1"/>
  <c r="AU19" i="1"/>
  <c r="AV19" i="1"/>
  <c r="AW19" i="1"/>
  <c r="AX19" i="1"/>
  <c r="AY19" i="1"/>
  <c r="AZ19" i="1"/>
  <c r="AU20" i="1"/>
  <c r="AV20" i="1"/>
  <c r="AW20" i="1"/>
  <c r="AX20" i="1"/>
  <c r="AY20" i="1"/>
  <c r="AZ20" i="1"/>
  <c r="AU21" i="1"/>
  <c r="AV21" i="1"/>
  <c r="AW21" i="1"/>
  <c r="AX21" i="1"/>
  <c r="AY21" i="1"/>
  <c r="AZ21" i="1"/>
  <c r="AU22" i="1"/>
  <c r="AV22" i="1"/>
  <c r="AW22" i="1"/>
  <c r="AX22" i="1"/>
  <c r="AY22" i="1"/>
  <c r="AZ22" i="1"/>
  <c r="AU23" i="1"/>
  <c r="AV23" i="1"/>
  <c r="AW23" i="1"/>
  <c r="AX23" i="1"/>
  <c r="AY23" i="1"/>
  <c r="AZ23" i="1"/>
  <c r="AU24" i="1"/>
  <c r="AV24" i="1"/>
  <c r="AW24" i="1"/>
  <c r="AX24" i="1"/>
  <c r="AY24" i="1"/>
  <c r="AZ24" i="1"/>
  <c r="AU25" i="1"/>
  <c r="AV25" i="1"/>
  <c r="AW25" i="1"/>
  <c r="AX25" i="1"/>
  <c r="AY25" i="1"/>
  <c r="AZ25" i="1"/>
  <c r="AU26" i="1"/>
  <c r="AV26" i="1"/>
  <c r="AW26" i="1"/>
  <c r="AX26" i="1"/>
  <c r="AY26" i="1"/>
  <c r="AZ26" i="1"/>
  <c r="AU27" i="1"/>
  <c r="AV27" i="1"/>
  <c r="AW27" i="1"/>
  <c r="AX27" i="1"/>
  <c r="AY27" i="1"/>
  <c r="AZ27" i="1"/>
  <c r="AU28" i="1"/>
  <c r="AV28" i="1"/>
  <c r="AW28" i="1"/>
  <c r="AX28" i="1"/>
  <c r="AY28" i="1"/>
  <c r="AZ28" i="1"/>
  <c r="AV2" i="1"/>
  <c r="AW2" i="1"/>
  <c r="AX2" i="1"/>
  <c r="AY2" i="1"/>
  <c r="AZ2" i="1"/>
  <c r="AU2" i="1"/>
  <c r="H108" i="5"/>
  <c r="H10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7"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2" i="5"/>
  <c r="S52" i="4"/>
  <c r="P52" i="4"/>
  <c r="L52" i="4"/>
  <c r="I52" i="4"/>
  <c r="P51" i="4"/>
  <c r="L51" i="4"/>
  <c r="M51" i="4" s="1"/>
  <c r="I51" i="4"/>
  <c r="S50" i="4"/>
  <c r="P50" i="4"/>
  <c r="L50" i="4"/>
  <c r="M50" i="4" s="1"/>
  <c r="I50" i="4"/>
  <c r="S49" i="4"/>
  <c r="P49" i="4"/>
  <c r="L49" i="4"/>
  <c r="M49" i="4" s="1"/>
  <c r="I49" i="4"/>
  <c r="P48" i="4"/>
  <c r="L48" i="4"/>
  <c r="M48" i="4" s="1"/>
  <c r="I48" i="4"/>
  <c r="S47" i="4"/>
  <c r="P47" i="4"/>
  <c r="L47" i="4"/>
  <c r="M47" i="4" s="1"/>
  <c r="I47" i="4"/>
  <c r="P46" i="4"/>
  <c r="L46" i="4"/>
  <c r="M46" i="4" s="1"/>
  <c r="W3" i="7" l="1"/>
  <c r="W20" i="7"/>
  <c r="W39" i="7"/>
  <c r="W2" i="7"/>
  <c r="W42" i="7"/>
  <c r="W5" i="7"/>
  <c r="W21" i="7"/>
  <c r="W38" i="7"/>
  <c r="W23" i="7"/>
  <c r="W24" i="7"/>
  <c r="W41" i="7"/>
  <c r="W6" i="7"/>
  <c r="W11" i="7"/>
  <c r="W27" i="7"/>
  <c r="W35" i="7"/>
  <c r="W51" i="7"/>
  <c r="W36" i="7"/>
  <c r="W44" i="7"/>
  <c r="W32" i="7"/>
  <c r="W48" i="7"/>
  <c r="W33" i="7"/>
  <c r="W12" i="7"/>
  <c r="W29" i="7"/>
  <c r="W45" i="7"/>
  <c r="W53" i="7"/>
  <c r="W14" i="7"/>
  <c r="W30" i="7"/>
  <c r="W54" i="7"/>
  <c r="W47" i="7"/>
  <c r="W17" i="7"/>
  <c r="W26" i="7"/>
  <c r="W50" i="7"/>
  <c r="W15" i="7"/>
  <c r="W8" i="7"/>
  <c r="W9" i="7"/>
  <c r="W18" i="7"/>
  <c r="T50" i="4"/>
  <c r="T52" i="4"/>
  <c r="T46" i="4"/>
  <c r="T51" i="4"/>
  <c r="T49" i="4"/>
  <c r="T47" i="4"/>
  <c r="T48" i="4"/>
  <c r="AC3" i="1" l="1"/>
  <c r="AD3" i="1"/>
  <c r="AE3" i="1"/>
  <c r="AF3" i="1"/>
  <c r="AG3" i="1"/>
  <c r="AH3" i="1"/>
  <c r="AC4" i="1"/>
  <c r="AD4" i="1"/>
  <c r="AE4" i="1"/>
  <c r="AF4" i="1"/>
  <c r="AG4" i="1"/>
  <c r="AH4" i="1"/>
  <c r="AC5" i="1"/>
  <c r="AD5" i="1"/>
  <c r="AE5" i="1"/>
  <c r="AF5" i="1"/>
  <c r="AG5" i="1"/>
  <c r="AH5" i="1"/>
  <c r="AC6" i="1"/>
  <c r="AD6" i="1"/>
  <c r="AE6" i="1"/>
  <c r="AF6" i="1"/>
  <c r="AG6" i="1"/>
  <c r="AH6" i="1"/>
  <c r="AC7" i="1"/>
  <c r="AD7" i="1"/>
  <c r="AE7" i="1"/>
  <c r="AF7" i="1"/>
  <c r="AG7" i="1"/>
  <c r="AH7" i="1"/>
  <c r="AC8" i="1"/>
  <c r="AD8" i="1"/>
  <c r="AE8" i="1"/>
  <c r="AF8" i="1"/>
  <c r="AG8" i="1"/>
  <c r="AH8" i="1"/>
  <c r="AC9" i="1"/>
  <c r="AD9" i="1"/>
  <c r="AE9" i="1"/>
  <c r="AF9" i="1"/>
  <c r="AG9" i="1"/>
  <c r="AH9" i="1"/>
  <c r="AC10" i="1"/>
  <c r="AD10" i="1"/>
  <c r="AE10" i="1"/>
  <c r="AF10" i="1"/>
  <c r="AG10" i="1"/>
  <c r="AH10" i="1"/>
  <c r="AC11" i="1"/>
  <c r="AD11" i="1"/>
  <c r="AE11" i="1"/>
  <c r="AF11" i="1"/>
  <c r="AG11" i="1"/>
  <c r="AH11" i="1"/>
  <c r="AC12" i="1"/>
  <c r="AD12" i="1"/>
  <c r="AE12" i="1"/>
  <c r="AF12" i="1"/>
  <c r="AG12" i="1"/>
  <c r="AH12" i="1"/>
  <c r="AC13" i="1"/>
  <c r="AD13" i="1"/>
  <c r="AE13" i="1"/>
  <c r="AF13" i="1"/>
  <c r="AG13" i="1"/>
  <c r="AH13" i="1"/>
  <c r="AC14" i="1"/>
  <c r="AD14" i="1"/>
  <c r="AE14" i="1"/>
  <c r="AF14" i="1"/>
  <c r="AG14" i="1"/>
  <c r="AH14" i="1"/>
  <c r="AC15" i="1"/>
  <c r="AD15" i="1"/>
  <c r="AE15" i="1"/>
  <c r="AF15" i="1"/>
  <c r="AG15" i="1"/>
  <c r="AH15" i="1"/>
  <c r="AC16" i="1"/>
  <c r="AD16" i="1"/>
  <c r="AE16" i="1"/>
  <c r="AF16" i="1"/>
  <c r="AG16" i="1"/>
  <c r="AH16" i="1"/>
  <c r="AC17" i="1"/>
  <c r="AD17" i="1"/>
  <c r="AE17" i="1"/>
  <c r="AF17" i="1"/>
  <c r="AG17" i="1"/>
  <c r="AH17" i="1"/>
  <c r="AC18" i="1"/>
  <c r="AD18" i="1"/>
  <c r="AE18" i="1"/>
  <c r="AF18" i="1"/>
  <c r="AG18" i="1"/>
  <c r="AH18" i="1"/>
  <c r="AC19" i="1"/>
  <c r="AD19" i="1"/>
  <c r="AE19" i="1"/>
  <c r="AF19" i="1"/>
  <c r="AG19" i="1"/>
  <c r="AH19" i="1"/>
  <c r="AC20" i="1"/>
  <c r="AD20" i="1"/>
  <c r="AE20" i="1"/>
  <c r="AF20" i="1"/>
  <c r="AG20" i="1"/>
  <c r="AH20"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D2" i="1"/>
  <c r="AE2" i="1"/>
  <c r="AF2" i="1"/>
  <c r="AG2" i="1"/>
  <c r="AH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P2" i="1"/>
  <c r="AQ2" i="1"/>
  <c r="AR2" i="1"/>
  <c r="AS2" i="1"/>
  <c r="AT2" i="1"/>
  <c r="AO2" i="1"/>
  <c r="AI3" i="1" l="1"/>
  <c r="AJ3" i="1"/>
  <c r="AK3" i="1"/>
  <c r="AL3" i="1"/>
  <c r="AM3" i="1"/>
  <c r="AN3" i="1"/>
  <c r="AI4" i="1"/>
  <c r="AJ4" i="1"/>
  <c r="AK4" i="1"/>
  <c r="AL4" i="1"/>
  <c r="AM4" i="1"/>
  <c r="AN4" i="1"/>
  <c r="AI5" i="1"/>
  <c r="AJ5" i="1"/>
  <c r="AK5" i="1"/>
  <c r="AL5" i="1"/>
  <c r="AM5" i="1"/>
  <c r="AN5" i="1"/>
  <c r="AI6" i="1"/>
  <c r="AJ6" i="1"/>
  <c r="AK6" i="1"/>
  <c r="AL6" i="1"/>
  <c r="AM6" i="1"/>
  <c r="AN6" i="1"/>
  <c r="AI7" i="1"/>
  <c r="AJ7" i="1"/>
  <c r="AK7" i="1"/>
  <c r="AL7" i="1"/>
  <c r="AM7" i="1"/>
  <c r="AN7" i="1"/>
  <c r="AI8" i="1"/>
  <c r="AJ8" i="1"/>
  <c r="AK8" i="1"/>
  <c r="AL8" i="1"/>
  <c r="AM8" i="1"/>
  <c r="AN8" i="1"/>
  <c r="AI9" i="1"/>
  <c r="AJ9" i="1"/>
  <c r="AK9" i="1"/>
  <c r="AL9" i="1"/>
  <c r="AM9" i="1"/>
  <c r="AN9" i="1"/>
  <c r="AI10" i="1"/>
  <c r="AJ10" i="1"/>
  <c r="AK10" i="1"/>
  <c r="AL10" i="1"/>
  <c r="AM10" i="1"/>
  <c r="AN10" i="1"/>
  <c r="AI11" i="1"/>
  <c r="AJ11" i="1"/>
  <c r="AK11" i="1"/>
  <c r="AL11" i="1"/>
  <c r="AM11" i="1"/>
  <c r="AN11" i="1"/>
  <c r="AI12" i="1"/>
  <c r="AJ12" i="1"/>
  <c r="AK12" i="1"/>
  <c r="AL12" i="1"/>
  <c r="AM12" i="1"/>
  <c r="AN12" i="1"/>
  <c r="AI13" i="1"/>
  <c r="AJ13" i="1"/>
  <c r="AK13" i="1"/>
  <c r="AL13" i="1"/>
  <c r="AM13" i="1"/>
  <c r="AN13" i="1"/>
  <c r="AI14" i="1"/>
  <c r="AJ14" i="1"/>
  <c r="AK14" i="1"/>
  <c r="AL14" i="1"/>
  <c r="AM14" i="1"/>
  <c r="AN14" i="1"/>
  <c r="AI15" i="1"/>
  <c r="AJ15" i="1"/>
  <c r="AK15" i="1"/>
  <c r="AL15" i="1"/>
  <c r="AM15" i="1"/>
  <c r="AN15" i="1"/>
  <c r="AI16" i="1"/>
  <c r="AJ16" i="1"/>
  <c r="AK16" i="1"/>
  <c r="AL16" i="1"/>
  <c r="AM16" i="1"/>
  <c r="AN16" i="1"/>
  <c r="AI17" i="1"/>
  <c r="AJ17" i="1"/>
  <c r="AK17" i="1"/>
  <c r="AL17" i="1"/>
  <c r="AM17" i="1"/>
  <c r="AN17" i="1"/>
  <c r="AI18" i="1"/>
  <c r="AJ18" i="1"/>
  <c r="AK18" i="1"/>
  <c r="AL18" i="1"/>
  <c r="AM18" i="1"/>
  <c r="AN18" i="1"/>
  <c r="AI19" i="1"/>
  <c r="AJ19" i="1"/>
  <c r="AK19" i="1"/>
  <c r="AL19" i="1"/>
  <c r="AM19" i="1"/>
  <c r="AN19" i="1"/>
  <c r="AI20" i="1"/>
  <c r="AJ20" i="1"/>
  <c r="AK20" i="1"/>
  <c r="AL20" i="1"/>
  <c r="AM20" i="1"/>
  <c r="AN20" i="1"/>
  <c r="AI21" i="1"/>
  <c r="AJ21" i="1"/>
  <c r="AK21" i="1"/>
  <c r="AL21" i="1"/>
  <c r="AM21" i="1"/>
  <c r="AN21" i="1"/>
  <c r="AI22" i="1"/>
  <c r="AJ22" i="1"/>
  <c r="AK22" i="1"/>
  <c r="AL22" i="1"/>
  <c r="AM22" i="1"/>
  <c r="AN22" i="1"/>
  <c r="AI23" i="1"/>
  <c r="AJ23" i="1"/>
  <c r="AK23" i="1"/>
  <c r="AL23" i="1"/>
  <c r="AM23" i="1"/>
  <c r="AN23" i="1"/>
  <c r="AI24" i="1"/>
  <c r="AJ24" i="1"/>
  <c r="AK24" i="1"/>
  <c r="AL24" i="1"/>
  <c r="AM24" i="1"/>
  <c r="AN24" i="1"/>
  <c r="AI25" i="1"/>
  <c r="AJ25" i="1"/>
  <c r="AK25" i="1"/>
  <c r="AL25" i="1"/>
  <c r="AM25" i="1"/>
  <c r="AN25" i="1"/>
  <c r="AI26" i="1"/>
  <c r="AJ26" i="1"/>
  <c r="AK26" i="1"/>
  <c r="AL26" i="1"/>
  <c r="AM26" i="1"/>
  <c r="AN26" i="1"/>
  <c r="AI27" i="1"/>
  <c r="AJ27" i="1"/>
  <c r="AK27" i="1"/>
  <c r="AL27" i="1"/>
  <c r="AM27" i="1"/>
  <c r="AN27" i="1"/>
  <c r="AI28" i="1"/>
  <c r="AJ28" i="1"/>
  <c r="AK28" i="1"/>
  <c r="AL28" i="1"/>
  <c r="AM28" i="1"/>
  <c r="AN28" i="1"/>
  <c r="AJ2" i="1"/>
  <c r="AK2" i="1"/>
  <c r="AL2" i="1"/>
  <c r="AM2" i="1"/>
  <c r="AN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 Varah</author>
    <author>tc={C7BBF5EE-9EFC-4630-8CB5-5B2561F027AC}</author>
  </authors>
  <commentList>
    <comment ref="C32" authorId="0" shapeId="0" xr:uid="{7582B630-2BB0-4544-BCC2-4800A4438304}">
      <text>
        <r>
          <rPr>
            <b/>
            <sz val="9"/>
            <color indexed="81"/>
            <rFont val="Tahoma"/>
            <family val="2"/>
          </rPr>
          <t>Alexa Varah:</t>
        </r>
        <r>
          <rPr>
            <sz val="9"/>
            <color indexed="81"/>
            <rFont val="Tahoma"/>
            <family val="2"/>
          </rPr>
          <t xml:space="preserve">
these choices of machinery came from a contractor I spoke to (James?).
The KGRU min til publication suggests 1 x mouldboard plough, 1 x field cultivator, 1 x drilling pass using a power harrow/drill combo.</t>
        </r>
      </text>
    </comment>
    <comment ref="Q39" authorId="1" shapeId="0" xr:uid="{C7BBF5EE-9EFC-4630-8CB5-5B2561F027AC}">
      <text>
        <t>[Threaded comment]
Your version of Excel allows you to read this threaded comment; however, any edits to it will get removed if the file is opened in a newer version of Excel. Learn more: https://go.microsoft.com/fwlink/?linkid=870924
Comment:
    For ECOMOD, enter the deepest tillage operation carried out for a crop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 Varah</author>
  </authors>
  <commentList>
    <comment ref="A1" authorId="0" shapeId="0" xr:uid="{8027AE44-6245-4285-A77E-B75E3D52AD3B}">
      <text>
        <r>
          <rPr>
            <b/>
            <sz val="9"/>
            <color indexed="81"/>
            <rFont val="Tahoma"/>
            <family val="2"/>
          </rPr>
          <t>Alexa Varah:</t>
        </r>
        <r>
          <rPr>
            <sz val="9"/>
            <color indexed="81"/>
            <rFont val="Tahoma"/>
            <family val="2"/>
          </rPr>
          <t xml:space="preserve">
this only specifies the herbicides targeting black-grass. For CFT and ECOMOD, ansure there's a default value  for each crop to cover the 'other' pesticide applications: i.e. herbicides not targeting BG, herbicides used as dessicant, fungicides, insecticides.</t>
        </r>
      </text>
    </comment>
    <comment ref="C2" authorId="0" shapeId="0" xr:uid="{DD2ED72A-368D-47A7-A342-6483B10E2DDF}">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the planting window 48hrs after, i.e.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K2" authorId="0" shapeId="0" xr:uid="{0CD6E390-9152-4725-96AE-B72A1FE82DE5}">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is September for fields with low BG density, October for fields with high BG density, machine = C54/D101 (NB start of drill window not b4 first glyphosate applicn) NB Black grass sprayed off 10th Oct so perhaps better to start planting window 48hrs after, i.e. 12th Oct
175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T2" authorId="0" shapeId="0" xr:uid="{B1B30E74-9120-42A1-84F8-D9E65EF8C617}">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AA2" authorId="0" shapeId="0" xr:uid="{85C7E4CB-AC34-4985-BFE9-69AD0CAD55D0}">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I2" authorId="0" shapeId="0" xr:uid="{0CDDA964-31D4-430D-ABF9-B791CCB861AD}">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AR2" authorId="0" shapeId="0" xr:uid="{C35EBC12-2632-4200-BEC0-41E54CA00B01}">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T3" authorId="0" shapeId="0" xr:uid="{FD0FD6FB-19C8-4AF4-9E4A-6749400D72F9}">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AR3" authorId="0" shapeId="0" xr:uid="{28AEB397-9C97-40BB-BDED-0BF3293E38AB}">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V8" authorId="0" shapeId="0" xr:uid="{86788789-BC52-456C-B11E-6555CEA01EB9}">
      <text>
        <r>
          <rPr>
            <sz val="9"/>
            <color indexed="81"/>
            <rFont val="Tahoma"/>
            <family val="2"/>
          </rPr>
          <t>95kg/ha early March</t>
        </r>
      </text>
    </comment>
    <comment ref="AT8" authorId="0" shapeId="0" xr:uid="{53234297-8E08-4F21-98B8-394877ED1DCA}">
      <text>
        <r>
          <rPr>
            <sz val="9"/>
            <color indexed="81"/>
            <rFont val="Tahoma"/>
            <family val="2"/>
          </rPr>
          <t>95kg/ha early March</t>
        </r>
      </text>
    </comment>
    <comment ref="F9" authorId="0" shapeId="0" xr:uid="{79C75EAF-C4CF-49C7-A31D-05B0C4CD993B}">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G9" authorId="0" shapeId="0" xr:uid="{8DE8C67A-E991-485D-A465-E2E7AE0F301E}">
      <text>
        <r>
          <rPr>
            <b/>
            <sz val="9"/>
            <color indexed="81"/>
            <rFont val="Tahoma"/>
            <family val="2"/>
          </rPr>
          <t>Alexa Varah:</t>
        </r>
        <r>
          <rPr>
            <sz val="9"/>
            <color indexed="81"/>
            <rFont val="Tahoma"/>
            <family val="2"/>
          </rPr>
          <t xml:space="preserve">
mid-March apply 90kg/ha fertiliser (N)</t>
        </r>
      </text>
    </comment>
    <comment ref="O9" authorId="0" shapeId="0" xr:uid="{B114D603-498E-48CE-ABBA-79BE8C484737}">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P9" authorId="0" shapeId="0" xr:uid="{35E0326A-379D-496D-8411-A247769698DE}">
      <text>
        <r>
          <rPr>
            <b/>
            <sz val="9"/>
            <color indexed="81"/>
            <rFont val="Tahoma"/>
            <family val="2"/>
          </rPr>
          <t>Alexa Varah:</t>
        </r>
        <r>
          <rPr>
            <sz val="9"/>
            <color indexed="81"/>
            <rFont val="Tahoma"/>
            <family val="2"/>
          </rPr>
          <t xml:space="preserve">
mid-March apply 90kg/ha fertiliser (N)</t>
        </r>
      </text>
    </comment>
    <comment ref="AD9" authorId="0" shapeId="0" xr:uid="{4CCD07F5-2DF7-48EE-9A93-B8DDC4A19946}">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E9" authorId="0" shapeId="0" xr:uid="{F3AF0F74-7D18-4F28-9998-0693C33D60A0}">
      <text>
        <r>
          <rPr>
            <b/>
            <sz val="9"/>
            <color indexed="81"/>
            <rFont val="Tahoma"/>
            <family val="2"/>
          </rPr>
          <t>Alexa Varah:</t>
        </r>
        <r>
          <rPr>
            <sz val="9"/>
            <color indexed="81"/>
            <rFont val="Tahoma"/>
            <family val="2"/>
          </rPr>
          <t xml:space="preserve">
mid-March apply 90kg/ha fertiliser (N)</t>
        </r>
      </text>
    </comment>
    <comment ref="AM9" authorId="0" shapeId="0" xr:uid="{FF67D1DF-120A-4335-ABF9-11B95C191988}">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N9" authorId="0" shapeId="0" xr:uid="{017C6A64-0597-44DE-BFE4-05384E63226C}">
      <text>
        <r>
          <rPr>
            <b/>
            <sz val="9"/>
            <color indexed="81"/>
            <rFont val="Tahoma"/>
            <family val="2"/>
          </rPr>
          <t>Alexa Varah:</t>
        </r>
        <r>
          <rPr>
            <sz val="9"/>
            <color indexed="81"/>
            <rFont val="Tahoma"/>
            <family val="2"/>
          </rPr>
          <t xml:space="preserve">
mid-March apply 90kg/ha fertiliser (N)</t>
        </r>
      </text>
    </comment>
    <comment ref="G10" authorId="0" shapeId="0" xr:uid="{F93C3A24-4E28-4C58-9587-D40747405AEC}">
      <text>
        <r>
          <rPr>
            <b/>
            <sz val="9"/>
            <color indexed="81"/>
            <rFont val="Tahoma"/>
            <family val="2"/>
          </rPr>
          <t>Alexa Varah:</t>
        </r>
        <r>
          <rPr>
            <sz val="9"/>
            <color indexed="81"/>
            <rFont val="Tahoma"/>
            <family val="2"/>
          </rPr>
          <t xml:space="preserve">
early April apply 90kg/ha fertiliser (N)</t>
        </r>
      </text>
    </comment>
    <comment ref="P10" authorId="0" shapeId="0" xr:uid="{C78B4B96-353A-4806-83A9-785DAF004A24}">
      <text>
        <r>
          <rPr>
            <b/>
            <sz val="9"/>
            <color indexed="81"/>
            <rFont val="Tahoma"/>
            <family val="2"/>
          </rPr>
          <t>Alexa Varah:</t>
        </r>
        <r>
          <rPr>
            <sz val="9"/>
            <color indexed="81"/>
            <rFont val="Tahoma"/>
            <family val="2"/>
          </rPr>
          <t xml:space="preserve">
early April apply 90kg/ha fertiliser (N)</t>
        </r>
      </text>
    </comment>
    <comment ref="V10" authorId="0" shapeId="0" xr:uid="{05C95D60-D434-40CD-B8CF-4808D88A59C4}">
      <text>
        <r>
          <rPr>
            <sz val="9"/>
            <color indexed="81"/>
            <rFont val="Tahoma"/>
            <family val="2"/>
          </rPr>
          <t>95kg/ha early April</t>
        </r>
      </text>
    </comment>
    <comment ref="AE10" authorId="0" shapeId="0" xr:uid="{E4A7119F-4B94-473F-BF88-16AB12656F7D}">
      <text>
        <r>
          <rPr>
            <b/>
            <sz val="9"/>
            <color indexed="81"/>
            <rFont val="Tahoma"/>
            <family val="2"/>
          </rPr>
          <t>Alexa Varah:</t>
        </r>
        <r>
          <rPr>
            <sz val="9"/>
            <color indexed="81"/>
            <rFont val="Tahoma"/>
            <family val="2"/>
          </rPr>
          <t xml:space="preserve">
early April apply 90kg/ha fertiliser (N)</t>
        </r>
      </text>
    </comment>
    <comment ref="AN10" authorId="0" shapeId="0" xr:uid="{B849194D-978E-4710-A882-8E36999C1EF0}">
      <text>
        <r>
          <rPr>
            <b/>
            <sz val="9"/>
            <color indexed="81"/>
            <rFont val="Tahoma"/>
            <family val="2"/>
          </rPr>
          <t>Alexa Varah:</t>
        </r>
        <r>
          <rPr>
            <sz val="9"/>
            <color indexed="81"/>
            <rFont val="Tahoma"/>
            <family val="2"/>
          </rPr>
          <t xml:space="preserve">
early April apply 90kg/ha fertiliser (N)</t>
        </r>
      </text>
    </comment>
    <comment ref="AT10" authorId="0" shapeId="0" xr:uid="{E2844501-FE65-4DF2-96A3-023677A0E6C9}">
      <text>
        <r>
          <rPr>
            <sz val="9"/>
            <color indexed="81"/>
            <rFont val="Tahoma"/>
            <family val="2"/>
          </rPr>
          <t>95kg/ha early April</t>
        </r>
      </text>
    </comment>
    <comment ref="G11" authorId="0" shapeId="0" xr:uid="{6F7AF24A-C345-489B-85F9-F2D35C9A6376}">
      <text>
        <r>
          <rPr>
            <b/>
            <sz val="9"/>
            <color indexed="81"/>
            <rFont val="Tahoma"/>
            <family val="2"/>
          </rPr>
          <t>Alexa Varah:</t>
        </r>
        <r>
          <rPr>
            <sz val="9"/>
            <color indexed="81"/>
            <rFont val="Tahoma"/>
            <family val="2"/>
          </rPr>
          <t xml:space="preserve">
mid April apply 40 kg/ha fertiliser (N)</t>
        </r>
      </text>
    </comment>
    <comment ref="P11" authorId="0" shapeId="0" xr:uid="{D131E8D3-7A34-4169-A3A0-38302ED677FE}">
      <text>
        <r>
          <rPr>
            <b/>
            <sz val="9"/>
            <color indexed="81"/>
            <rFont val="Tahoma"/>
            <family val="2"/>
          </rPr>
          <t>Alexa Varah:</t>
        </r>
        <r>
          <rPr>
            <sz val="9"/>
            <color indexed="81"/>
            <rFont val="Tahoma"/>
            <family val="2"/>
          </rPr>
          <t xml:space="preserve">
mid April apply 40 kg/ha fertiliser (N)</t>
        </r>
      </text>
    </comment>
    <comment ref="AE11" authorId="0" shapeId="0" xr:uid="{BD662DF3-1996-4BBF-B989-805397DA2B08}">
      <text>
        <r>
          <rPr>
            <b/>
            <sz val="9"/>
            <color indexed="81"/>
            <rFont val="Tahoma"/>
            <family val="2"/>
          </rPr>
          <t>Alexa Varah:</t>
        </r>
        <r>
          <rPr>
            <sz val="9"/>
            <color indexed="81"/>
            <rFont val="Tahoma"/>
            <family val="2"/>
          </rPr>
          <t xml:space="preserve">
mid April apply 40 kg/ha fertiliser (N)</t>
        </r>
      </text>
    </comment>
    <comment ref="AN11" authorId="0" shapeId="0" xr:uid="{98AABDB4-55E2-4193-A84E-4D2BC00777B0}">
      <text>
        <r>
          <rPr>
            <b/>
            <sz val="9"/>
            <color indexed="81"/>
            <rFont val="Tahoma"/>
            <family val="2"/>
          </rPr>
          <t>Alexa Varah:</t>
        </r>
        <r>
          <rPr>
            <sz val="9"/>
            <color indexed="81"/>
            <rFont val="Tahoma"/>
            <family val="2"/>
          </rPr>
          <t xml:space="preserve">
mid April apply 40 kg/ha fertiliser (N)</t>
        </r>
      </text>
    </comment>
    <comment ref="W17" authorId="0" shapeId="0" xr:uid="{4BD7877F-1C41-41D7-9F46-6774FDF72D3C}">
      <text>
        <r>
          <rPr>
            <sz val="9"/>
            <color indexed="81"/>
            <rFont val="Tahoma"/>
            <family val="2"/>
          </rPr>
          <t xml:space="preserve">July 2014: glyphosate 14 days pre harvest
</t>
        </r>
        <r>
          <rPr>
            <b/>
            <sz val="9"/>
            <color indexed="81"/>
            <rFont val="Tahoma"/>
            <family val="2"/>
          </rPr>
          <t>Rate = 3l/ha</t>
        </r>
      </text>
    </comment>
    <comment ref="AU17" authorId="0" shapeId="0" xr:uid="{8AE83570-DA34-44DC-AAF5-9DE3FE8E76B3}">
      <text>
        <r>
          <rPr>
            <sz val="9"/>
            <color indexed="81"/>
            <rFont val="Tahoma"/>
            <family val="2"/>
          </rPr>
          <t>July 2014: glyphosate 14 days pre harvest</t>
        </r>
      </text>
    </comment>
    <comment ref="K20" authorId="0" shapeId="0" xr:uid="{823425A4-DC88-47F2-8A83-A6E626929B16}">
      <text>
        <r>
          <rPr>
            <sz val="9"/>
            <color indexed="81"/>
            <rFont val="Tahoma"/>
            <family val="2"/>
          </rPr>
          <t>disc stale seedbed (CFT = disc harrow) a week after ploughing. This breaks the stubble up and stops moisture being lost from the soil through the stubble.</t>
        </r>
      </text>
    </comment>
    <comment ref="L20" authorId="0" shapeId="0" xr:uid="{D0072792-6CDA-4CE5-83D4-03AB49854716}">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N20" authorId="0" shapeId="0" xr:uid="{07E7A008-113C-43E2-9272-547A22827DE2}">
      <text>
        <r>
          <rPr>
            <sz val="9"/>
            <color indexed="81"/>
            <rFont val="Tahoma"/>
            <family val="2"/>
          </rPr>
          <t>roll stale seedbed after discing (CFT = roller packer)</t>
        </r>
      </text>
    </comment>
    <comment ref="T20" authorId="0" shapeId="0" xr:uid="{979AFE23-54CA-4D70-B8A7-B5C0885D6FB2}">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AI20" authorId="0" shapeId="0" xr:uid="{854DA3A2-C178-43FE-8B9C-17E2FDCC61C3}">
      <text>
        <r>
          <rPr>
            <sz val="9"/>
            <color indexed="81"/>
            <rFont val="Tahoma"/>
            <family val="2"/>
          </rPr>
          <t>disc stale seedbed (CFT = disc harrow) immediately after harvest (this breaks the stubble up and stops moisture being lost from the soil through the stubble)</t>
        </r>
      </text>
    </comment>
    <comment ref="AJ20" authorId="0" shapeId="0" xr:uid="{E6FA7751-F9AB-42FA-9053-5D348050A7E9}">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AL20" authorId="0" shapeId="0" xr:uid="{F28F4D91-6D27-4EF4-B101-44B6D8AB9DA7}">
      <text>
        <r>
          <rPr>
            <sz val="9"/>
            <color indexed="81"/>
            <rFont val="Tahoma"/>
            <family val="2"/>
          </rPr>
          <t>roll stale seedbed after discing (CFT = roller packer)</t>
        </r>
      </text>
    </comment>
    <comment ref="AR20" authorId="0" shapeId="0" xr:uid="{AAABE292-8B0C-4F93-84F4-C01A3B3D562C}">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C21" authorId="0" shapeId="0" xr:uid="{F7024E42-B981-48EB-B31A-A3A598C19FBA}">
      <text>
        <r>
          <rPr>
            <sz val="9"/>
            <color indexed="81"/>
            <rFont val="Tahoma"/>
            <family val="2"/>
          </rPr>
          <t>disc stale seedbed (CFT = disc harrow)
This will not only encourage BG germination but also OSR germination, thus controlling volunteer OSR too.</t>
        </r>
      </text>
    </comment>
    <comment ref="E21" authorId="0" shapeId="0" xr:uid="{FE13E6B9-9196-4714-8052-A43961A809D6}">
      <text>
        <r>
          <rPr>
            <sz val="9"/>
            <color indexed="81"/>
            <rFont val="Tahoma"/>
            <family val="2"/>
          </rPr>
          <t>roll stale seedbed after discing (CFT = roller packer)</t>
        </r>
      </text>
    </comment>
    <comment ref="V21" authorId="0" shapeId="0" xr:uid="{19F6D072-A37B-4118-AFB1-82E8218A3FD6}">
      <text>
        <r>
          <rPr>
            <sz val="9"/>
            <color indexed="81"/>
            <rFont val="Tahoma"/>
            <family val="2"/>
          </rPr>
          <t>30kg/ha at drilling</t>
        </r>
      </text>
    </comment>
    <comment ref="AA21" authorId="0" shapeId="0" xr:uid="{FAB372FA-E1C3-459A-8392-D71F26E885AB}">
      <text>
        <r>
          <rPr>
            <sz val="9"/>
            <color indexed="81"/>
            <rFont val="Tahoma"/>
            <family val="2"/>
          </rPr>
          <t>disc stale seedbed (CFT = disc harrow)
This will not only encourage BG germination but also OSR germination, thus controlling volunteer OSR too.</t>
        </r>
      </text>
    </comment>
    <comment ref="AT21" authorId="0" shapeId="0" xr:uid="{607169E7-3CAD-49BA-9F36-0C420178EAC1}">
      <text>
        <r>
          <rPr>
            <sz val="9"/>
            <color indexed="81"/>
            <rFont val="Tahoma"/>
            <family val="2"/>
          </rPr>
          <t>30kg/ha at drilling</t>
        </r>
      </text>
    </comment>
    <comment ref="AU21" authorId="0" shapeId="0" xr:uid="{F1681AA8-FB0B-4CA0-86DF-1192CBC53D6A}">
      <text>
        <r>
          <rPr>
            <b/>
            <sz val="9"/>
            <color indexed="81"/>
            <rFont val="Tahoma"/>
            <family val="2"/>
          </rPr>
          <t>Alexa Varah:</t>
        </r>
        <r>
          <rPr>
            <sz val="9"/>
            <color indexed="81"/>
            <rFont val="Tahoma"/>
            <family val="2"/>
          </rPr>
          <t xml:space="preserve">
(farmer would spray a BLW pre-em herbicide 3 days after drilling - leave this out as it's in the sundry costs in ECOMOD)</t>
        </r>
      </text>
    </comment>
    <comment ref="F22" authorId="0" shapeId="0" xr:uid="{5D453552-8B4B-4D05-876E-3643FF18155C}">
      <text>
        <r>
          <rPr>
            <sz val="9"/>
            <color indexed="81"/>
            <rFont val="Tahoma"/>
            <family val="2"/>
          </rPr>
          <t xml:space="preserve">2nd half Sep: glyphosate on stale seedbed (this is done 4-6 weeks after the disc operation. If it's wet, the BG will grow faster. A hig proportion of seeds won't germinate until early Oct). (Glyphosate is most commonly applied in second half of Sep. Most common date when harvest years 2012-2016 used OR when all harvest years used = </t>
        </r>
        <r>
          <rPr>
            <b/>
            <sz val="9"/>
            <color indexed="81"/>
            <rFont val="Tahoma"/>
            <family val="2"/>
          </rPr>
          <t>15th Sep</t>
        </r>
        <r>
          <rPr>
            <sz val="9"/>
            <color indexed="81"/>
            <rFont val="Tahoma"/>
            <family val="2"/>
          </rPr>
          <t xml:space="preserve">)
Glyphosate </t>
        </r>
        <r>
          <rPr>
            <b/>
            <sz val="9"/>
            <color indexed="81"/>
            <rFont val="Tahoma"/>
            <family val="2"/>
          </rPr>
          <t>360 g a.i./l</t>
        </r>
        <r>
          <rPr>
            <sz val="9"/>
            <color indexed="81"/>
            <rFont val="Tahoma"/>
            <family val="2"/>
          </rPr>
          <t xml:space="preserve">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K22" authorId="0" shapeId="0" xr:uid="{6A155EA8-CEA2-4242-BED8-402FBA5CFE0C}">
      <text>
        <r>
          <rPr>
            <sz val="9"/>
            <color indexed="81"/>
            <rFont val="Tahoma"/>
            <family val="2"/>
          </rPr>
          <t>17th Sep: disc stale seedbed (CFT = disc harrow) again soon after killing BG with glyphosate. Do it two days after gly spray</t>
        </r>
      </text>
    </comment>
    <comment ref="N22" authorId="0" shapeId="0" xr:uid="{FF430BE3-E7EF-4469-A720-E521634CEC3D}">
      <text>
        <r>
          <rPr>
            <sz val="9"/>
            <color indexed="81"/>
            <rFont val="Tahoma"/>
            <family val="2"/>
          </rPr>
          <t>roll stale seedbed after discing (CFT = roller packer)</t>
        </r>
      </text>
    </comment>
    <comment ref="O22" authorId="0" shapeId="0" xr:uid="{477BBB75-BDA0-4A96-97E1-FDE1CC5F0C7B}">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C22" authorId="0" shapeId="0" xr:uid="{5A976B80-1F2B-4CEB-B868-D84767DC3021}">
      <text>
        <r>
          <rPr>
            <sz val="9"/>
            <color indexed="81"/>
            <rFont val="Tahoma"/>
            <family val="2"/>
          </rPr>
          <t>17th Sep: roll stale seedbed (CFT = roller packer)</t>
        </r>
      </text>
    </comment>
    <comment ref="AD22" authorId="0" shapeId="0" xr:uid="{C4DED766-A7AD-4EA3-9889-7C73627231F0}">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I22" authorId="0" shapeId="0" xr:uid="{BC40B6B0-479E-45B3-BAB3-1B68A5121181}">
      <text>
        <r>
          <rPr>
            <sz val="9"/>
            <color indexed="81"/>
            <rFont val="Tahoma"/>
            <family val="2"/>
          </rPr>
          <t>17th Sep: disc stale seedbed (CFT = disc harrow) again soon after killing BG with glyphosate. Do it two days after gly spray</t>
        </r>
      </text>
    </comment>
    <comment ref="AL22" authorId="0" shapeId="0" xr:uid="{3FBB0408-1056-41D1-8595-960B06363670}">
      <text>
        <r>
          <rPr>
            <sz val="9"/>
            <color indexed="81"/>
            <rFont val="Tahoma"/>
            <family val="2"/>
          </rPr>
          <t>roll stale seedbed after discing (CFT = roller packer)</t>
        </r>
      </text>
    </comment>
    <comment ref="AM22" authorId="0" shapeId="0" xr:uid="{EF277EFA-A7CE-4B46-BE02-A41BECC9D172}">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D23" authorId="0" shapeId="0" xr:uid="{3104B709-3A7B-41AA-9A1D-A7F05D6DDF58}">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M23" authorId="0" shapeId="0" xr:uid="{D64DD545-A05A-457F-B2E5-F4AE724B463F}">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N23" authorId="0" shapeId="0" xr:uid="{F3787BC8-3983-4D10-BD95-878F881B1BDA}">
      <text>
        <r>
          <rPr>
            <sz val="9"/>
            <color indexed="81"/>
            <rFont val="Tahoma"/>
            <family val="2"/>
          </rPr>
          <t xml:space="preserve">Roll after drilling.
</t>
        </r>
        <r>
          <rPr>
            <b/>
            <sz val="9"/>
            <color indexed="81"/>
            <rFont val="Tahoma"/>
            <family val="2"/>
          </rPr>
          <t>CFT = roller packer</t>
        </r>
      </text>
    </comment>
    <comment ref="AB23" authorId="0" shapeId="0" xr:uid="{AC848A74-D0BA-4BD0-8A13-A4F0A836F739}">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K23" authorId="0" shapeId="0" xr:uid="{C5376F35-9929-48E3-8039-7B0DE7016134}">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L23" authorId="0" shapeId="0" xr:uid="{89282036-9035-4A53-904C-C43A3DDF5F73}">
      <text>
        <r>
          <rPr>
            <sz val="9"/>
            <color indexed="81"/>
            <rFont val="Tahoma"/>
            <family val="2"/>
          </rPr>
          <t xml:space="preserve">Roll after drilling.
</t>
        </r>
        <r>
          <rPr>
            <b/>
            <sz val="9"/>
            <color indexed="81"/>
            <rFont val="Tahoma"/>
            <family val="2"/>
          </rPr>
          <t>CFT = roller packer</t>
        </r>
      </text>
    </comment>
    <comment ref="E24" authorId="0" shapeId="0" xr:uid="{B0899A85-8FC5-4FFE-9446-3A20557E4D03}">
      <text>
        <r>
          <rPr>
            <sz val="9"/>
            <color indexed="81"/>
            <rFont val="Tahoma"/>
            <family val="2"/>
          </rPr>
          <t xml:space="preserve">Roll after drilling.
</t>
        </r>
        <r>
          <rPr>
            <b/>
            <sz val="9"/>
            <color indexed="81"/>
            <rFont val="Tahoma"/>
            <family val="2"/>
          </rPr>
          <t>CFT = roller packer</t>
        </r>
      </text>
    </comment>
    <comment ref="F24" authorId="0" shapeId="0" xr:uid="{8D54B3AD-27EA-4F17-B572-01C9EB854115}">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O24" authorId="0" shapeId="0" xr:uid="{E15D2BE4-3ECA-4CAE-B94D-234F4C96C3CE}">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W24" authorId="0" shapeId="0" xr:uid="{1FABEB5C-C689-44CD-8268-0E965A29D86E}">
      <text>
        <r>
          <rPr>
            <sz val="9"/>
            <color indexed="81"/>
            <rFont val="Tahoma"/>
            <family val="2"/>
          </rPr>
          <t xml:space="preserve">Oct: Clethodim (e.g. Centurion Max, 120g/l clethodim. </t>
        </r>
        <r>
          <rPr>
            <b/>
            <sz val="9"/>
            <color indexed="81"/>
            <rFont val="Tahoma"/>
            <family val="2"/>
          </rPr>
          <t>Rate = 1l/ha</t>
        </r>
        <r>
          <rPr>
            <sz val="9"/>
            <color indexed="81"/>
            <rFont val="Tahoma"/>
            <family val="2"/>
          </rPr>
          <t xml:space="preserve">)
(MOA: ACCase inhibitor)
</t>
        </r>
      </text>
    </comment>
    <comment ref="AC24" authorId="0" shapeId="0" xr:uid="{9F7CCF95-C4FA-4D4B-965F-B6E8B4291565}">
      <text>
        <r>
          <rPr>
            <sz val="9"/>
            <color indexed="81"/>
            <rFont val="Tahoma"/>
            <family val="2"/>
          </rPr>
          <t xml:space="preserve">Roll after drilling.
</t>
        </r>
        <r>
          <rPr>
            <b/>
            <sz val="9"/>
            <color indexed="81"/>
            <rFont val="Tahoma"/>
            <family val="2"/>
          </rPr>
          <t>CFT = roller packer</t>
        </r>
      </text>
    </comment>
    <comment ref="AD24" authorId="0" shapeId="0" xr:uid="{2AA94669-B45D-4BDA-9961-B1690D19800C}">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M24" authorId="0" shapeId="0" xr:uid="{9DDA5503-6340-4652-B07C-F23302920FD4}">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U24" authorId="0" shapeId="0" xr:uid="{5CC2C3C6-F95C-45D8-A593-C3F2C6A14B35}">
      <text>
        <r>
          <rPr>
            <sz val="9"/>
            <color indexed="81"/>
            <rFont val="Tahoma"/>
            <family val="2"/>
          </rPr>
          <t xml:space="preserve">Oct: Clethodim (e.g. Centurion Max, 120g/l clethodim. Rate = 1l/ha)
(MOA: ACCase inhibitor)
</t>
        </r>
      </text>
    </comment>
    <comment ref="F25" authorId="0" shapeId="0" xr:uid="{23D85683-BB61-4FA3-ABB0-232BBAA6B775}">
      <text>
        <r>
          <rPr>
            <sz val="9"/>
            <color indexed="81"/>
            <rFont val="Tahoma"/>
            <family val="2"/>
          </rPr>
          <t xml:space="preserve">
Oct: Pre-em, tank mix Crystal (</t>
        </r>
        <r>
          <rPr>
            <b/>
            <sz val="9"/>
            <color indexed="81"/>
            <rFont val="Tahoma"/>
            <family val="2"/>
          </rPr>
          <t>rate = 4l/ha</t>
        </r>
        <r>
          <rPr>
            <sz val="9"/>
            <color indexed="81"/>
            <rFont val="Tahoma"/>
            <family val="2"/>
          </rPr>
          <t>) + Liberator (</t>
        </r>
        <r>
          <rPr>
            <b/>
            <sz val="9"/>
            <color indexed="81"/>
            <rFont val="Tahoma"/>
            <family val="2"/>
          </rPr>
          <t>rate = 0.6l/ha</t>
        </r>
        <r>
          <rPr>
            <sz val="9"/>
            <color indexed="81"/>
            <rFont val="Tahoma"/>
            <family val="2"/>
          </rPr>
          <t xml:space="preserve">)
pre-em within 48hrs of drilling 
</t>
        </r>
      </text>
    </comment>
    <comment ref="O25" authorId="0" shapeId="0" xr:uid="{05BB1EF1-5075-490D-AD71-470F2768213C}">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D25" authorId="0" shapeId="0" xr:uid="{34F77B10-A4E9-4D76-87F3-9E8A1BD239E4}">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M25" authorId="0" shapeId="0" xr:uid="{29881F7A-F3F1-4F30-9080-985995EE4EEF}">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F26" authorId="0" shapeId="0" xr:uid="{B15997D4-E7A3-4BA5-AC6B-3E22728A7341}">
      <text>
        <r>
          <rPr>
            <sz val="9"/>
            <color indexed="81"/>
            <rFont val="Tahoma"/>
            <family val="2"/>
          </rPr>
          <t xml:space="preserve">Post-em: 
Atlantis (6 g/kg iodosulfuron-methyl-sodium, 30 g/kg mesosulfuron-methyl) 
</t>
        </r>
        <r>
          <rPr>
            <b/>
            <sz val="9"/>
            <color indexed="81"/>
            <rFont val="Tahoma"/>
            <family val="2"/>
          </rPr>
          <t>Rate = 0.4 kg/ha</t>
        </r>
      </text>
    </comment>
    <comment ref="O26" authorId="0" shapeId="0" xr:uid="{481ACDA3-259D-4F50-B652-0E3D0B33791C}">
      <text>
        <r>
          <rPr>
            <sz val="9"/>
            <color indexed="81"/>
            <rFont val="Tahoma"/>
            <family val="2"/>
          </rPr>
          <t xml:space="preserve">Post-em: 
Atlantis (6 g/kg iodosulfuron-methyl-sodium, 30 g/kg mesosulfuron-methyl) 
</t>
        </r>
        <r>
          <rPr>
            <b/>
            <sz val="9"/>
            <color indexed="81"/>
            <rFont val="Tahoma"/>
            <family val="2"/>
          </rPr>
          <t>Rate = 0.4 kg/ha</t>
        </r>
      </text>
    </comment>
    <comment ref="W26" authorId="0" shapeId="0" xr:uid="{AB7DB42E-B5D6-42C1-B8AB-2E2E9109E55B}">
      <text>
        <r>
          <rPr>
            <sz val="9"/>
            <color indexed="81"/>
            <rFont val="Tahoma"/>
            <family val="2"/>
          </rPr>
          <t xml:space="preserve">November 5th: Propyzamide (e.g. Kerb Flo 500, 500g/l propyzamide, max </t>
        </r>
        <r>
          <rPr>
            <b/>
            <sz val="9"/>
            <color indexed="81"/>
            <rFont val="Tahoma"/>
            <family val="2"/>
          </rPr>
          <t>rate = 1.7l/ha</t>
        </r>
        <r>
          <rPr>
            <sz val="9"/>
            <color indexed="81"/>
            <rFont val="Tahoma"/>
            <family val="2"/>
          </rPr>
          <t>)
(MOA: inhibit microtubule assembly)</t>
        </r>
      </text>
    </comment>
    <comment ref="AD26" authorId="0" shapeId="0" xr:uid="{C49C5363-31C1-48E0-86D0-768BF6502218}">
      <text>
        <r>
          <rPr>
            <sz val="9"/>
            <color indexed="81"/>
            <rFont val="Tahoma"/>
            <family val="2"/>
          </rPr>
          <t xml:space="preserve">Post-em: 
Atlantis (6 g/kg iodosulfuron-methyl-sodium, 30 g/kg mesosulfuron-methyl) 
</t>
        </r>
        <r>
          <rPr>
            <b/>
            <sz val="9"/>
            <color indexed="81"/>
            <rFont val="Tahoma"/>
            <family val="2"/>
          </rPr>
          <t>Rate = 0.4 kg/ha</t>
        </r>
      </text>
    </comment>
    <comment ref="AM26" authorId="0" shapeId="0" xr:uid="{6F934AAA-53B8-4CF2-8945-EC1173690080}">
      <text>
        <r>
          <rPr>
            <sz val="9"/>
            <color indexed="81"/>
            <rFont val="Tahoma"/>
            <family val="2"/>
          </rPr>
          <t xml:space="preserve">Post-em: 
Atlantis (6 g/kg iodosulfuron-methyl-sodium, 30 g/kg mesosulfuron-methyl) 
</t>
        </r>
        <r>
          <rPr>
            <b/>
            <sz val="9"/>
            <color indexed="81"/>
            <rFont val="Tahoma"/>
            <family val="2"/>
          </rPr>
          <t>Rate = 0.4 kg/ha</t>
        </r>
      </text>
    </comment>
    <comment ref="AU26" authorId="0" shapeId="0" xr:uid="{AE410D3F-4F32-496C-9D5E-13DBD7402E0C}">
      <text>
        <r>
          <rPr>
            <sz val="9"/>
            <color indexed="81"/>
            <rFont val="Tahoma"/>
            <family val="2"/>
          </rPr>
          <t>November 5th: Propyzamide (e.g. Kerb Flo 500, 500g/l propyzamide, max rate = 1.7l/ha)
(MOA: inhibit microtubule assembly)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tc={9C147A69-A06A-4B74-91A4-AF5B365D050A}</author>
    <author>Alexa Varah</author>
    <author>tc={A69F8AEF-F4DA-4BA1-B0D1-FEB553610265}</author>
    <author>tc={E7E35A09-D041-4F8D-BF52-01C00802AFFC}</author>
    <author>tc={2B5A054E-A2E6-4C9D-A2E2-FDBCEE87E7D6}</author>
    <author>tc={1481BD78-0A3E-4D44-8DEC-D80BB0BCDBF0}</author>
    <author>tc={F3550905-01FC-4799-8874-A248548B1656}</author>
    <author>tc={687F6B2B-BFED-46BE-B502-BA4CB3A90202}</author>
    <author>tc={FF835413-758B-45E8-B4E0-99D58FE8CA09}</author>
    <author>tc={666D2BA7-B07E-4B5C-AE4A-3D64C4C43135}</author>
    <author>tc={7E3A62A9-97C6-4C09-AA38-D562E2266727}</author>
    <author>tc={CB14007D-6CF4-4E70-B4FB-1CBF68BEA95D}</author>
    <author>tc={B3F528DF-851E-4411-817D-BC5CB0739D99}</author>
    <author>tc={B6D07447-401F-4B70-B867-EDE49579E958}</author>
    <author>tc={EE163DC1-8BE0-410B-9A73-713EF934C31F}</author>
    <author>tc={5F87A13C-0D32-4E0F-8347-65FADAA6E347}</author>
    <author>tc={15D3F1C4-9E04-4F48-992A-8B5039BC28F7}</author>
    <author>tc={27FE8C55-4865-41B1-8AC2-6D1A258E8812}</author>
    <author>tc={7D022F65-3938-4DBA-8E84-1F567B2F4F21}</author>
  </authors>
  <commentList>
    <comment ref="B2" authorId="0" shapeId="0" xr:uid="{9C147A69-A06A-4B74-91A4-AF5B365D050A}">
      <text>
        <t>[Threaded comment]
Your version of Excel allows you to read this threaded comment; however, any edits to it will get removed if the file is opened in a newer version of Excel. Learn more: https://go.microsoft.com/fwlink/?linkid=870924
Comment:
    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
      </text>
    </comment>
    <comment ref="D2" authorId="1" shapeId="0" xr:uid="{FA8B425E-9268-4E12-839B-374769165A05}">
      <text>
        <r>
          <rPr>
            <b/>
            <sz val="9"/>
            <color indexed="81"/>
            <rFont val="Tahoma"/>
            <family val="2"/>
          </rPr>
          <t>Alexa Varah:</t>
        </r>
        <r>
          <rPr>
            <sz val="9"/>
            <color indexed="81"/>
            <rFont val="Tahoma"/>
            <family val="2"/>
          </rPr>
          <t xml:space="preserve">
as opposed to HYBRID</t>
        </r>
      </text>
    </comment>
    <comment ref="G2" authorId="1" shapeId="0" xr:uid="{5A71BE0C-C1E5-472F-9D2B-8BE1A639624A}">
      <text>
        <r>
          <rPr>
            <b/>
            <sz val="9"/>
            <color indexed="81"/>
            <rFont val="Tahoma"/>
            <family val="2"/>
          </rPr>
          <t>Alexa Varah:</t>
        </r>
        <r>
          <rPr>
            <sz val="9"/>
            <color indexed="81"/>
            <rFont val="Tahoma"/>
            <family val="2"/>
          </rPr>
          <t xml:space="preserve">
as opposed to HYBRID</t>
        </r>
      </text>
    </comment>
    <comment ref="C4" authorId="2" shapeId="0" xr:uid="{A69F8AEF-F4DA-4BA1-B0D1-FEB553610265}">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F4" authorId="3" shapeId="0" xr:uid="{E7E35A09-D041-4F8D-BF52-01C00802AFFC}">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B5" authorId="4" shapeId="0" xr:uid="{2B5A054E-A2E6-4C9D-A2E2-FDBCEE87E7D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C5" authorId="5" shapeId="0" xr:uid="{1481BD78-0A3E-4D44-8DEC-D80BB0BCDBF0}">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E5" authorId="6" shapeId="0" xr:uid="{F3550905-01FC-4799-8874-A248548B165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F5" authorId="7" shapeId="0" xr:uid="{687F6B2B-BFED-46BE-B502-BA4CB3A90202}">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B6" authorId="1" shapeId="0" xr:uid="{8007C72E-D47D-4AB1-A682-688EAA027500}">
      <text>
        <r>
          <rPr>
            <sz val="9"/>
            <color indexed="81"/>
            <rFont val="Tahoma"/>
            <family val="2"/>
          </rPr>
          <t xml:space="preserve">BGRI data (for ww crops from harvest years 2009-2014, 2016) show the following 
ww drill dates:
- across all soil types = 278 (5th Oct)
- clay/heavy soil = 279 (6th Oct)
- medium/loamy soil = 277 (4th Oct)
- silty = 280 (7th Oct)
- sandy = 278 (5th Oct)
From https://www.fwi.co.uk/arable/establishment/successfully-establish-late-drilled-wheat:
</t>
        </r>
        <r>
          <rPr>
            <b/>
            <sz val="9"/>
            <color indexed="81"/>
            <rFont val="Tahoma"/>
            <family val="2"/>
          </rPr>
          <t>Seed rates:
Target number of plants/sq m in spring to maximise yields = 260 plants/m2</t>
        </r>
        <r>
          <rPr>
            <sz val="9"/>
            <color indexed="81"/>
            <rFont val="Tahoma"/>
            <family val="2"/>
          </rPr>
          <t xml:space="preserve">
For wheat, "</t>
        </r>
        <r>
          <rPr>
            <b/>
            <sz val="9"/>
            <color indexed="81"/>
            <rFont val="Tahoma"/>
            <family val="2"/>
          </rPr>
          <t xml:space="preserve">average establishment </t>
        </r>
        <r>
          <rPr>
            <sz val="9"/>
            <color indexed="81"/>
            <rFont val="Tahoma"/>
            <family val="2"/>
          </rPr>
          <t xml:space="preserve">on sandy soils is 90%, but on loams and clays it is 65%.
Crops drilled in September and October in good conditions achieve </t>
        </r>
        <r>
          <rPr>
            <b/>
            <sz val="9"/>
            <color indexed="81"/>
            <rFont val="Tahoma"/>
            <family val="2"/>
          </rPr>
          <t>establishment rates</t>
        </r>
        <r>
          <rPr>
            <sz val="9"/>
            <color indexed="81"/>
            <rFont val="Tahoma"/>
            <family val="2"/>
          </rPr>
          <t xml:space="preserve"> of 60-80% – but by mid-November this has often fallen to 50%, dropping at a rate of 5% a fortnight from early October onwards.
Raising </t>
        </r>
        <r>
          <rPr>
            <b/>
            <sz val="9"/>
            <color indexed="81"/>
            <rFont val="Tahoma"/>
            <family val="2"/>
          </rPr>
          <t>seed rates</t>
        </r>
        <r>
          <rPr>
            <sz val="9"/>
            <color indexed="81"/>
            <rFont val="Tahoma"/>
            <family val="2"/>
          </rPr>
          <t xml:space="preserve"> can help. By mid-October, they should have gone up to a minimum of 350 seeds/sq m, with rates of 400-450 seeds/sq m being used at the later November dates.You need 320 plants in the spring with later drilled crops, compared with 260-280 plants with earlier drillings.
Delayed sowing reduces the tillering period and for each month the operation is delayed, an extra 50 plants/sq m are needed to compensate for reduced tillering.
This will help to achieve the 400 fertile shoots/sq m (400 ears/sq m) that are required for maximum yields.
</t>
        </r>
      </text>
    </comment>
    <comment ref="C6" authorId="8" shapeId="0" xr:uid="{FF835413-758B-45E8-B4E0-99D58FE8CA09}">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D6" authorId="9" shapeId="0" xr:uid="{666D2BA7-B07E-4B5C-AE4A-3D64C4C43135}">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
      </text>
    </comment>
    <comment ref="E6" authorId="10" shapeId="0" xr:uid="{7E3A62A9-97C6-4C09-AA38-D562E2266727}">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F6" authorId="11" shapeId="0" xr:uid="{CB14007D-6CF4-4E70-B4FB-1CBF68BEA95D}">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G6" authorId="12" shapeId="0" xr:uid="{B3F528DF-851E-4411-817D-BC5CB0739D99}">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t>
      </text>
    </comment>
    <comment ref="B7" authorId="13" shapeId="0" xr:uid="{B6D07447-401F-4B70-B867-EDE49579E958}">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E7" authorId="14" shapeId="0" xr:uid="{EE163DC1-8BE0-410B-9A73-713EF934C31F}">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8" authorId="15" shapeId="0" xr:uid="{5F87A13C-0D32-4E0F-8347-65FADAA6E34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G8" authorId="16" shapeId="0" xr:uid="{15D3F1C4-9E04-4F48-992A-8B5039BC28F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B9" authorId="17" shapeId="0" xr:uid="{27FE8C55-4865-41B1-8AC2-6D1A258E8812}">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E9" authorId="18" shapeId="0" xr:uid="{7D022F65-3938-4DBA-8E84-1F567B2F4F21}">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B10" authorId="1" shapeId="0" xr:uid="{F0E64F80-3ED6-4E8C-B9C9-AFA192E7EDA0}">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tank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C10" authorId="1" shapeId="0" xr:uid="{0BD19B81-0C6E-482A-BC47-663CEC9354C6}">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D10" authorId="1" shapeId="0" xr:uid="{61FE2A1D-212D-4E3B-8A54-796E59BFC865}">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 ref="E10" authorId="1" shapeId="0" xr:uid="{A4181E9F-BF3D-4D79-B9DB-89BFB1B70CF7}">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F10" authorId="1" shapeId="0" xr:uid="{DE027FC0-BB0D-49E1-B66E-74C1D767BD7A}">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G10" authorId="1" shapeId="0" xr:uid="{49410A65-BE13-489A-9B67-C336CA6B8DF4}">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tc={1937636D-AD3E-45FB-AA22-344BCD0071A4}</author>
    <author>tc={C88DEE10-0D15-4276-9FE2-6EB82D555138}</author>
    <author>tc={367D39CE-66E5-477B-B49F-535CE2A24E64}</author>
    <author>tc={361FBC64-D1B3-410C-98D6-A9B1F2932888}</author>
    <author>tc={CE0C176F-692B-4742-8105-D9188D86196C}</author>
    <author>tc={57637C3C-79D4-42B0-B943-7D2A1226AE9A}</author>
    <author>tc={6A791313-41C3-4FB8-B0C7-694BCBB1A52A}</author>
    <author>tc={3A3DF678-1EC7-4282-9BC6-20EBBB15CC99}</author>
    <author>tc={42F0472D-38DE-4FDF-BE40-00B418CBF8B0}</author>
    <author>tc={41D7B0F1-330A-4974-8DD9-989657A57FEB}</author>
    <author>tc={00E1E2B6-CFB6-45F7-85A0-09A76E66A208}</author>
    <author>tc={C4CC2CE9-4544-4EFF-9CB6-A1E7D0D22034}</author>
    <author>tc={99ABDCED-4CB2-4475-845A-07FE362E30EB}</author>
    <author>tc={E5A3C904-1BAF-446B-BEC3-0BCEC1475651}</author>
    <author>tc={C246B543-3B3B-4A70-9B81-FB3E0C2C1AD7}</author>
    <author>Microsoft Office User</author>
    <author>tc={DB85308D-4A46-497A-AC58-55736EE90245}</author>
    <author>tc={379A17A6-4FB4-4673-A3FF-EE741FF632CF}</author>
    <author>tc={8312FB69-E37A-46B4-9AAF-A8043D7A8D67}</author>
  </authors>
  <commentList>
    <comment ref="F11" authorId="0" shapeId="0" xr:uid="{1937636D-AD3E-45FB-AA22-344BCD0071A4}">
      <text>
        <t>[Threaded comment]
Your version of Excel allows you to read this threaded comment; however, any edits to it will get removed if the file is opened in a newer version of Excel. Learn more: https://go.microsoft.com/fwlink/?linkid=870924
Comment:
    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
      </text>
    </comment>
    <comment ref="AA14" authorId="1" shapeId="0" xr:uid="{C88DEE10-0D15-4276-9FE2-6EB82D555138}">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E14" authorId="2" shapeId="0" xr:uid="{367D39CE-66E5-477B-B49F-535CE2A24E64}">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H15" authorId="3" shapeId="0" xr:uid="{361FBC64-D1B3-410C-98D6-A9B1F2932888}">
      <text>
        <t>[Threaded comment]
Your version of Excel allows you to read this threaded comment; however, any edits to it will get removed if the file is opened in a newer version of Excel. Learn more: https://go.microsoft.com/fwlink/?linkid=870924
Comment:
    BGRI data 2004-2016: Most freq date = 268, 25th Sep; Peak of frequency distribution is from ~267-271 (24th Sep - 28th Sep); Main window from about 263-278 (20th Sep - 5th Oct). Basically, end Sep / early Oct</t>
      </text>
    </comment>
    <comment ref="AA15" authorId="4" shapeId="0" xr:uid="{CE0C176F-692B-4742-8105-D9188D86196C}">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E15" authorId="5" shapeId="0" xr:uid="{57637C3C-79D4-42B0-B943-7D2A1226AE9A}">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A16" authorId="6" shapeId="0" xr:uid="{6A791313-41C3-4FB8-B0C7-694BCBB1A52A}">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6" authorId="7" shapeId="0" xr:uid="{3A3DF678-1EC7-4282-9BC6-20EBBB15CC99}">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8" authorId="8" shapeId="0" xr:uid="{42F0472D-38DE-4FDF-BE40-00B418CBF8B0}">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8" authorId="9" shapeId="0" xr:uid="{41D7B0F1-330A-4974-8DD9-989657A57FEB}">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9" authorId="10" shapeId="0" xr:uid="{00E1E2B6-CFB6-45F7-85A0-09A76E66A208}">
      <text>
        <t>[Threaded comment]
Your version of Excel allows you to read this threaded comment; however, any edits to it will get removed if the file is opened in a newer version of Excel. Learn more: https://go.microsoft.com/fwlink/?linkid=870924
Comment:
    400 g/l (36% w/w) a.i.</t>
      </text>
    </comment>
    <comment ref="AE19" authorId="11" shapeId="0" xr:uid="{C4CC2CE9-4544-4EFF-9CB6-A1E7D0D22034}">
      <text>
        <t>[Threaded comment]
Your version of Excel allows you to read this threaded comment; however, any edits to it will get removed if the file is opened in a newer version of Excel. Learn more: https://go.microsoft.com/fwlink/?linkid=870924
Comment:
    400 g/l (36% w/w)</t>
      </text>
    </comment>
    <comment ref="F24" authorId="12" shapeId="0" xr:uid="{99ABDCED-4CB2-4475-845A-07FE362E30EB}">
      <text>
        <t>[Threaded comment]
Your version of Excel allows you to read this threaded comment; however, any edits to it will get removed if the file is opened in a newer version of Excel. Learn more: https://go.microsoft.com/fwlink/?linkid=870924
Comment:
    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
      </text>
    </comment>
    <comment ref="F32" authorId="13" shapeId="0" xr:uid="{E5A3C904-1BAF-446B-BEC3-0BCEC1475651}">
      <text>
        <t>[Threaded comment]
Your version of Excel allows you to read this threaded comment; however, any edits to it will get removed if the file is opened in a newer version of Excel. Learn more: https://go.microsoft.com/fwlink/?linkid=870924
Comment:
    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
      </text>
    </comment>
    <comment ref="G32" authorId="14" shapeId="0" xr:uid="{C246B543-3B3B-4A70-9B81-FB3E0C2C1AD7}">
      <text>
        <t>[Threaded comment]
Your version of Excel allows you to read this threaded comment; however, any edits to it will get removed if the file is opened in a newer version of Excel. Learn more: https://go.microsoft.com/fwlink/?linkid=870924
Comment:
    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
      </text>
    </comment>
    <comment ref="C46" authorId="15" shapeId="0" xr:uid="{D750DB65-5D72-4362-8163-88C337F3B7FA}">
      <text>
        <r>
          <rPr>
            <b/>
            <sz val="10"/>
            <color rgb="FF000000"/>
            <rFont val="Tahoma"/>
            <family val="2"/>
          </rPr>
          <t>Microsoft Office User:</t>
        </r>
        <r>
          <rPr>
            <sz val="10"/>
            <color rgb="FF000000"/>
            <rFont val="Tahoma"/>
            <family val="2"/>
          </rPr>
          <t xml:space="preserve">
</t>
        </r>
        <r>
          <rPr>
            <sz val="10"/>
            <color rgb="FF000000"/>
            <rFont val="Tahoma"/>
            <family val="2"/>
          </rPr>
          <t>DEFRA Doc p.7</t>
        </r>
      </text>
    </comment>
    <comment ref="C47" authorId="15" shapeId="0" xr:uid="{BDECABA7-B526-4265-9ADD-2C88469E5D8D}">
      <text>
        <r>
          <rPr>
            <b/>
            <sz val="10"/>
            <color rgb="FF000000"/>
            <rFont val="Tahoma"/>
            <family val="2"/>
          </rPr>
          <t>Microsoft Office User:</t>
        </r>
        <r>
          <rPr>
            <sz val="10"/>
            <color rgb="FF000000"/>
            <rFont val="Tahoma"/>
            <family val="2"/>
          </rPr>
          <t xml:space="preserve">
</t>
        </r>
        <r>
          <rPr>
            <sz val="10"/>
            <color rgb="FF000000"/>
            <rFont val="Tahoma"/>
            <family val="2"/>
          </rPr>
          <t>DEFRA Doc p.29</t>
        </r>
      </text>
    </comment>
    <comment ref="C48" authorId="15" shapeId="0" xr:uid="{87FC4F20-1442-4F3E-9925-E82FA0BFEBC6}">
      <text>
        <r>
          <rPr>
            <b/>
            <sz val="10"/>
            <color rgb="FF000000"/>
            <rFont val="Tahoma"/>
            <family val="2"/>
          </rPr>
          <t>Microsoft Office User:</t>
        </r>
        <r>
          <rPr>
            <sz val="10"/>
            <color rgb="FF000000"/>
            <rFont val="Tahoma"/>
            <family val="2"/>
          </rPr>
          <t xml:space="preserve">
</t>
        </r>
        <r>
          <rPr>
            <sz val="10"/>
            <color rgb="FF000000"/>
            <rFont val="Tahoma"/>
            <family val="2"/>
          </rPr>
          <t>DEFRA Doc p.49</t>
        </r>
      </text>
    </comment>
    <comment ref="C49" authorId="15" shapeId="0" xr:uid="{3C3ABEE9-EBEF-4EF4-AD8B-F10C19A81632}">
      <text>
        <r>
          <rPr>
            <b/>
            <sz val="10"/>
            <color rgb="FF000000"/>
            <rFont val="Tahoma"/>
            <family val="2"/>
          </rPr>
          <t>Microsoft Office User:</t>
        </r>
        <r>
          <rPr>
            <sz val="10"/>
            <color rgb="FF000000"/>
            <rFont val="Tahoma"/>
            <family val="2"/>
          </rPr>
          <t xml:space="preserve">
</t>
        </r>
        <r>
          <rPr>
            <sz val="10"/>
            <color rgb="FF000000"/>
            <rFont val="Tahoma"/>
            <family val="2"/>
          </rPr>
          <t>DEFRA Doc p.11</t>
        </r>
      </text>
    </comment>
    <comment ref="E50" authorId="16" shapeId="0" xr:uid="{DB85308D-4A46-497A-AC58-55736EE90245}">
      <text>
        <t>[Threaded comment]
Your version of Excel allows you to read this threaded comment; however, any edits to it will get removed if the file is opened in a newer version of Excel. Learn more: https://go.microsoft.com/fwlink/?linkid=870924
Comment:
    BGRI data only had two occurrences of spring OSR</t>
      </text>
    </comment>
    <comment ref="G50" authorId="17" shapeId="0" xr:uid="{379A17A6-4FB4-4673-A3FF-EE741FF632CF}">
      <text>
        <t>[Threaded comment]
Your version of Excel allows you to read this threaded comment; however, any edits to it will get removed if the file is opened in a newer version of Excel. Learn more: https://go.microsoft.com/fwlink/?linkid=870924
Comment:
    This row uses data from winter OSR</t>
      </text>
    </comment>
    <comment ref="G51" authorId="18" shapeId="0" xr:uid="{8312FB69-E37A-46B4-9AAF-A8043D7A8D67}">
      <text>
        <t>[Threaded comment]
Your version of Excel allows you to read this threaded comment; however, any edits to it will get removed if the file is opened in a newer version of Excel. Learn more: https://go.microsoft.com/fwlink/?linkid=870924
Comment:
    This row uses data from winter beans</t>
      </text>
    </comment>
    <comment ref="C52" authorId="15" shapeId="0" xr:uid="{2D597CDC-3E7D-4292-AA78-B2D0F2FE1485}">
      <text>
        <r>
          <rPr>
            <b/>
            <sz val="10"/>
            <color rgb="FF000000"/>
            <rFont val="Tahoma"/>
            <family val="2"/>
          </rPr>
          <t>Microsoft Office User:</t>
        </r>
        <r>
          <rPr>
            <sz val="10"/>
            <color rgb="FF000000"/>
            <rFont val="Tahoma"/>
            <family val="2"/>
          </rPr>
          <t xml:space="preserve">
</t>
        </r>
        <r>
          <rPr>
            <sz val="10"/>
            <color rgb="FF000000"/>
            <rFont val="Tahoma"/>
            <family val="2"/>
          </rPr>
          <t>DEFRA Doc p.15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tc={6D2904F6-9D9F-4E47-97CA-71B1F50B36CE}</author>
    <author>tc={F048C048-47FE-4962-BC5C-330F33CBFDFB}</author>
    <author>tc={500DDF57-556F-4957-B6E4-183B27BFBAC7}</author>
    <author>tc={DF4C7551-BA29-4C3A-A41B-11FD2B643B0D}</author>
    <author>tc={DDD4EA65-3F93-4EB9-82B7-7E43E7A26F30}</author>
    <author>tc={3CA8263B-FD0C-49CF-BC33-38F0D619506C}</author>
    <author>tc={8899C4CB-CFD6-4FE2-84DF-A5019F68E7D1}</author>
    <author>tc={35556F60-2C4B-4F51-A741-F711CBCF3780}</author>
    <author>tc={04AE7232-1355-47DC-B894-FAE2A9493189}</author>
    <author>tc={13826A85-4B7F-4C31-97D7-7CD0EFD77EC1}</author>
    <author>tc={10D588CF-E9C9-4F48-A574-3742CD71C87E}</author>
  </authors>
  <commentList>
    <comment ref="L1" authorId="0" shapeId="0" xr:uid="{6D2904F6-9D9F-4E47-97CA-71B1F50B36CE}">
      <text>
        <t>[Threaded comment]
Your version of Excel allows you to read this threaded comment; however, any edits to it will get removed if the file is opened in a newer version of Excel. Learn more: https://go.microsoft.com/fwlink/?linkid=870924
Comment:
    There's little ploughing on heavy land. In heavy soil, omit this plough and do no tillage - direct drill. (The stale seedbed will still be disced so the cultivation here for heavy soils will be 'lightcultivation' as discing is the deepest operation). (Source: Sarah Cook, ADAS, pers comm).</t>
      </text>
    </comment>
    <comment ref="O1" authorId="1" shapeId="0" xr:uid="{F048C048-47FE-4962-BC5C-330F33CBFDFB}">
      <text>
        <t>[Threaded comment]
Your version of Excel allows you to read this threaded comment; however, any edits to it will get removed if the file is opened in a newer version of Excel. Learn more: https://go.microsoft.com/fwlink/?linkid=870924
Comment:
    Sarah Cook said there's little ploughing on heavy land. In heavy soil, omit this plough and do no tillage - direct drill. (The stale seedbed will still be disced so the cultivation here for heavy soils will be 'lightcultivation' as discing is the deepest operation).</t>
      </text>
    </comment>
    <comment ref="Q1" authorId="2" shapeId="0" xr:uid="{500DDF57-556F-4957-B6E4-183B27BFBAC7}">
      <text>
        <t>[Threaded comment]
Your version of Excel allows you to read this threaded comment; however, any edits to it will get removed if the file is opened in a newer version of Excel. Learn more: https://go.microsoft.com/fwlink/?linkid=870924
Comment:
    kg/ha</t>
      </text>
    </comment>
    <comment ref="AU1" authorId="3" shapeId="0" xr:uid="{DF4C7551-BA29-4C3A-A41B-11FD2B643B0D}">
      <text>
        <t>[Threaded comment]
Your version of Excel allows you to read this threaded comment; however, any edits to it will get removed if the file is opened in a newer version of Excel. Learn more: https://go.microsoft.com/fwlink/?linkid=870924
Comment:
    l/ha</t>
      </text>
    </comment>
    <comment ref="BA1" authorId="4" shapeId="0" xr:uid="{DDD4EA65-3F93-4EB9-82B7-7E43E7A26F30}">
      <text>
        <t>[Threaded comment]
Your version of Excel allows you to read this threaded comment; however, any edits to it will get removed if the file is opened in a newer version of Excel. Learn more: https://go.microsoft.com/fwlink/?linkid=870924
Comment:
    l/ha</t>
      </text>
    </comment>
    <comment ref="BZ1" authorId="5" shapeId="0" xr:uid="{3CA8263B-FD0C-49CF-BC33-38F0D619506C}">
      <text>
        <t>[Threaded comment]
Your version of Excel allows you to read this threaded comment; however, any edits to it will get removed if the file is opened in a newer version of Excel. Learn more: https://go.microsoft.com/fwlink/?linkid=870924
Comment:
    If column CF is 'estimate', crop yield here can be 0.</t>
      </text>
    </comment>
    <comment ref="DB1" authorId="6" shapeId="0" xr:uid="{8899C4CB-CFD6-4FE2-84DF-A5019F68E7D1}">
      <text>
        <t>[Threaded comment]
Your version of Excel allows you to read this threaded comment; however, any edits to it will get removed if the file is opened in a newer version of Excel. Learn more: https://go.microsoft.com/fwlink/?linkid=870924
Comment:
    This is tractor size.
N.B. Machine size (machsize) MUST be entered in the following order: 
1. Tractor szie (kW);
2. Roller size (m);
3. Power harrow size (m); 
4. Sprayer tank size (litres);
5. Combine harvester size (kW)</t>
      </text>
    </comment>
    <comment ref="DC1" authorId="7" shapeId="0" xr:uid="{35556F60-2C4B-4F51-A741-F711CBCF3780}">
      <text>
        <t>[Threaded comment]
Your version of Excel allows you to read this threaded comment; however, any edits to it will get removed if the file is opened in a newer version of Excel. Learn more: https://go.microsoft.com/fwlink/?linkid=870924
Comment:
    Roller size</t>
      </text>
    </comment>
    <comment ref="DD1" authorId="8" shapeId="0" xr:uid="{04AE7232-1355-47DC-B894-FAE2A9493189}">
      <text>
        <t>[Threaded comment]
Your version of Excel allows you to read this threaded comment; however, any edits to it will get removed if the file is opened in a newer version of Excel. Learn more: https://go.microsoft.com/fwlink/?linkid=870924
Comment:
    Power harrow size</t>
      </text>
    </comment>
    <comment ref="DE1" authorId="9" shapeId="0" xr:uid="{13826A85-4B7F-4C31-97D7-7CD0EFD77EC1}">
      <text>
        <t>[Threaded comment]
Your version of Excel allows you to read this threaded comment; however, any edits to it will get removed if the file is opened in a newer version of Excel. Learn more: https://go.microsoft.com/fwlink/?linkid=870924
Comment:
    Sprayer size</t>
      </text>
    </comment>
    <comment ref="DF1" authorId="10" shapeId="0" xr:uid="{10D588CF-E9C9-4F48-A574-3742CD71C87E}">
      <text>
        <t>[Threaded comment]
Your version of Excel allows you to read this threaded comment; however, any edits to it will get removed if the file is opened in a newer version of Excel. Learn more: https://go.microsoft.com/fwlink/?linkid=870924
Comment:
    Combine harvester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tc={C4B8AB5B-9B3E-46DC-880D-9E973E836136}</author>
    <author>tc={2E3F7A83-41D3-48B5-AE5F-AA9A2F099063}</author>
    <author>tc={B35D6F24-613D-481B-AA08-BFFFC29A054F}</author>
    <author>tc={7B6E9102-60E5-419C-883C-5BCDE22F3B06}</author>
    <author>tc={92C4F582-0180-4EAA-8EF4-6286F93CA968}</author>
    <author>tc={49E2B720-18FA-4A36-B7F8-A25C3A5D83D7}</author>
    <author>tc={11EFDEA7-4EF1-44DA-9487-22C5B4EB169A}</author>
    <author>tc={51548D0F-21B0-430F-84B3-1D6D169B0C5C}</author>
    <author>tc={7A987DA7-5D44-4585-A23C-2CC1611DE8E4}</author>
    <author>tc={D14D549B-5589-40F7-B8EA-350FFD609023}</author>
    <author>tc={89F36B12-5D9D-4FC2-9BF1-CC99CB5F9500}</author>
    <author>Alexa Varah</author>
    <author>tc={D9E13E71-962B-4BE0-AD67-2A2CCEB0FEFD}</author>
    <author>tc={6D0DE683-7C32-465C-98EF-47A2B901D7C3}</author>
    <author>tc={E44EC62E-1FC3-421C-A8D3-DFBAAF04887E}</author>
    <author>tc={E418435E-A59E-4221-84DC-5ABA31CA4663}</author>
    <author>tc={BE2B61FB-01D6-4450-976F-44DEAD336EA6}</author>
    <author>tc={3BB94625-4E80-4A37-8D54-5D0347481402}</author>
    <author>tc={66CB7746-12D9-4C1C-8570-07EC05C3D9C8}</author>
    <author>tc={A53411D7-A9BD-4766-B58E-2C85C476FF0C}</author>
    <author>tc={3FE61F55-A2BB-42F5-BA83-153B534AF437}</author>
    <author>tc={873EDD95-20C4-43DA-B8A7-E8DC28B6E0C1}</author>
    <author>tc={C58B4712-EE90-4574-9FCB-E9C6C0FF9A22}</author>
    <author>tc={69066B19-9695-475B-BA18-A3E628EB8053}</author>
    <author>tc={20BCCDC1-858F-4E8F-971F-CEECEF43B826}</author>
    <author>tc={A2454049-E9C7-4C50-A1AC-677675D73C72}</author>
    <author>tc={3EBB5C71-A961-4A73-B82A-B00302B7DF22}</author>
    <author>tc={62B64E35-FC96-456E-979C-2EBF1AD54E98}</author>
    <author>tc={B95E6C1F-0B75-42DA-A361-12E6C3BC1675}</author>
    <author>tc={D4905C75-6962-4F75-8D0F-31E3A6226279}</author>
    <author>tc={629B4430-3567-46F5-9126-90C4F0559FB5}</author>
    <author>tc={7E6BCBE8-80F6-4269-8F5F-DC58F0059E5E}</author>
    <author>tc={4DB541D7-FE98-4232-9276-C85863E979FC}</author>
    <author>tc={C27A3D7A-A58B-4506-B48D-AB5368AF09CE}</author>
    <author>tc={5A028896-5625-4752-89C6-7B7869C87F53}</author>
    <author>tc={D8900123-A8FC-47F4-8778-2F56188DAA90}</author>
    <author>tc={5A9D8953-95F8-44B2-B9AD-7759F9E7A60C}</author>
    <author>tc={D1483498-A3B2-4A73-B680-2450FCAF691C}</author>
    <author>tc={E6A8B351-E86C-402D-97B0-A01C36C21693}</author>
    <author>tc={77E4FA89-6A6E-456C-B3D5-089C87471B50}</author>
    <author>tc={4E4F04FB-B071-458A-BF81-C575056429B7}</author>
    <author>tc={32BB5CC7-512D-4EB5-88E7-25D7835BB70F}</author>
    <author>tc={CAA9E934-009F-4617-A3AF-A6D185F17464}</author>
    <author>tc={1206E89C-88E1-4C79-98DE-2F534A44E619}</author>
    <author>tc={04CBE98E-8D87-4A9A-A71C-04F7FCADAB94}</author>
    <author>tc={8CDD9E26-D199-467D-A5F7-8145F28EE4EF}</author>
    <author>tc={47BF8A64-B4FA-49F9-8B10-722A9B502996}</author>
    <author>tc={3FB49203-59FB-46E1-A6F4-CB63AA75DDD7}</author>
    <author>tc={78E3531E-5BEC-419A-A8AD-04CB8919B384}</author>
    <author>tc={49DAA9C2-F246-4198-A67A-5612AB50CE18}</author>
    <author>tc={03411CA7-E86A-4EB3-B229-E092CB8D1EF9}</author>
    <author>tc={0AEB68F7-DFAA-401B-8A26-50269B471A9A}</author>
    <author>tc={0236B183-8AA6-411D-9982-192B85AA55FE}</author>
    <author>tc={FB3AA07A-1267-4355-8B53-0AAA7959CCA3}</author>
    <author>tc={4C70896E-DCA6-472D-9027-EE064B18FB32}</author>
    <author>tc={FE591289-A9CA-4C91-836C-0CF9F1B406CD}</author>
    <author>tc={BE93BA31-02EA-4503-9475-05002C4486CB}</author>
    <author>tc={4156430D-7FD1-4BE5-A2A2-4E5E994DFCD7}</author>
    <author>tc={8D9694CC-9841-44B7-AA06-9B1CE5237E4A}</author>
    <author>tc={4209A94A-5649-43BD-9FFF-371E740072BB}</author>
    <author>tc={439F00E5-7EC3-4784-9457-0B01CA27723C}</author>
    <author>tc={688BE715-6A32-49AC-8927-C1A88B295F84}</author>
    <author>tc={80F82F9C-54A8-4A56-93CE-5020EC7311CC}</author>
    <author>tc={F96F471E-554E-4337-8902-DA64EC4B7E4D}</author>
    <author>tc={3F6833BD-1979-46DC-988C-21C362123C93}</author>
    <author>tc={9EC6610B-AF05-443D-A193-42EB67FD46A6}</author>
    <author>tc={6EC165CC-A034-4454-AE56-586EDA9C1547}</author>
    <author>tc={6A38A682-2A5B-45EC-8D05-13B88CAA06A7}</author>
    <author>tc={1FF8003F-4B28-4E36-91F4-3F8ACBAB702D}</author>
    <author>tc={3E0A0E60-E482-4368-A2E6-EFFE2D485E2E}</author>
    <author>tc={ED615F46-8CFA-411B-ACBA-FFAD303F8A30}</author>
    <author>tc={62A03FC1-50B5-4BF0-889C-496D00857547}</author>
    <author>tc={9A5E918F-95A0-4E57-9519-E70565B5B037}</author>
    <author>tc={6E4782B3-4ECD-40B2-8D8C-293AB218DF9A}</author>
    <author>tc={2CD0B99A-392B-479A-B61F-A40012137ADA}</author>
    <author>tc={33750DD5-9A76-4399-9538-F0BCF577F510}</author>
  </authors>
  <commentList>
    <comment ref="G1" authorId="0" shapeId="0" xr:uid="{C4B8AB5B-9B3E-46DC-880D-9E973E836136}">
      <text>
        <t>[Threaded comment]
Your version of Excel allows you to read this threaded comment; however, any edits to it will get removed if the file is opened in a newer version of Excel. Learn more: https://go.microsoft.com/fwlink/?linkid=870924
Comment:
    7.2ha is the average size of the 66 fields used in the Nat Sust analysis</t>
      </text>
    </comment>
    <comment ref="H1" authorId="1" shapeId="0" xr:uid="{2E3F7A83-41D3-48B5-AE5F-AA9A2F099063}">
      <text>
        <t>[Threaded comment]
Your version of Excel allows you to read this threaded comment; however, any edits to it will get removed if the file is opened in a newer version of Excel. Learn more: https://go.microsoft.com/fwlink/?linkid=870924
Comment:
    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
      </text>
    </comment>
    <comment ref="I1" authorId="2" shapeId="0" xr:uid="{B35D6F24-613D-481B-AA08-BFFFC29A054F}">
      <text>
        <t>[Threaded comment]
Your version of Excel allows you to read this threaded comment; however, any edits to it will get removed if the file is opened in a newer version of Excel. Learn more: https://go.microsoft.com/fwlink/?linkid=870924
Comment:
    Temperate or Tropical</t>
      </text>
    </comment>
    <comment ref="J1" authorId="3" shapeId="0" xr:uid="{7B6E9102-60E5-419C-883C-5BCDE22F3B06}">
      <text>
        <t>[Threaded comment]
Your version of Excel allows you to read this threaded comment; however, any edits to it will get removed if the file is opened in a newer version of Excel. Learn more: https://go.microsoft.com/fwlink/?linkid=870924
Comment:
    mean temp in 2019 was 10.37 from the Hadley CET data</t>
      </text>
    </comment>
    <comment ref="M1" authorId="4" shapeId="0" xr:uid="{92C4F582-0180-4EAA-8EF4-6286F93CA968}">
      <text>
        <t>[Threaded comment]
Your version of Excel allows you to read this threaded comment; however, any edits to it will get removed if the file is opened in a newer version of Excel. Learn more: https://go.microsoft.com/fwlink/?linkid=870924
Comment:
    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
      </text>
    </comment>
    <comment ref="N1" authorId="5" shapeId="0" xr:uid="{49E2B720-18FA-4A36-B7F8-A25C3A5D83D7}">
      <text>
        <t>[Threaded comment]
Your version of Excel allows you to read this threaded comment; however, any edits to it will get removed if the file is opened in a newer version of Excel. Learn more: https://go.microsoft.com/fwlink/?linkid=870924
Comment:
    Needs to be one of the following:
SOM &lt;= 1.72
1.72 &lt; SOM &lt;= 5.16
5.16 &lt; SOM &lt;= 10.32
10.32 &lt; SOM</t>
      </text>
    </comment>
    <comment ref="O1" authorId="6" shapeId="0" xr:uid="{11EFDEA7-4EF1-44DA-9487-22C5B4EB169A}">
      <text>
        <t>[Threaded comment]
Your version of Excel allows you to read this threaded comment; however, any edits to it will get removed if the file is opened in a newer version of Excel. Learn more: https://go.microsoft.com/fwlink/?linkid=870924
Comment:
    Can be Moist or Dry</t>
      </text>
    </comment>
    <comment ref="P1" authorId="7" shapeId="0" xr:uid="{51548D0F-21B0-430F-84B3-1D6D169B0C5C}">
      <text>
        <t>[Threaded comment]
Your version of Excel allows you to read this threaded comment; however, any edits to it will get removed if the file is opened in a newer version of Excel. Learn more: https://go.microsoft.com/fwlink/?linkid=870924
Comment:
    Can be Good or Poor.
Assumes field drains are installed and effective in fields with naturally poor drainage.</t>
      </text>
    </comment>
    <comment ref="Q1" authorId="8" shapeId="0" xr:uid="{7A987DA7-5D44-4585-A23C-2CC1611DE8E4}">
      <text>
        <t>[Threaded comment]
Your version of Excel allows you to read this threaded comment; however, any edits to it will get removed if the file is opened in a newer version of Excel. Learn more: https://go.microsoft.com/fwlink/?linkid=870924
Comment:
    7 is the average pH value of the soils from the 66 fields used in the Nature Sustainability analysis</t>
      </text>
    </comment>
    <comment ref="V1" authorId="9" shapeId="0" xr:uid="{D14D549B-5589-40F7-B8EA-350FFD609023}">
      <text>
        <t>[Threaded comment]
Your version of Excel allows you to read this threaded comment; however, any edits to it will get removed if the file is opened in a newer version of Excel. Learn more: https://go.microsoft.com/fwlink/?linkid=870924
Comment:
    number of operations</t>
      </text>
    </comment>
    <comment ref="W1" authorId="10" shapeId="0" xr:uid="{89F36B12-5D9D-4FC2-9BF1-CC99CB5F9500}">
      <text>
        <t>[Threaded comment]
Your version of Excel allows you to read this threaded comment; however, any edits to it will get removed if the file is opened in a newer version of Excel. Learn more: https://go.microsoft.com/fwlink/?linkid=870924
Comment:
    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
      </text>
    </comment>
    <comment ref="X1" authorId="11" shapeId="0" xr:uid="{42688167-67FC-45E1-BDF8-446E82EF850D}">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Categories explained:</t>
        </r>
        <r>
          <rPr>
            <sz val="9"/>
            <color indexed="81"/>
            <rFont val="Tahoma"/>
            <family val="2"/>
          </rPr>
          <t xml:space="preserve">
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Y1" authorId="11" shapeId="0" xr:uid="{A8E87F56-03FD-479B-B28C-910346D80616}">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 xml:space="preserve">
Categories explained:
</t>
        </r>
        <r>
          <rPr>
            <sz val="9"/>
            <color indexed="81"/>
            <rFont val="Tahoma"/>
            <family val="2"/>
          </rPr>
          <t>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Z1" authorId="12" shapeId="0" xr:uid="{D9E13E71-962B-4BE0-AD67-2A2CCEB0FEFD}">
      <text>
        <t>[Threaded comment]
Your version of Excel allows you to read this threaded comment; however, any edits to it will get removed if the file is opened in a newer version of Excel. Learn more: https://go.microsoft.com/fwlink/?linkid=870924
Comment:
    How long ago was this change made? (years)</t>
      </text>
    </comment>
    <comment ref="AE1" authorId="13" shapeId="0" xr:uid="{6D0DE683-7C32-465C-98EF-47A2B901D7C3}">
      <text>
        <t>[Threaded comment]
Your version of Excel allows you to read this threaded comment; however, any edits to it will get removed if the file is opened in a newer version of Excel. Learn more: https://go.microsoft.com/fwlink/?linkid=870924
Comment:
    This column is not used in the current analysis. All ploughing operations are specified as moldboard ploughing. See 'Metadata' sheet, Conversions info.</t>
      </text>
    </comment>
    <comment ref="AF1" authorId="14" shapeId="0" xr:uid="{E44EC62E-1FC3-421C-A8D3-DFBAAF04887E}">
      <text>
        <t>[Threaded comment]
Your version of Excel allows you to read this threaded comment; however, any edits to it will get removed if the file is opened in a newer version of Excel. Learn more: https://go.microsoft.com/fwlink/?linkid=870924
Comment:
    This column is not used in this analysis. All disc operations are assumed to be disc harrow. See 'Metadata' Conversions.</t>
      </text>
    </comment>
    <comment ref="AG1" authorId="15" shapeId="0" xr:uid="{E418435E-A59E-4221-84DC-5ABA31CA4663}">
      <text>
        <t>[Threaded comment]
Your version of Excel allows you to read this threaded comment; however, any edits to it will get removed if the file is opened in a newer version of Excel. Learn more: https://go.microsoft.com/fwlink/?linkid=870924
Comment:
    All disc operations are specified as disc harrow. See 'Metadata' sheet, Conversions info.
The formula in these cells looks for every instance of the word 'disc' in the relevant cell of the sheet called 'Focus Data Tillage by farm'. It then returns the frequency of the word 'disc' within that cell.
So a cell containing 'disc, disc' will return 2, for example.
N.B. this formula will need changing if any operations are to go in the 'disc_gang' column.</t>
      </text>
    </comment>
    <comment ref="AH1" authorId="16" shapeId="0" xr:uid="{BE2B61FB-01D6-4450-976F-44DEAD336EA6}">
      <text>
        <t>[Threaded comment]
Your version of Excel allows you to read this threaded comment; however, any edits to it will get removed if the file is opened in a newer version of Excel. Learn more: https://go.microsoft.com/fwlink/?linkid=870924
Comment:
    This machine isn't used in this analysis, but (in case it needs to be used in other analyses) there is a formula to look up the string 'field cultivator' in the relevant cells of the sheet called 'Focus Data Tillage by farm'.</t>
      </text>
    </comment>
    <comment ref="AI1" authorId="17" shapeId="0" xr:uid="{3BB94625-4E80-4A37-8D54-5D0347481402}">
      <text>
        <t>[Threaded comment]
Your version of Excel allows you to read this threaded comment; however, any edits to it will get removed if the file is opened in a newer version of Excel. Learn more: https://go.microsoft.com/fwlink/?linkid=870924
Comment:
    This column looks for the string 'grain drill' in the relevant cells of the sheet called 'Focus Data Tillage by farm'. If you want direct drilling, this is the column called grain_drill_no_till and you should enter 'minimum tillage' in the 'Focus Data Tillage by farm' sheet.</t>
      </text>
    </comment>
    <comment ref="AJ1" authorId="18" shapeId="0" xr:uid="{66CB7746-12D9-4C1C-8570-07EC05C3D9C8}">
      <text>
        <t xml:space="preserve">[Threaded comment]
Your version of Excel allows you to read this threaded comment; however, any edits to it will get removed if the file is opened in a newer version of Excel. Learn more: https://go.microsoft.com/fwlink/?linkid=870924
Comment:
    This column looks for the string 'minimum tillage' in the relevant cells of the sheet called 'Focus Data Tillage by farm'. If you want standard drilling, this is the column called grain_drill and you should enter 'grain drill' in the 'Focus Data Tillage by farm' sheet.
</t>
      </text>
    </comment>
    <comment ref="AK1" authorId="19" shapeId="0" xr:uid="{A53411D7-A9BD-4766-B58E-2C85C476FF0C}">
      <text>
        <t>[Threaded comment]
Your version of Excel allows you to read this threaded comment; however, any edits to it will get removed if the file is opened in a newer version of Excel. Learn more: https://go.microsoft.com/fwlink/?linkid=870924
Comment:
    This is used for drilling sugar beet and also oilseed rape &amp; linseed. However, OSR and linseed can also be drilled with grain drills, so we specify 'grain drill' for drilling OSR and linseed in this analysis on the assumption that farmers use existing equipment where possible.</t>
      </text>
    </comment>
    <comment ref="AL1" authorId="20" shapeId="0" xr:uid="{3FE61F55-A2BB-42F5-BA83-153B534AF437}">
      <text>
        <t>[Threaded comment]
Your version of Excel allows you to read this threaded comment; however, any edits to it will get removed if the file is opened in a newer version of Excel. Learn more: https://go.microsoft.com/fwlink/?linkid=870924
Comment:
    We assume all inversion plough operations are done with a moldboard plough.</t>
      </text>
    </comment>
    <comment ref="AM1" authorId="21" shapeId="0" xr:uid="{873EDD95-20C4-43DA-B8A7-E8DC28B6E0C1}">
      <text>
        <t>[Threaded comment]
Your version of Excel allows you to read this threaded comment; however, any edits to it will get removed if the file is opened in a newer version of Excel. Learn more: https://go.microsoft.com/fwlink/?linkid=870924
Comment:
    We have not differentiated between 'power harrow' and 'roller harrow' so where farmers specified a power harrow, we entered roller harrow and it'll show up in this column.</t>
      </text>
    </comment>
    <comment ref="AJ4" authorId="22" shapeId="0" xr:uid="{C58B4712-EE90-4574-9FCB-E9C6C0FF9A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 authorId="23" shapeId="0" xr:uid="{69066B19-9695-475B-BA18-A3E628EB80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 authorId="24" shapeId="0" xr:uid="{20BCCDC1-858F-4E8F-971F-CEECEF43B82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 authorId="25" shapeId="0" xr:uid="{A2454049-E9C7-4C50-A1AC-677675D73C7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 authorId="26" shapeId="0" xr:uid="{3EBB5C71-A961-4A73-B82A-B00302B7DF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9" authorId="27" shapeId="0" xr:uid="{62B64E35-FC96-456E-979C-2EBF1AD54E9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2" authorId="28" shapeId="0" xr:uid="{B95E6C1F-0B75-42DA-A361-12E6C3BC167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5" authorId="29" shapeId="0" xr:uid="{D4905C75-6962-4F75-8D0F-31E3A622627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28" authorId="30" shapeId="0" xr:uid="{629B4430-3567-46F5-9126-90C4F0559FB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1" authorId="31" shapeId="0" xr:uid="{7E6BCBE8-80F6-4269-8F5F-DC58F0059E5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4" authorId="32" shapeId="0" xr:uid="{4DB541D7-FE98-4232-9276-C85863E979F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37" authorId="33" shapeId="0" xr:uid="{C27A3D7A-A58B-4506-B48D-AB5368AF09C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0" authorId="34" shapeId="0" xr:uid="{5A028896-5625-4752-89C6-7B7869C87F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3" authorId="35" shapeId="0" xr:uid="{D8900123-A8FC-47F4-8778-2F56188DAA9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6" authorId="36" shapeId="0" xr:uid="{5A9D8953-95F8-44B2-B9AD-7759F9E7A60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49" authorId="37" shapeId="0" xr:uid="{D1483498-A3B2-4A73-B680-2450FCAF691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2" authorId="38" shapeId="0" xr:uid="{E6A8B351-E86C-402D-97B0-A01C36C216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5" authorId="39" shapeId="0" xr:uid="{77E4FA89-6A6E-456C-B3D5-089C87471B5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58" authorId="40" shapeId="0" xr:uid="{4E4F04FB-B071-458A-BF81-C575056429B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1" authorId="41" shapeId="0" xr:uid="{32BB5CC7-512D-4EB5-88E7-25D7835BB70F}">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4" authorId="42" shapeId="0" xr:uid="{CAA9E934-009F-4617-A3AF-A6D185F1746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67" authorId="43" shapeId="0" xr:uid="{1206E89C-88E1-4C79-98DE-2F534A44E61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0" authorId="44" shapeId="0" xr:uid="{04CBE98E-8D87-4A9A-A71C-04F7FCADAB9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3" authorId="45" shapeId="0" xr:uid="{8CDD9E26-D199-467D-A5F7-8145F28EE4EF}">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6" authorId="46" shapeId="0" xr:uid="{47BF8A64-B4FA-49F9-8B10-722A9B50299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79" authorId="47" shapeId="0" xr:uid="{3FB49203-59FB-46E1-A6F4-CB63AA75DDD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2" authorId="48" shapeId="0" xr:uid="{78E3531E-5BEC-419A-A8AD-04CB8919B38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5" authorId="49" shapeId="0" xr:uid="{49DAA9C2-F246-4198-A67A-5612AB50CE1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88" authorId="50" shapeId="0" xr:uid="{03411CA7-E86A-4EB3-B229-E092CB8D1EF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1" authorId="51" shapeId="0" xr:uid="{0AEB68F7-DFAA-401B-8A26-50269B471A9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4" authorId="52" shapeId="0" xr:uid="{0236B183-8AA6-411D-9982-192B85AA55F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97" authorId="53" shapeId="0" xr:uid="{FB3AA07A-1267-4355-8B53-0AAA7959CCA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0" authorId="54" shapeId="0" xr:uid="{4C70896E-DCA6-472D-9027-EE064B18FB3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3" authorId="55" shapeId="0" xr:uid="{FE591289-A9CA-4C91-836C-0CF9F1B406C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6" authorId="56" shapeId="0" xr:uid="{BE93BA31-02EA-4503-9475-05002C4486CB}">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09" authorId="57" shapeId="0" xr:uid="{4156430D-7FD1-4BE5-A2A2-4E5E994DFCD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2" authorId="58" shapeId="0" xr:uid="{8D9694CC-9841-44B7-AA06-9B1CE5237E4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5" authorId="59" shapeId="0" xr:uid="{4209A94A-5649-43BD-9FFF-371E740072BB}">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18" authorId="60" shapeId="0" xr:uid="{439F00E5-7EC3-4784-9457-0B01CA27723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1" authorId="61" shapeId="0" xr:uid="{688BE715-6A32-49AC-8927-C1A88B295F84}">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4" authorId="62" shapeId="0" xr:uid="{80F82F9C-54A8-4A56-93CE-5020EC7311C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27" authorId="63" shapeId="0" xr:uid="{F96F471E-554E-4337-8902-DA64EC4B7E4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0" authorId="64" shapeId="0" xr:uid="{3F6833BD-1979-46DC-988C-21C362123C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3" authorId="65" shapeId="0" xr:uid="{9EC6610B-AF05-443D-A193-42EB67FD46A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6" authorId="66" shapeId="0" xr:uid="{6EC165CC-A034-4454-AE56-586EDA9C154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39" authorId="67" shapeId="0" xr:uid="{6A38A682-2A5B-45EC-8D05-13B88CAA06A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2" authorId="68" shapeId="0" xr:uid="{1FF8003F-4B28-4E36-91F4-3F8ACBAB702D}">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5" authorId="69" shapeId="0" xr:uid="{3E0A0E60-E482-4368-A2E6-EFFE2D485E2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48" authorId="70" shapeId="0" xr:uid="{ED615F46-8CFA-411B-ACBA-FFAD303F8A3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1" authorId="71" shapeId="0" xr:uid="{62A03FC1-50B5-4BF0-889C-496D0085754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4" authorId="72" shapeId="0" xr:uid="{9A5E918F-95A0-4E57-9519-E70565B5B037}">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57" authorId="73" shapeId="0" xr:uid="{6E4782B3-4ECD-40B2-8D8C-293AB218DF9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0" authorId="74" shapeId="0" xr:uid="{2CD0B99A-392B-479A-B61F-A40012137ADA}">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J163" authorId="75" shapeId="0" xr:uid="{33750DD5-9A76-4399-9538-F0BCF577F51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4EF0A4D6-BDE3-43AA-99B2-B6BFC8FC7264}">
      <text>
        <r>
          <rPr>
            <sz val="10"/>
            <color indexed="81"/>
            <rFont val="Calibri"/>
            <family val="2"/>
          </rPr>
          <t>This is the label that must be used in the model input file</t>
        </r>
      </text>
    </comment>
    <comment ref="D4" authorId="0" shapeId="0" xr:uid="{97C1356F-61C6-405A-B112-4B6156F4AA37}">
      <text>
        <r>
          <rPr>
            <sz val="10"/>
            <color indexed="81"/>
            <rFont val="Calibri"/>
            <family val="2"/>
          </rPr>
          <t>This is the label given in the model output</t>
        </r>
      </text>
    </comment>
    <comment ref="F6" authorId="0" shapeId="0" xr:uid="{1A11A0E0-D587-4D6C-8B1D-F861F0E54658}">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F11" authorId="0" shapeId="0" xr:uid="{656372C7-E7B9-4EEA-AE59-F954978B130E}">
      <text>
        <r>
          <rPr>
            <sz val="10"/>
            <color indexed="81"/>
            <rFont val="Calibri"/>
            <family val="2"/>
          </rPr>
          <t>If no tillage was done, choose this option. There are no fuel/operations costs associated with this option.</t>
        </r>
      </text>
    </comment>
  </commentList>
</comments>
</file>

<file path=xl/sharedStrings.xml><?xml version="1.0" encoding="utf-8"?>
<sst xmlns="http://schemas.openxmlformats.org/spreadsheetml/2006/main" count="16898" uniqueCount="1425">
  <si>
    <t>farm_no</t>
  </si>
  <si>
    <t>farm_id</t>
  </si>
  <si>
    <t>soil</t>
  </si>
  <si>
    <t>rotlength</t>
  </si>
  <si>
    <t>crop1</t>
  </si>
  <si>
    <t>crop2</t>
  </si>
  <si>
    <t>crop3</t>
  </si>
  <si>
    <t>crop4</t>
  </si>
  <si>
    <t>crop5</t>
  </si>
  <si>
    <t>crop6</t>
  </si>
  <si>
    <t>tillage1</t>
  </si>
  <si>
    <t>tillage2</t>
  </si>
  <si>
    <t>tillage3</t>
  </si>
  <si>
    <t>tillage4</t>
  </si>
  <si>
    <t>tillage5</t>
  </si>
  <si>
    <t>tillage6</t>
  </si>
  <si>
    <t>seedrate1</t>
  </si>
  <si>
    <t>seedrate2</t>
  </si>
  <si>
    <t>seedrate3</t>
  </si>
  <si>
    <t>seedrate4</t>
  </si>
  <si>
    <t>seedrate5</t>
  </si>
  <si>
    <t>seedrate6</t>
  </si>
  <si>
    <t>delsow1</t>
  </si>
  <si>
    <t>delsow2</t>
  </si>
  <si>
    <t>delsow3</t>
  </si>
  <si>
    <t>delsow4</t>
  </si>
  <si>
    <t>delsow5</t>
  </si>
  <si>
    <t>delsow6</t>
  </si>
  <si>
    <t>Nfert1</t>
  </si>
  <si>
    <t>Nfert2</t>
  </si>
  <si>
    <t>Nfert3</t>
  </si>
  <si>
    <t>Nfert4</t>
  </si>
  <si>
    <t>Nfert5</t>
  </si>
  <si>
    <t>Nfert6</t>
  </si>
  <si>
    <t>Pfert1</t>
  </si>
  <si>
    <t>Pfert2</t>
  </si>
  <si>
    <t>Pfert3</t>
  </si>
  <si>
    <t>Pfert4</t>
  </si>
  <si>
    <t>Pfert5</t>
  </si>
  <si>
    <t>Pfert6</t>
  </si>
  <si>
    <t>Kfert1</t>
  </si>
  <si>
    <t>Kfert2</t>
  </si>
  <si>
    <t>Kfert3</t>
  </si>
  <si>
    <t>Kfert4</t>
  </si>
  <si>
    <t>Kfert5</t>
  </si>
  <si>
    <t>Kfert6</t>
  </si>
  <si>
    <t>bgherbdose1</t>
  </si>
  <si>
    <t>bgherbdose2</t>
  </si>
  <si>
    <t>bgherbdose3</t>
  </si>
  <si>
    <t>bgherbdose4</t>
  </si>
  <si>
    <t>bgherbdose5</t>
  </si>
  <si>
    <t>bgherbdose6</t>
  </si>
  <si>
    <t>glydose1</t>
  </si>
  <si>
    <t>glydose2</t>
  </si>
  <si>
    <t>glydose3</t>
  </si>
  <si>
    <t>glydose4</t>
  </si>
  <si>
    <t>glydose5</t>
  </si>
  <si>
    <t>glydose6</t>
  </si>
  <si>
    <t>nspray1</t>
  </si>
  <si>
    <t>nspray2</t>
  </si>
  <si>
    <t>nspray3</t>
  </si>
  <si>
    <t>nspray4</t>
  </si>
  <si>
    <t>nspray5</t>
  </si>
  <si>
    <t>nspray6</t>
  </si>
  <si>
    <t>subsidy</t>
  </si>
  <si>
    <t>blackgrass1</t>
  </si>
  <si>
    <t>blackgrass2</t>
  </si>
  <si>
    <t>blackgrass3</t>
  </si>
  <si>
    <t>blackgrass4</t>
  </si>
  <si>
    <t>blackgrass5</t>
  </si>
  <si>
    <t>blackgrass6</t>
  </si>
  <si>
    <t>cropprice1</t>
  </si>
  <si>
    <t>cropprice2</t>
  </si>
  <si>
    <t>cropprice3</t>
  </si>
  <si>
    <t>cropprice4</t>
  </si>
  <si>
    <t>cropprice5</t>
  </si>
  <si>
    <t>cropprice6</t>
  </si>
  <si>
    <t>cropyield1</t>
  </si>
  <si>
    <t>cropyield2</t>
  </si>
  <si>
    <t>cropyield3</t>
  </si>
  <si>
    <t>cropyield4</t>
  </si>
  <si>
    <t>cropyield5</t>
  </si>
  <si>
    <t>cropyield6</t>
  </si>
  <si>
    <t>yieldoption</t>
  </si>
  <si>
    <t>Nprice</t>
  </si>
  <si>
    <t>Pprice</t>
  </si>
  <si>
    <t>Kprice</t>
  </si>
  <si>
    <t>seedprice1</t>
  </si>
  <si>
    <t>seedprice2</t>
  </si>
  <si>
    <t>seedprice3</t>
  </si>
  <si>
    <t>seedprice4</t>
  </si>
  <si>
    <t>seedprice5</t>
  </si>
  <si>
    <t>seedprice6</t>
  </si>
  <si>
    <t>herbprice1</t>
  </si>
  <si>
    <t>herbprice2</t>
  </si>
  <si>
    <t>herbprice3</t>
  </si>
  <si>
    <t>herbprice4</t>
  </si>
  <si>
    <t>herbprice5</t>
  </si>
  <si>
    <t>herbprice6</t>
  </si>
  <si>
    <t>glyprice1</t>
  </si>
  <si>
    <t>glyprice2</t>
  </si>
  <si>
    <t>glyprice3</t>
  </si>
  <si>
    <t>glyprice4</t>
  </si>
  <si>
    <t>glyprice5</t>
  </si>
  <si>
    <t>glyprice6</t>
  </si>
  <si>
    <t>machsize1</t>
  </si>
  <si>
    <t>machsize2</t>
  </si>
  <si>
    <t>machsize3</t>
  </si>
  <si>
    <t>machsize4</t>
  </si>
  <si>
    <t>machsize5</t>
  </si>
  <si>
    <t>fuelprice</t>
  </si>
  <si>
    <t>labourwage</t>
  </si>
  <si>
    <t>winterwheat</t>
  </si>
  <si>
    <t>wosr</t>
  </si>
  <si>
    <t>lightcultivation</t>
  </si>
  <si>
    <t>subsoiling</t>
  </si>
  <si>
    <t>yes</t>
  </si>
  <si>
    <t>high</t>
  </si>
  <si>
    <t>low</t>
  </si>
  <si>
    <t>estimate</t>
  </si>
  <si>
    <t>Contents</t>
  </si>
  <si>
    <t>Author</t>
  </si>
  <si>
    <t>Alexa Varah</t>
  </si>
  <si>
    <t>Date</t>
  </si>
  <si>
    <t>Description</t>
  </si>
  <si>
    <t>February 2020</t>
  </si>
  <si>
    <t>Soil type</t>
  </si>
  <si>
    <t>heavy</t>
  </si>
  <si>
    <t>medium</t>
  </si>
  <si>
    <t>light</t>
  </si>
  <si>
    <t>Region</t>
  </si>
  <si>
    <t>North</t>
  </si>
  <si>
    <t>East</t>
  </si>
  <si>
    <t>Central</t>
  </si>
  <si>
    <t>NB: read note on this cell</t>
  </si>
  <si>
    <t>year 1 in rotation</t>
  </si>
  <si>
    <t>year 2 in rotation</t>
  </si>
  <si>
    <t>year 3 in rotation</t>
  </si>
  <si>
    <t>year 4 in rotation</t>
  </si>
  <si>
    <t>year 5 in rotation</t>
  </si>
  <si>
    <t>year 6 in rotation</t>
  </si>
  <si>
    <t>WW</t>
  </si>
  <si>
    <t>WOSR</t>
  </si>
  <si>
    <t>MT</t>
  </si>
  <si>
    <t>DR</t>
  </si>
  <si>
    <t>RO</t>
  </si>
  <si>
    <t>SP</t>
  </si>
  <si>
    <t>FE</t>
  </si>
  <si>
    <t>CO</t>
  </si>
  <si>
    <t>PO</t>
  </si>
  <si>
    <t>01 JAN - 15 JAN</t>
  </si>
  <si>
    <t>p1</t>
  </si>
  <si>
    <t>15 JAN - 29 JAN</t>
  </si>
  <si>
    <t>p2</t>
  </si>
  <si>
    <t>29 JAN - 11 FEB</t>
  </si>
  <si>
    <t>p3</t>
  </si>
  <si>
    <t>12 FEB - 25 FEB</t>
  </si>
  <si>
    <t>p4</t>
  </si>
  <si>
    <t>26 FEB - 11 MAR</t>
  </si>
  <si>
    <t>p5</t>
  </si>
  <si>
    <t>12 MAR - 25 MAR</t>
  </si>
  <si>
    <t>p6</t>
  </si>
  <si>
    <t>26 MAR - 08 APR</t>
  </si>
  <si>
    <t>p7</t>
  </si>
  <si>
    <t>09 APR - 22 APR</t>
  </si>
  <si>
    <t>p8</t>
  </si>
  <si>
    <t>23 APR - 06 MAY</t>
  </si>
  <si>
    <t>p9</t>
  </si>
  <si>
    <t>07 MAY - 20 MAY</t>
  </si>
  <si>
    <t>p10</t>
  </si>
  <si>
    <t>21 MAY - 03 JUN</t>
  </si>
  <si>
    <t>p11</t>
  </si>
  <si>
    <t>04 JUN - 18 JUN</t>
  </si>
  <si>
    <t>p12</t>
  </si>
  <si>
    <t>18 JUN - 01 JUL</t>
  </si>
  <si>
    <t>p13</t>
  </si>
  <si>
    <t>01 JUL - 16 JUL</t>
  </si>
  <si>
    <t>p14</t>
  </si>
  <si>
    <t>16 JUL - 29 JUL</t>
  </si>
  <si>
    <t>p15</t>
  </si>
  <si>
    <t>30 JUL - 12 AUG</t>
  </si>
  <si>
    <t>p16</t>
  </si>
  <si>
    <t>13 AUG - 26 AUG</t>
  </si>
  <si>
    <t>p17</t>
  </si>
  <si>
    <t>27 AUG - 09 SEP</t>
  </si>
  <si>
    <t>p18</t>
  </si>
  <si>
    <t>10 SEP - 23 SEP</t>
  </si>
  <si>
    <t>p19</t>
  </si>
  <si>
    <t>24 SEP - 08 OCT</t>
  </si>
  <si>
    <t>p20</t>
  </si>
  <si>
    <t>08 OCT - 21 OCT</t>
  </si>
  <si>
    <t>p21</t>
  </si>
  <si>
    <t>22 OCT - 04 NOV</t>
  </si>
  <si>
    <t>p22</t>
  </si>
  <si>
    <t>05 NOV - 18 NOV</t>
  </si>
  <si>
    <t>p23</t>
  </si>
  <si>
    <t>19 NOV - 02 DEC</t>
  </si>
  <si>
    <t>p24</t>
  </si>
  <si>
    <t>03 DEC -  16 DEC</t>
  </si>
  <si>
    <t>p25</t>
  </si>
  <si>
    <t>16 DEC - 31 DEC</t>
  </si>
  <si>
    <t>p26</t>
  </si>
  <si>
    <t>H-Den.H-Res</t>
  </si>
  <si>
    <t>L-Den.H-Res</t>
  </si>
  <si>
    <t>L-Den.L-Res</t>
  </si>
  <si>
    <t>ww</t>
  </si>
  <si>
    <t>Seed rates (kg/ha)</t>
  </si>
  <si>
    <t>Drilling</t>
  </si>
  <si>
    <t>BG density</t>
  </si>
  <si>
    <t>August</t>
  </si>
  <si>
    <t>Tillage</t>
  </si>
  <si>
    <t>subsoil</t>
  </si>
  <si>
    <t>Management details for Business as Usual</t>
  </si>
  <si>
    <t>RB209 Fertiliser Manual, DEFRA UK</t>
  </si>
  <si>
    <t>Input data for 'Business as Usual' scenario</t>
  </si>
  <si>
    <t>Notes &amp; data sources</t>
  </si>
  <si>
    <t>ABC, p32</t>
  </si>
  <si>
    <t>Fertiliser: N (kg/ha)</t>
  </si>
  <si>
    <t>Fertiliser: P (kg/ha)</t>
  </si>
  <si>
    <t>BGRI farmer advice and dataset</t>
  </si>
  <si>
    <t xml:space="preserve">BGRI database, agronomists, </t>
  </si>
  <si>
    <t>Sarah Cook (ADAS)</t>
  </si>
  <si>
    <t>ABC 2019</t>
  </si>
  <si>
    <t>Fertiliser: K (kg/ha)</t>
  </si>
  <si>
    <t>=</t>
  </si>
  <si>
    <t>date range I have selected for an operation to occur</t>
  </si>
  <si>
    <t>operation done before the end of the year</t>
  </si>
  <si>
    <t>operation done in the new year</t>
  </si>
  <si>
    <t>P/K fertiliser spreading</t>
  </si>
  <si>
    <t>winter wheat</t>
  </si>
  <si>
    <t xml:space="preserve">Ploughing </t>
  </si>
  <si>
    <t>winter oilseed rape</t>
  </si>
  <si>
    <t xml:space="preserve">We assume farmers always roll after drilling. </t>
  </si>
  <si>
    <t>Min til</t>
  </si>
  <si>
    <t>WBEA</t>
  </si>
  <si>
    <t>winter beans</t>
  </si>
  <si>
    <t>DD</t>
  </si>
  <si>
    <t>Direct drilling</t>
  </si>
  <si>
    <t>WBAR</t>
  </si>
  <si>
    <t>winter barley</t>
  </si>
  <si>
    <t>Rolling</t>
  </si>
  <si>
    <t>SOSR</t>
  </si>
  <si>
    <t>spring oilseed rape</t>
  </si>
  <si>
    <t>SBEA</t>
  </si>
  <si>
    <t>spring beans</t>
  </si>
  <si>
    <t>Combine harvesting</t>
  </si>
  <si>
    <t>SBAR</t>
  </si>
  <si>
    <t>spring barley</t>
  </si>
  <si>
    <t>BA</t>
  </si>
  <si>
    <t>Baling</t>
  </si>
  <si>
    <t>FALL</t>
  </si>
  <si>
    <t>fallow</t>
  </si>
  <si>
    <t>Spraying</t>
  </si>
  <si>
    <t>HA</t>
  </si>
  <si>
    <t>Harrowing</t>
  </si>
  <si>
    <t>RI</t>
  </si>
  <si>
    <t>Ridging</t>
  </si>
  <si>
    <t>IH</t>
  </si>
  <si>
    <t>Inter-row hoeing</t>
  </si>
  <si>
    <t>HT</t>
  </si>
  <si>
    <t>Harvesting potatoes/ sugarbeet</t>
  </si>
  <si>
    <t>ST</t>
  </si>
  <si>
    <t>Start</t>
  </si>
  <si>
    <t>EN</t>
  </si>
  <si>
    <t>End</t>
  </si>
  <si>
    <t>Rotation calendar:</t>
  </si>
  <si>
    <t>Operations</t>
  </si>
  <si>
    <t>Input data is given for different soil types, regions, resistance status and initial starting densities of black-grass.</t>
  </si>
  <si>
    <t>The grid below sets out the combinations of soil types, regions, resistance status and initial density.</t>
  </si>
  <si>
    <t>This sheet sets out the timings of operations and gives details in the notes on each cell.</t>
  </si>
  <si>
    <t>soil type</t>
  </si>
  <si>
    <t>fieldname</t>
  </si>
  <si>
    <t>scenario</t>
  </si>
  <si>
    <t>year</t>
  </si>
  <si>
    <t>rotation</t>
  </si>
  <si>
    <t>fieldID</t>
  </si>
  <si>
    <t>product</t>
  </si>
  <si>
    <t>production_area</t>
  </si>
  <si>
    <t>finished_product_from_production_area</t>
  </si>
  <si>
    <t>climate</t>
  </si>
  <si>
    <t>avg_annual_temp</t>
  </si>
  <si>
    <t>croptype</t>
  </si>
  <si>
    <t>soiltexture</t>
  </si>
  <si>
    <t>SOM</t>
  </si>
  <si>
    <t>soilmoisture</t>
  </si>
  <si>
    <t>soildrainage</t>
  </si>
  <si>
    <t>pHvalue</t>
  </si>
  <si>
    <t>pH</t>
  </si>
  <si>
    <t>fertiliser1</t>
  </si>
  <si>
    <t>applicationrate</t>
  </si>
  <si>
    <t>pesticide_applicns</t>
  </si>
  <si>
    <t>tillage_changes</t>
  </si>
  <si>
    <t>residue_incorporation</t>
  </si>
  <si>
    <t>chisel_plough</t>
  </si>
  <si>
    <t>disc_gang</t>
  </si>
  <si>
    <t>disc_harrow</t>
  </si>
  <si>
    <t xml:space="preserve">field_cultivator/ridger </t>
  </si>
  <si>
    <t>grain_drill</t>
  </si>
  <si>
    <t>grain_drill-notill</t>
  </si>
  <si>
    <t>moldboard_plough</t>
  </si>
  <si>
    <t>roller_harrow</t>
  </si>
  <si>
    <t>roller_packer</t>
  </si>
  <si>
    <t>rotary_hoe_bed tiller</t>
  </si>
  <si>
    <t>subsoiler</t>
  </si>
  <si>
    <t>tine_harrow</t>
  </si>
  <si>
    <t>spraydays_Bggly</t>
  </si>
  <si>
    <t>tillage_changes_time</t>
  </si>
  <si>
    <t>tillage_changes_pc</t>
  </si>
  <si>
    <t>1_big.orchard</t>
  </si>
  <si>
    <t>BAU</t>
  </si>
  <si>
    <t>1_big.orchard_2016</t>
  </si>
  <si>
    <t>Winter wheat</t>
  </si>
  <si>
    <t>temperate</t>
  </si>
  <si>
    <t>Fine</t>
  </si>
  <si>
    <t>moist</t>
  </si>
  <si>
    <t>good</t>
  </si>
  <si>
    <t>7.3 &lt; pH &lt;= 8.5</t>
  </si>
  <si>
    <t>Ammonium nitrate - 35% N</t>
  </si>
  <si>
    <t>10</t>
  </si>
  <si>
    <t>Reduced to Conventional</t>
  </si>
  <si>
    <t>no change</t>
  </si>
  <si>
    <t>2</t>
  </si>
  <si>
    <t>1</t>
  </si>
  <si>
    <t>1_big.orchard_2017</t>
  </si>
  <si>
    <t>No</t>
  </si>
  <si>
    <t>1_big.orchard_2018</t>
  </si>
  <si>
    <t>Oilseed Rape</t>
  </si>
  <si>
    <t>Other</t>
  </si>
  <si>
    <t>6</t>
  </si>
  <si>
    <t>Conventional to Reduced</t>
  </si>
  <si>
    <t>0</t>
  </si>
  <si>
    <t>1_big.orchard_2019</t>
  </si>
  <si>
    <t>1_big.orchard_2020</t>
  </si>
  <si>
    <t>1_big.orchard_2021</t>
  </si>
  <si>
    <t>1_mawland.smiths</t>
  </si>
  <si>
    <t>1_mawland.smiths_2016</t>
  </si>
  <si>
    <t>poor</t>
  </si>
  <si>
    <t>5.5 &lt; pH &lt;= 7.3</t>
  </si>
  <si>
    <t>1_mawland.smiths_2017</t>
  </si>
  <si>
    <t>1_mawland.smiths_2018</t>
  </si>
  <si>
    <t>1_mawland.smiths_2019</t>
  </si>
  <si>
    <t>1_mawland.smiths_2020</t>
  </si>
  <si>
    <t>1_mawland.smiths_2021</t>
  </si>
  <si>
    <t>2_jollys</t>
  </si>
  <si>
    <t>2_jollys_2016</t>
  </si>
  <si>
    <t>Medium</t>
  </si>
  <si>
    <t>2_jollys_2017</t>
  </si>
  <si>
    <t>2_jollys_2018</t>
  </si>
  <si>
    <t>2_jollys_2019</t>
  </si>
  <si>
    <t>2_jollys_2020</t>
  </si>
  <si>
    <t>2_jollys_2021</t>
  </si>
  <si>
    <t>1_lower.norrels.garden</t>
  </si>
  <si>
    <t>1_lower.norrels.garden_2016</t>
  </si>
  <si>
    <t>1_lower.norrels.garden_2017</t>
  </si>
  <si>
    <t>1_lower.norrels.garden_2018</t>
  </si>
  <si>
    <t>1_lower.norrels.garden_2019</t>
  </si>
  <si>
    <t>1_lower.norrels.garden_2020</t>
  </si>
  <si>
    <t>1_lower.norrels.garden_2021</t>
  </si>
  <si>
    <t>2_barn.field</t>
  </si>
  <si>
    <t>2_barn.field_2016</t>
  </si>
  <si>
    <t>2_barn.field_2017</t>
  </si>
  <si>
    <t>2_barn.field_2018</t>
  </si>
  <si>
    <t>2_barn.field_2019</t>
  </si>
  <si>
    <t>2_barn.field_2020</t>
  </si>
  <si>
    <t>2_barn.field_2021</t>
  </si>
  <si>
    <t>1_hermitage</t>
  </si>
  <si>
    <t>1_hermitage_2016</t>
  </si>
  <si>
    <t>1_hermitage_2017</t>
  </si>
  <si>
    <t>1_hermitage_2018</t>
  </si>
  <si>
    <t>1_hermitage_2019</t>
  </si>
  <si>
    <t>1_hermitage_2020</t>
  </si>
  <si>
    <t>1_hermitage_2021</t>
  </si>
  <si>
    <t>2_court</t>
  </si>
  <si>
    <t>2_court_2016</t>
  </si>
  <si>
    <t>2_court_2017</t>
  </si>
  <si>
    <t>2_court_2018</t>
  </si>
  <si>
    <t>2_court_2019</t>
  </si>
  <si>
    <t>2_court_2020</t>
  </si>
  <si>
    <t>2_court_2021</t>
  </si>
  <si>
    <t>cumfrey</t>
  </si>
  <si>
    <t>cumfrey_2016</t>
  </si>
  <si>
    <t>Coarse</t>
  </si>
  <si>
    <t>cumfrey_2017</t>
  </si>
  <si>
    <t>cumfrey_2018</t>
  </si>
  <si>
    <t>cumfrey_2019</t>
  </si>
  <si>
    <t>cumfrey_2020</t>
  </si>
  <si>
    <t>cumfrey_2021</t>
  </si>
  <si>
    <t>2_clattercote.meadow</t>
  </si>
  <si>
    <t>2_clattercote.meadow_2016</t>
  </si>
  <si>
    <t>2_clattercote.meadow_2017</t>
  </si>
  <si>
    <t>2_clattercote.meadow_2018</t>
  </si>
  <si>
    <t>2_clattercote.meadow_2019</t>
  </si>
  <si>
    <t>2_clattercote.meadow_2020</t>
  </si>
  <si>
    <t>2_clattercote.meadow_2021</t>
  </si>
  <si>
    <t>1_m15</t>
  </si>
  <si>
    <t>1_m15_2016</t>
  </si>
  <si>
    <t>1_m15_2017</t>
  </si>
  <si>
    <t>1_m15_2018</t>
  </si>
  <si>
    <t>1_m15_2019</t>
  </si>
  <si>
    <t>1_m15_2020</t>
  </si>
  <si>
    <t>1_m15_2021</t>
  </si>
  <si>
    <t>2_40</t>
  </si>
  <si>
    <t>2_40_2016</t>
  </si>
  <si>
    <t>2_40_2017</t>
  </si>
  <si>
    <t>2_40_2018</t>
  </si>
  <si>
    <t>2_40_2019</t>
  </si>
  <si>
    <t>2_40_2020</t>
  </si>
  <si>
    <t>2_40_2021</t>
  </si>
  <si>
    <t>1_fence.field</t>
  </si>
  <si>
    <t>1_fence.field_2016</t>
  </si>
  <si>
    <t>started incorporating</t>
  </si>
  <si>
    <t>1_fence.field_2017</t>
  </si>
  <si>
    <t>stopped incorporating</t>
  </si>
  <si>
    <t>1_fence.field_2018</t>
  </si>
  <si>
    <t>1_fence.field_2019</t>
  </si>
  <si>
    <t>1_fence.field_2020</t>
  </si>
  <si>
    <t>1_fence.field_2021</t>
  </si>
  <si>
    <t>middle.diff.align</t>
  </si>
  <si>
    <t>middle.diff.align_2016</t>
  </si>
  <si>
    <t>middle.diff.align_2017</t>
  </si>
  <si>
    <t>middle.diff.align_2018</t>
  </si>
  <si>
    <t>middle.diff.align_2019</t>
  </si>
  <si>
    <t>middle.diff.align_2020</t>
  </si>
  <si>
    <t>middle.diff.align_2021</t>
  </si>
  <si>
    <t>2_mushroom.field</t>
  </si>
  <si>
    <t>2_mushroom.field_2016</t>
  </si>
  <si>
    <t>2_mushroom.field_2017</t>
  </si>
  <si>
    <t>2_mushroom.field_2018</t>
  </si>
  <si>
    <t>2_mushroom.field_2019</t>
  </si>
  <si>
    <t>2_mushroom.field_2020</t>
  </si>
  <si>
    <t>2_mushroom.field_2021</t>
  </si>
  <si>
    <t>grimoldbys</t>
  </si>
  <si>
    <t>grimoldbys_2016</t>
  </si>
  <si>
    <t>grimoldbys_2017</t>
  </si>
  <si>
    <t>grimoldbys_2018</t>
  </si>
  <si>
    <t>grimoldbys_2019</t>
  </si>
  <si>
    <t>grimoldbys_2020</t>
  </si>
  <si>
    <t>grimoldbys_2021</t>
  </si>
  <si>
    <t>2_glebe24</t>
  </si>
  <si>
    <t>2_glebe24_2016</t>
  </si>
  <si>
    <t>2_glebe24_2017</t>
  </si>
  <si>
    <t>2_glebe24_2018</t>
  </si>
  <si>
    <t>2_glebe24_2019</t>
  </si>
  <si>
    <t>2_glebe24_2020</t>
  </si>
  <si>
    <t>2_glebe24_2021</t>
  </si>
  <si>
    <t>2_bushmeadow</t>
  </si>
  <si>
    <t>2_bushmeadow_2016</t>
  </si>
  <si>
    <t>2_bushmeadow_2017</t>
  </si>
  <si>
    <t>2_bushmeadow_2018</t>
  </si>
  <si>
    <t>2_bushmeadow_2019</t>
  </si>
  <si>
    <t>2_bushmeadow_2020</t>
  </si>
  <si>
    <t>2_bushmeadow_2021</t>
  </si>
  <si>
    <t>1_bridge_leggott</t>
  </si>
  <si>
    <t>1_bridge_leggott_2016</t>
  </si>
  <si>
    <t>1_bridge_leggott_2017</t>
  </si>
  <si>
    <t>1_bridge_leggott_2018</t>
  </si>
  <si>
    <t>1_bridge_leggott_2019</t>
  </si>
  <si>
    <t>1_bridge_leggott_2020</t>
  </si>
  <si>
    <t>1_bridge_leggott_2021</t>
  </si>
  <si>
    <t>1_front.field</t>
  </si>
  <si>
    <t>1_front.field_2016</t>
  </si>
  <si>
    <t>1_front.field_2017</t>
  </si>
  <si>
    <t>1_front.field_2018</t>
  </si>
  <si>
    <t>1_front.field_2019</t>
  </si>
  <si>
    <t>1_front.field_2020</t>
  </si>
  <si>
    <t>1_front.field_2021</t>
  </si>
  <si>
    <t>1_back.of.hovels</t>
  </si>
  <si>
    <t>1_back.of.hovels_2016</t>
  </si>
  <si>
    <t>1_back.of.hovels_2017</t>
  </si>
  <si>
    <t>1_back.of.hovels_2018</t>
  </si>
  <si>
    <t>1_back.of.hovels_2019</t>
  </si>
  <si>
    <t>1_back.of.hovels_2020</t>
  </si>
  <si>
    <t>1_back.of.hovels_2021</t>
  </si>
  <si>
    <t>2_sids.and.the.linings</t>
  </si>
  <si>
    <t>2_sids.and.the.linings_2016</t>
  </si>
  <si>
    <t>2_sids.and.the.linings_2017</t>
  </si>
  <si>
    <t>2_sids.and.the.linings_2018</t>
  </si>
  <si>
    <t>2_sids.and.the.linings_2019</t>
  </si>
  <si>
    <t>2_sids.and.the.linings_2020</t>
  </si>
  <si>
    <t>2_sids.and.the.linings_2021</t>
  </si>
  <si>
    <t>1_dottoms</t>
  </si>
  <si>
    <t>1_dottoms_2016</t>
  </si>
  <si>
    <t>1_dottoms_2017</t>
  </si>
  <si>
    <t>1_dottoms_2018</t>
  </si>
  <si>
    <t>1_dottoms_2019</t>
  </si>
  <si>
    <t>1_dottoms_2020</t>
  </si>
  <si>
    <t>1_dottoms_2021</t>
  </si>
  <si>
    <t>2_begbrokeA44</t>
  </si>
  <si>
    <t>2_begbrokeA44_2016</t>
  </si>
  <si>
    <t>2_begbrokeA44_2017</t>
  </si>
  <si>
    <t>2_begbrokeA44_2018</t>
  </si>
  <si>
    <t>2_begbrokeA44_2019</t>
  </si>
  <si>
    <t>2_begbrokeA44_2020</t>
  </si>
  <si>
    <t>2_begbrokeA44_2021</t>
  </si>
  <si>
    <t>2_emmas</t>
  </si>
  <si>
    <t>2_emmas_2016</t>
  </si>
  <si>
    <t>2_emmas_2017</t>
  </si>
  <si>
    <t>2_emmas_2018</t>
  </si>
  <si>
    <t>2_emmas_2019</t>
  </si>
  <si>
    <t>2_emmas_2020</t>
  </si>
  <si>
    <t>2_emmas_2021</t>
  </si>
  <si>
    <t>1_garden</t>
  </si>
  <si>
    <t>1_garden_2016</t>
  </si>
  <si>
    <t>1_garden_2017</t>
  </si>
  <si>
    <t>1_garden_2018</t>
  </si>
  <si>
    <t>1_garden_2019</t>
  </si>
  <si>
    <t>1_garden_2020</t>
  </si>
  <si>
    <t>1_garden_2021</t>
  </si>
  <si>
    <t>2_hill.field</t>
  </si>
  <si>
    <t>2_hill.field_2016</t>
  </si>
  <si>
    <t>2_hill.field_2017</t>
  </si>
  <si>
    <t>2_hill.field_2018</t>
  </si>
  <si>
    <t>2_hill.field_2019</t>
  </si>
  <si>
    <t>2_hill.field_2020</t>
  </si>
  <si>
    <t>2_hill.field_2021</t>
  </si>
  <si>
    <t>1_angels.piece</t>
  </si>
  <si>
    <t>1_angels.piece_2016</t>
  </si>
  <si>
    <t>1_angels.piece_2017</t>
  </si>
  <si>
    <t>1_angels.piece_2018</t>
  </si>
  <si>
    <t>1_angels.piece_2019</t>
  </si>
  <si>
    <t>1_angels.piece_2020</t>
  </si>
  <si>
    <t>1_angels.piece_2021</t>
  </si>
  <si>
    <t>big.boxhedge</t>
  </si>
  <si>
    <t>big.boxhedge_2016</t>
  </si>
  <si>
    <t>big.boxhedge_2017</t>
  </si>
  <si>
    <t>big.boxhedge_2018</t>
  </si>
  <si>
    <t>big.boxhedge_2019</t>
  </si>
  <si>
    <t>big.boxhedge_2020</t>
  </si>
  <si>
    <t>big.boxhedge_2021</t>
  </si>
  <si>
    <t>1_60</t>
  </si>
  <si>
    <t>1_60_2016</t>
  </si>
  <si>
    <t>1_60_2017</t>
  </si>
  <si>
    <t>1_60_2018</t>
  </si>
  <si>
    <t>1_60_2019</t>
  </si>
  <si>
    <t>1_60_2020</t>
  </si>
  <si>
    <t>1_60_2021</t>
  </si>
  <si>
    <t>1_wells.rd</t>
  </si>
  <si>
    <t>1_wells.rd_2016</t>
  </si>
  <si>
    <t>1_wells.rd_2017</t>
  </si>
  <si>
    <t>1_wells.rd_2018</t>
  </si>
  <si>
    <t>1_wells.rd_2019</t>
  </si>
  <si>
    <t>1_wells.rd_2020</t>
  </si>
  <si>
    <t>1_wells.rd_2021</t>
  </si>
  <si>
    <t>1_carters</t>
  </si>
  <si>
    <t>1_carters_2016</t>
  </si>
  <si>
    <t>1_carters_2017</t>
  </si>
  <si>
    <t>1_carters_2018</t>
  </si>
  <si>
    <t>1_carters_2019</t>
  </si>
  <si>
    <t>1_carters_2020</t>
  </si>
  <si>
    <t>1_carters_2021</t>
  </si>
  <si>
    <t>1_newton.grange.23</t>
  </si>
  <si>
    <t>1_newton.grange.23_2016</t>
  </si>
  <si>
    <t>1_newton.grange.23_2017</t>
  </si>
  <si>
    <t>1_newton.grange.23_2018</t>
  </si>
  <si>
    <t>1_newton.grange.23_2019</t>
  </si>
  <si>
    <t>1_newton.grange.23_2020</t>
  </si>
  <si>
    <t>1_newton.grange.23_2021</t>
  </si>
  <si>
    <t>2_banbury.road</t>
  </si>
  <si>
    <t>2_banbury.road_2016</t>
  </si>
  <si>
    <t>2_banbury.road_2017</t>
  </si>
  <si>
    <t>2_banbury.road_2018</t>
  </si>
  <si>
    <t>2_banbury.road_2019</t>
  </si>
  <si>
    <t>2_banbury.road_2020</t>
  </si>
  <si>
    <t>2_banbury.road_2021</t>
  </si>
  <si>
    <t>1_#3</t>
  </si>
  <si>
    <t>1_#3_2016</t>
  </si>
  <si>
    <t>1_#3_2017</t>
  </si>
  <si>
    <t>1_#3_2018</t>
  </si>
  <si>
    <t>1_#3_2019</t>
  </si>
  <si>
    <t>1_#3_2020</t>
  </si>
  <si>
    <t>1_#3_2021</t>
  </si>
  <si>
    <t>woolfits</t>
  </si>
  <si>
    <t>woolfits_2016</t>
  </si>
  <si>
    <t>woolfits_2017</t>
  </si>
  <si>
    <t>woolfits_2018</t>
  </si>
  <si>
    <t>woolfits_2019</t>
  </si>
  <si>
    <t>woolfits_2020</t>
  </si>
  <si>
    <t>woolfits_2021</t>
  </si>
  <si>
    <t>1_joans.drove</t>
  </si>
  <si>
    <t>1_joans.drove_2016</t>
  </si>
  <si>
    <t>1_joans.drove_2017</t>
  </si>
  <si>
    <t>1_joans.drove_2018</t>
  </si>
  <si>
    <t>1_joans.drove_2019</t>
  </si>
  <si>
    <t>1_joans.drove_2020</t>
  </si>
  <si>
    <t>1_joans.drove_2021</t>
  </si>
  <si>
    <t>2_mecks.cendre</t>
  </si>
  <si>
    <t>2_mecks.cendre_2016</t>
  </si>
  <si>
    <t>2_mecks.cendre_2017</t>
  </si>
  <si>
    <t>2_mecks.cendre_2018</t>
  </si>
  <si>
    <t>2_mecks.cendre_2019</t>
  </si>
  <si>
    <t>2_mecks.cendre_2020</t>
  </si>
  <si>
    <t>2_mecks.cendre_2021</t>
  </si>
  <si>
    <t>picks</t>
  </si>
  <si>
    <t>picks_2016</t>
  </si>
  <si>
    <t>picks_2017</t>
  </si>
  <si>
    <t>picks_2018</t>
  </si>
  <si>
    <t>picks_2019</t>
  </si>
  <si>
    <t>picks_2020</t>
  </si>
  <si>
    <t>picks_2021</t>
  </si>
  <si>
    <t>1_barn.ground</t>
  </si>
  <si>
    <t>1_barn.ground_2016</t>
  </si>
  <si>
    <t>1_barn.ground_2017</t>
  </si>
  <si>
    <t>1_barn.ground_2018</t>
  </si>
  <si>
    <t>1_barn.ground_2019</t>
  </si>
  <si>
    <t>1_barn.ground_2020</t>
  </si>
  <si>
    <t>1_barn.ground_2021</t>
  </si>
  <si>
    <t>2_c8</t>
  </si>
  <si>
    <t>2_c8_2016</t>
  </si>
  <si>
    <t>2_c8_2017</t>
  </si>
  <si>
    <t>2_c8_2018</t>
  </si>
  <si>
    <t>2_c8_2019</t>
  </si>
  <si>
    <t>2_c8_2020</t>
  </si>
  <si>
    <t>2_c8_2021</t>
  </si>
  <si>
    <t>1_big.meadow</t>
  </si>
  <si>
    <t>1_big.meadow_2016</t>
  </si>
  <si>
    <t>1_big.meadow_2017</t>
  </si>
  <si>
    <t>1_big.meadow_2018</t>
  </si>
  <si>
    <t>1_big.meadow_2019</t>
  </si>
  <si>
    <t>1_big.meadow_2020</t>
  </si>
  <si>
    <t>1_big.meadow_2021</t>
  </si>
  <si>
    <t>2_new.bridge</t>
  </si>
  <si>
    <t>2_new.bridge_2016</t>
  </si>
  <si>
    <t>2_new.bridge_2017</t>
  </si>
  <si>
    <t>2_new.bridge_2018</t>
  </si>
  <si>
    <t>2_new.bridge_2019</t>
  </si>
  <si>
    <t>2_new.bridge_2020</t>
  </si>
  <si>
    <t>2_new.bridge_2021</t>
  </si>
  <si>
    <t>pink.cottage.close</t>
  </si>
  <si>
    <t>pink.cottage.close_2016</t>
  </si>
  <si>
    <t>pink.cottage.close_2017</t>
  </si>
  <si>
    <t>pink.cottage.close_2018</t>
  </si>
  <si>
    <t>pink.cottage.close_2019</t>
  </si>
  <si>
    <t>pink.cottage.close_2020</t>
  </si>
  <si>
    <t>pink.cottage.close_2021</t>
  </si>
  <si>
    <t>stones</t>
  </si>
  <si>
    <t>stones_2016</t>
  </si>
  <si>
    <t>stones_2017</t>
  </si>
  <si>
    <t>stones_2018</t>
  </si>
  <si>
    <t>stones_2019</t>
  </si>
  <si>
    <t>stones_2020</t>
  </si>
  <si>
    <t>stones_2021</t>
  </si>
  <si>
    <t>1_back.field</t>
  </si>
  <si>
    <t>1_back.field_2016</t>
  </si>
  <si>
    <t>1_back.field_2017</t>
  </si>
  <si>
    <t>1_back.field_2018</t>
  </si>
  <si>
    <t>1_back.field_2019</t>
  </si>
  <si>
    <t>1_back.field_2020</t>
  </si>
  <si>
    <t>1_back.field_2021</t>
  </si>
  <si>
    <t>common.green.end</t>
  </si>
  <si>
    <t>common.green.end_2016</t>
  </si>
  <si>
    <t>common.green.end_2017</t>
  </si>
  <si>
    <t>common.green.end_2018</t>
  </si>
  <si>
    <t>common.green.end_2019</t>
  </si>
  <si>
    <t>common.green.end_2020</t>
  </si>
  <si>
    <t>common.green.end_2021</t>
  </si>
  <si>
    <t>2_Field.1</t>
  </si>
  <si>
    <t>2_Field.1_2016</t>
  </si>
  <si>
    <t>2_Field.1_2017</t>
  </si>
  <si>
    <t>2_Field.1_2018</t>
  </si>
  <si>
    <t>2_Field.1_2019</t>
  </si>
  <si>
    <t>2_Field.1_2020</t>
  </si>
  <si>
    <t>2_Field.1_2021</t>
  </si>
  <si>
    <t>1_top_cliffe</t>
  </si>
  <si>
    <t>1_top_cliffe_2016</t>
  </si>
  <si>
    <t>1_top_cliffe_2017</t>
  </si>
  <si>
    <t>1_top_cliffe_2018</t>
  </si>
  <si>
    <t>1_top_cliffe_2019</t>
  </si>
  <si>
    <t>1_top_cliffe_2020</t>
  </si>
  <si>
    <t>1_top_cliffe_2021</t>
  </si>
  <si>
    <t>45acre</t>
  </si>
  <si>
    <t>45acre_2016</t>
  </si>
  <si>
    <t>45acre_2017</t>
  </si>
  <si>
    <t>45acre_2018</t>
  </si>
  <si>
    <t>45acre_2019</t>
  </si>
  <si>
    <t>45acre_2020</t>
  </si>
  <si>
    <t>45acre_2021</t>
  </si>
  <si>
    <t>1_eds</t>
  </si>
  <si>
    <t>1_eds_2016</t>
  </si>
  <si>
    <t>1_eds_2017</t>
  </si>
  <si>
    <t>1_eds_2018</t>
  </si>
  <si>
    <t>1_eds_2019</t>
  </si>
  <si>
    <t>1_eds_2020</t>
  </si>
  <si>
    <t>1_eds_2021</t>
  </si>
  <si>
    <t>1_hallmoor.5</t>
  </si>
  <si>
    <t>1_hallmoor.5_2016</t>
  </si>
  <si>
    <t>1_hallmoor.5_2017</t>
  </si>
  <si>
    <t>1_hallmoor.5_2018</t>
  </si>
  <si>
    <t>1_hallmoor.5_2019</t>
  </si>
  <si>
    <t>1_hallmoor.5_2020</t>
  </si>
  <si>
    <t>1_hallmoor.5_2021</t>
  </si>
  <si>
    <t>clay.hill</t>
  </si>
  <si>
    <t>clay.hill_2016</t>
  </si>
  <si>
    <t>clay.hill_2017</t>
  </si>
  <si>
    <t>clay.hill_2018</t>
  </si>
  <si>
    <t>clay.hill_2019</t>
  </si>
  <si>
    <t>clay.hill_2020</t>
  </si>
  <si>
    <t>clay.hill_2021</t>
  </si>
  <si>
    <t>slade</t>
  </si>
  <si>
    <t>slade_2016</t>
  </si>
  <si>
    <t>slade_2017</t>
  </si>
  <si>
    <t>slade_2018</t>
  </si>
  <si>
    <t>slade_2019</t>
  </si>
  <si>
    <t>slade_2020</t>
  </si>
  <si>
    <t>slade_2021</t>
  </si>
  <si>
    <t>2_orchard.field</t>
  </si>
  <si>
    <t>2_orchard.field_2016</t>
  </si>
  <si>
    <t>2_orchard.field_2017</t>
  </si>
  <si>
    <t>2_orchard.field_2018</t>
  </si>
  <si>
    <t>2_orchard.field_2019</t>
  </si>
  <si>
    <t>2_orchard.field_2020</t>
  </si>
  <si>
    <t>2_orchard.field_2021</t>
  </si>
  <si>
    <t>1_16.acre</t>
  </si>
  <si>
    <t>1_16.acre_2016</t>
  </si>
  <si>
    <t>1_16.acre_2017</t>
  </si>
  <si>
    <t>1_16.acre_2018</t>
  </si>
  <si>
    <t>1_16.acre_2019</t>
  </si>
  <si>
    <t>1_16.acre_2020</t>
  </si>
  <si>
    <t>1_16.acre_2021</t>
  </si>
  <si>
    <t>2_44.acre.the.bottoms</t>
  </si>
  <si>
    <t>2_44.acre.the.bottoms_2016</t>
  </si>
  <si>
    <t>2_44.acre.the.bottoms_2017</t>
  </si>
  <si>
    <t>2_44.acre.the.bottoms_2018</t>
  </si>
  <si>
    <t>2_44.acre.the.bottoms_2019</t>
  </si>
  <si>
    <t>2_44.acre.the.bottoms_2020</t>
  </si>
  <si>
    <t>2_44.acre.the.bottoms_2021</t>
  </si>
  <si>
    <t>2_chapmans</t>
  </si>
  <si>
    <t>2_chapmans_2016</t>
  </si>
  <si>
    <t>2_chapmans_2017</t>
  </si>
  <si>
    <t>2_chapmans_2018</t>
  </si>
  <si>
    <t>2_chapmans_2019</t>
  </si>
  <si>
    <t>2_chapmans_2020</t>
  </si>
  <si>
    <t>2_chapmans_2021</t>
  </si>
  <si>
    <t>2_chivers.bottom.right</t>
  </si>
  <si>
    <t>2_chivers.bottom.right_2016</t>
  </si>
  <si>
    <t>2_chivers.bottom.right_2017</t>
  </si>
  <si>
    <t>2_chivers.bottom.right_2018</t>
  </si>
  <si>
    <t>2_chivers.bottom.right_2019</t>
  </si>
  <si>
    <t>2_chivers.bottom.right_2020</t>
  </si>
  <si>
    <t>2_chivers.bottom.right_2021</t>
  </si>
  <si>
    <t>1_gym</t>
  </si>
  <si>
    <t>1_gym_2016</t>
  </si>
  <si>
    <t>1_gym_2017</t>
  </si>
  <si>
    <t>1_gym_2018</t>
  </si>
  <si>
    <t>1_gym_2019</t>
  </si>
  <si>
    <t>1_gym_2020</t>
  </si>
  <si>
    <t>1_gym_2021</t>
  </si>
  <si>
    <t>bilses.hill</t>
  </si>
  <si>
    <t>bilses.hill_2016</t>
  </si>
  <si>
    <t>bilses.hill_2017</t>
  </si>
  <si>
    <t>bilses.hill_2018</t>
  </si>
  <si>
    <t>bilses.hill_2019</t>
  </si>
  <si>
    <t>bilses.hill_2020</t>
  </si>
  <si>
    <t>bilses.hill_2021</t>
  </si>
  <si>
    <t>maizys.laze</t>
  </si>
  <si>
    <t>maizys.laze_2016</t>
  </si>
  <si>
    <t>maizys.laze_2017</t>
  </si>
  <si>
    <t>maizys.laze_2018</t>
  </si>
  <si>
    <t>maizys.laze_2019</t>
  </si>
  <si>
    <t>maizys.laze_2020</t>
  </si>
  <si>
    <t>maizys.laze_2021</t>
  </si>
  <si>
    <t>1_corner13acre</t>
  </si>
  <si>
    <t>1_corner13acre_2016</t>
  </si>
  <si>
    <t>1_corner13acre_2017</t>
  </si>
  <si>
    <t>1_corner13acre_2018</t>
  </si>
  <si>
    <t>1_corner13acre_2019</t>
  </si>
  <si>
    <t>1_corner13acre_2020</t>
  </si>
  <si>
    <t>1_corner13acre_2021</t>
  </si>
  <si>
    <t>2_north</t>
  </si>
  <si>
    <t>2_north_2016</t>
  </si>
  <si>
    <t>2_north_2017</t>
  </si>
  <si>
    <t>2_north_2018</t>
  </si>
  <si>
    <t>2_north_2019</t>
  </si>
  <si>
    <t>2_north_2020</t>
  </si>
  <si>
    <t>2_north_2021</t>
  </si>
  <si>
    <t>1_field3</t>
  </si>
  <si>
    <t>1_field3_2016</t>
  </si>
  <si>
    <t>1_field3_2017</t>
  </si>
  <si>
    <t>1_field3_2018</t>
  </si>
  <si>
    <t>1_field3_2019</t>
  </si>
  <si>
    <t>1_field3_2020</t>
  </si>
  <si>
    <t>1_field3_2021</t>
  </si>
  <si>
    <t>2_field5</t>
  </si>
  <si>
    <t>2_field5_2016</t>
  </si>
  <si>
    <t>2_field5_2017</t>
  </si>
  <si>
    <t>2_field5_2018</t>
  </si>
  <si>
    <t>2_field5_2019</t>
  </si>
  <si>
    <t>2_field5_2020</t>
  </si>
  <si>
    <t>2_field5_2021</t>
  </si>
  <si>
    <t>1_sandyground</t>
  </si>
  <si>
    <t>1_sandyground_2016</t>
  </si>
  <si>
    <t>1_sandyground_2017</t>
  </si>
  <si>
    <t>1_sandyground_2018</t>
  </si>
  <si>
    <t>1_sandyground_2019</t>
  </si>
  <si>
    <t>1_sandyground_2020</t>
  </si>
  <si>
    <t>1_sandyground_2021</t>
  </si>
  <si>
    <t>2_sedgefen</t>
  </si>
  <si>
    <t>2_sedgefen_2016</t>
  </si>
  <si>
    <t>2_sedgefen_2017</t>
  </si>
  <si>
    <t>2_sedgefen_2018</t>
  </si>
  <si>
    <t>2_sedgefen_2019</t>
  </si>
  <si>
    <t>2_sedgefen_2020</t>
  </si>
  <si>
    <t>2_sedgefen_2021</t>
  </si>
  <si>
    <t>1_glebe.30</t>
  </si>
  <si>
    <t>1_glebe.30_2016</t>
  </si>
  <si>
    <t>1_glebe.30_2017</t>
  </si>
  <si>
    <t>1_glebe.30_2018</t>
  </si>
  <si>
    <t>1_glebe.30_2019</t>
  </si>
  <si>
    <t>1_glebe.30_2020</t>
  </si>
  <si>
    <t>1_glebe.30_2021</t>
  </si>
  <si>
    <t>stable</t>
  </si>
  <si>
    <t>stable_2016</t>
  </si>
  <si>
    <t>stable_2017</t>
  </si>
  <si>
    <t>stable_2018</t>
  </si>
  <si>
    <t>stable_2019</t>
  </si>
  <si>
    <t>stable_2020</t>
  </si>
  <si>
    <t>stable_2021</t>
  </si>
  <si>
    <t>1_20.acre.railway</t>
  </si>
  <si>
    <t>1_20.acre.railway_2016</t>
  </si>
  <si>
    <t>1_20.acre.railway_2017</t>
  </si>
  <si>
    <t>1_20.acre.railway_2018</t>
  </si>
  <si>
    <t>1_20.acre.railway_2019</t>
  </si>
  <si>
    <t>1_20.acre.railway_2020</t>
  </si>
  <si>
    <t>1_20.acre.railway_2021</t>
  </si>
  <si>
    <t>2_17.acre.middle</t>
  </si>
  <si>
    <t>2_17.acre.middle_2016</t>
  </si>
  <si>
    <t>2_17.acre.middle_2017</t>
  </si>
  <si>
    <t>2_17.acre.middle_2018</t>
  </si>
  <si>
    <t>2_17.acre.middle_2019</t>
  </si>
  <si>
    <t>2_17.acre.middle_2020</t>
  </si>
  <si>
    <t>2_17.acre.middle_2021</t>
  </si>
  <si>
    <t>1_threadgold</t>
  </si>
  <si>
    <t>1_threadgold_2016</t>
  </si>
  <si>
    <t>1_threadgold_2017</t>
  </si>
  <si>
    <t>1_threadgold_2018</t>
  </si>
  <si>
    <t>1_threadgold_2019</t>
  </si>
  <si>
    <t>1_threadgold_2020</t>
  </si>
  <si>
    <t>1_threadgold_2021</t>
  </si>
  <si>
    <t>2_front.field</t>
  </si>
  <si>
    <t>2_front.field_2016</t>
  </si>
  <si>
    <t>2_front.field_2017</t>
  </si>
  <si>
    <t>2_front.field_2018</t>
  </si>
  <si>
    <t>2_front.field_2019</t>
  </si>
  <si>
    <t>2_front.field_2020</t>
  </si>
  <si>
    <t>2_front.field_2021</t>
  </si>
  <si>
    <t>2_fifty.acre</t>
  </si>
  <si>
    <t>2_fifty.acre_2016</t>
  </si>
  <si>
    <t>2_fifty.acre_2017</t>
  </si>
  <si>
    <t>2_fifty.acre_2018</t>
  </si>
  <si>
    <t>2_fifty.acre_2019</t>
  </si>
  <si>
    <t>2_fifty.acre_2020</t>
  </si>
  <si>
    <t>2_fifty.acre_2021</t>
  </si>
  <si>
    <t>2_#2</t>
  </si>
  <si>
    <t>2_#2_2016</t>
  </si>
  <si>
    <t>2_#2_2017</t>
  </si>
  <si>
    <t>2_#2_2018</t>
  </si>
  <si>
    <t>2_#2_2019</t>
  </si>
  <si>
    <t>2_#2_2020</t>
  </si>
  <si>
    <t>2_#2_2021</t>
  </si>
  <si>
    <t>rookery.bottom</t>
  </si>
  <si>
    <t>rookery.bottom_2016</t>
  </si>
  <si>
    <t>rookery.bottom_2017</t>
  </si>
  <si>
    <t>rookery.bottom_2018</t>
  </si>
  <si>
    <t>rookery.bottom_2019</t>
  </si>
  <si>
    <t>rookery.bottom_2020</t>
  </si>
  <si>
    <t>rookery.bottom_2021</t>
  </si>
  <si>
    <t>rookery.one.and.two</t>
  </si>
  <si>
    <t>rookery.one.and.two_2016</t>
  </si>
  <si>
    <t>rookery.one.and.two_2017</t>
  </si>
  <si>
    <t>rookery.one.and.two_2018</t>
  </si>
  <si>
    <t>rookery.one.and.two_2019</t>
  </si>
  <si>
    <t>rookery.one.and.two_2020</t>
  </si>
  <si>
    <t>rookery.one.and.two_2021</t>
  </si>
  <si>
    <t>2_rosses</t>
  </si>
  <si>
    <t>2_rosses_2016</t>
  </si>
  <si>
    <t>2_rosses_2017</t>
  </si>
  <si>
    <t>2_rosses_2018</t>
  </si>
  <si>
    <t>2_rosses_2019</t>
  </si>
  <si>
    <t>2_rosses_2020</t>
  </si>
  <si>
    <t>2_rosses_2021</t>
  </si>
  <si>
    <t>1_shooters.bank</t>
  </si>
  <si>
    <t>1_shooters.bank_2016</t>
  </si>
  <si>
    <t>1_shooters.bank_2017</t>
  </si>
  <si>
    <t>1_shooters.bank_2018</t>
  </si>
  <si>
    <t>1_shooters.bank_2019</t>
  </si>
  <si>
    <t>1_shooters.bank_2020</t>
  </si>
  <si>
    <t>1_shooters.bank_2021</t>
  </si>
  <si>
    <t>1_glebe22</t>
  </si>
  <si>
    <t>1_glebe22_2016</t>
  </si>
  <si>
    <t>1_glebe22_2017</t>
  </si>
  <si>
    <t>1_glebe22_2018</t>
  </si>
  <si>
    <t>1_glebe22_2019</t>
  </si>
  <si>
    <t>1_glebe22_2020</t>
  </si>
  <si>
    <t>1_glebe22_2021</t>
  </si>
  <si>
    <t>big.gomish</t>
  </si>
  <si>
    <t>big.gomish_2016</t>
  </si>
  <si>
    <t>big.gomish_2017</t>
  </si>
  <si>
    <t>big.gomish_2018</t>
  </si>
  <si>
    <t>big.gomish_2019</t>
  </si>
  <si>
    <t>big.gomish_2020</t>
  </si>
  <si>
    <t>big.gomish_2021</t>
  </si>
  <si>
    <t>1_Field.2</t>
  </si>
  <si>
    <t>1_Field.2_2016</t>
  </si>
  <si>
    <t>1_Field.2_2017</t>
  </si>
  <si>
    <t>1_Field.2_2018</t>
  </si>
  <si>
    <t>1_Field.2_2019</t>
  </si>
  <si>
    <t>1_Field.2_2020</t>
  </si>
  <si>
    <t>1_Field.2_2021</t>
  </si>
  <si>
    <t>1_long7acre</t>
  </si>
  <si>
    <t>1_long7acre_2016</t>
  </si>
  <si>
    <t>1_long7acre_2017</t>
  </si>
  <si>
    <t>1_long7acre_2018</t>
  </si>
  <si>
    <t>1_long7acre_2019</t>
  </si>
  <si>
    <t>1_long7acre_2020</t>
  </si>
  <si>
    <t>1_long7acre_2021</t>
  </si>
  <si>
    <t>1_capps</t>
  </si>
  <si>
    <t>1_capps_2016</t>
  </si>
  <si>
    <t>1_capps_2017</t>
  </si>
  <si>
    <t>1_capps_2018</t>
  </si>
  <si>
    <t>1_capps_2019</t>
  </si>
  <si>
    <t>1_capps_2020</t>
  </si>
  <si>
    <t>1_capps_2021</t>
  </si>
  <si>
    <t>2_horsewoods.top</t>
  </si>
  <si>
    <t>2_horsewoods.top_2016</t>
  </si>
  <si>
    <t>2_horsewoods.top_2017</t>
  </si>
  <si>
    <t>2_horsewoods.top_2018</t>
  </si>
  <si>
    <t>2_horsewoods.top_2019</t>
  </si>
  <si>
    <t>2_horsewoods.top_2020</t>
  </si>
  <si>
    <t>2_horsewoods.top_2021</t>
  </si>
  <si>
    <t>corridor</t>
  </si>
  <si>
    <t>corridor_2016</t>
  </si>
  <si>
    <t>corridor_2017</t>
  </si>
  <si>
    <t>corridor_2018</t>
  </si>
  <si>
    <t>corridor_2019</t>
  </si>
  <si>
    <t>corridor_2020</t>
  </si>
  <si>
    <t>corridor_2021</t>
  </si>
  <si>
    <t>little.great.close</t>
  </si>
  <si>
    <t>little.great.close_2016</t>
  </si>
  <si>
    <t>little.great.close_2017</t>
  </si>
  <si>
    <t>little.great.close_2018</t>
  </si>
  <si>
    <t>little.great.close_2019</t>
  </si>
  <si>
    <t>little.great.close_2020</t>
  </si>
  <si>
    <t>little.great.close_2021</t>
  </si>
  <si>
    <t>middle.lodge</t>
  </si>
  <si>
    <t>middle.lodge_2016</t>
  </si>
  <si>
    <t>middle.lodge_2017</t>
  </si>
  <si>
    <t>middle.lodge_2018</t>
  </si>
  <si>
    <t>middle.lodge_2019</t>
  </si>
  <si>
    <t>middle.lodge_2020</t>
  </si>
  <si>
    <t>middle.lodge_2021</t>
  </si>
  <si>
    <t>2_buckleys</t>
  </si>
  <si>
    <t>2_buckleys_2016</t>
  </si>
  <si>
    <t>2_buckleys_2017</t>
  </si>
  <si>
    <t>2_buckleys_2018</t>
  </si>
  <si>
    <t>2_buckleys_2019</t>
  </si>
  <si>
    <t>2_buckleys_2020</t>
  </si>
  <si>
    <t>2_buckleys_2021</t>
  </si>
  <si>
    <t>1_chivers.top.left</t>
  </si>
  <si>
    <t>1_chivers.top.left_2016</t>
  </si>
  <si>
    <t>1_chivers.top.left_2017</t>
  </si>
  <si>
    <t>1_chivers.top.left_2018</t>
  </si>
  <si>
    <t>1_chivers.top.left_2019</t>
  </si>
  <si>
    <t>1_chivers.top.left_2020</t>
  </si>
  <si>
    <t>1_chivers.top.left_2021</t>
  </si>
  <si>
    <t>1_stokewell.ground</t>
  </si>
  <si>
    <t>1_stokewell.ground_2016</t>
  </si>
  <si>
    <t>1_stokewell.ground_2017</t>
  </si>
  <si>
    <t>1_stokewell.ground_2018</t>
  </si>
  <si>
    <t>1_stokewell.ground_2019</t>
  </si>
  <si>
    <t>1_stokewell.ground_2020</t>
  </si>
  <si>
    <t>1_stokewell.ground_2021</t>
  </si>
  <si>
    <t>2_cow.rd</t>
  </si>
  <si>
    <t>2_cow.rd_2016</t>
  </si>
  <si>
    <t>2_cow.rd_2017</t>
  </si>
  <si>
    <t>2_cow.rd_2018</t>
  </si>
  <si>
    <t>2_cow.rd_2019</t>
  </si>
  <si>
    <t>2_cow.rd_2020</t>
  </si>
  <si>
    <t>2_cow.rd_2021</t>
  </si>
  <si>
    <t>2_back.of.beans</t>
  </si>
  <si>
    <t>2_back.of.beans_2016</t>
  </si>
  <si>
    <t>2_back.of.beans_2017</t>
  </si>
  <si>
    <t>2_back.of.beans_2018</t>
  </si>
  <si>
    <t>2_back.of.beans_2019</t>
  </si>
  <si>
    <t>2_back.of.beans_2020</t>
  </si>
  <si>
    <t>2_back.of.beans_2021</t>
  </si>
  <si>
    <t>gilberts</t>
  </si>
  <si>
    <t>gilberts_2016</t>
  </si>
  <si>
    <t>gilberts_2017</t>
  </si>
  <si>
    <t>gilberts_2018</t>
  </si>
  <si>
    <t>gilberts_2019</t>
  </si>
  <si>
    <t>gilberts_2020</t>
  </si>
  <si>
    <t>gilberts_2021</t>
  </si>
  <si>
    <t>mowing.ground</t>
  </si>
  <si>
    <t>mowing.ground_2016</t>
  </si>
  <si>
    <t>mowing.ground_2017</t>
  </si>
  <si>
    <t>mowing.ground_2018</t>
  </si>
  <si>
    <t>mowing.ground_2019</t>
  </si>
  <si>
    <t>mowing.ground_2020</t>
  </si>
  <si>
    <t>mowing.ground_2021</t>
  </si>
  <si>
    <t>2_top.end.mill.lane</t>
  </si>
  <si>
    <t>2_top.end.mill.lane_2016</t>
  </si>
  <si>
    <t>2_top.end.mill.lane_2017</t>
  </si>
  <si>
    <t>2_top.end.mill.lane_2018</t>
  </si>
  <si>
    <t>2_top.end.mill.lane_2019</t>
  </si>
  <si>
    <t>2_top.end.mill.lane_2020</t>
  </si>
  <si>
    <t>2_top.end.mill.lane_2021</t>
  </si>
  <si>
    <t>1_lark</t>
  </si>
  <si>
    <t>1_lark_2016</t>
  </si>
  <si>
    <t>1_lark_2017</t>
  </si>
  <si>
    <t>1_lark_2018</t>
  </si>
  <si>
    <t>1_lark_2019</t>
  </si>
  <si>
    <t>1_lark_2020</t>
  </si>
  <si>
    <t>1_lark_2021</t>
  </si>
  <si>
    <t>2_pudding</t>
  </si>
  <si>
    <t>2_pudding_2016</t>
  </si>
  <si>
    <t>2_pudding_2017</t>
  </si>
  <si>
    <t>2_pudding_2018</t>
  </si>
  <si>
    <t>2_pudding_2019</t>
  </si>
  <si>
    <t>2_pudding_2020</t>
  </si>
  <si>
    <t>2_pudding_2021</t>
  </si>
  <si>
    <t>denmans.close</t>
  </si>
  <si>
    <t>denmans.close_2016</t>
  </si>
  <si>
    <t>denmans.close_2017</t>
  </si>
  <si>
    <t>denmans.close_2018</t>
  </si>
  <si>
    <t>denmans.close_2019</t>
  </si>
  <si>
    <t>denmans.close_2020</t>
  </si>
  <si>
    <t>denmans.close_2021</t>
  </si>
  <si>
    <t>1_bridge</t>
  </si>
  <si>
    <t>1_bridge_2016</t>
  </si>
  <si>
    <t>1_bridge_2017</t>
  </si>
  <si>
    <t>1_bridge_2018</t>
  </si>
  <si>
    <t>1_bridge_2019</t>
  </si>
  <si>
    <t>1_bridge_2020</t>
  </si>
  <si>
    <t>1_bridge_2021</t>
  </si>
  <si>
    <t>2_behind.the.cotts</t>
  </si>
  <si>
    <t>2_behind.the.cotts_2016</t>
  </si>
  <si>
    <t>2_behind.the.cotts_2017</t>
  </si>
  <si>
    <t>2_behind.the.cotts_2018</t>
  </si>
  <si>
    <t>2_behind.the.cotts_2019</t>
  </si>
  <si>
    <t>2_behind.the.cotts_2020</t>
  </si>
  <si>
    <t>2_behind.the.cotts_2021</t>
  </si>
  <si>
    <t>2_thors_manor_3</t>
  </si>
  <si>
    <t>2_thors_manor_3_2016</t>
  </si>
  <si>
    <t>2_thors_manor_3_2017</t>
  </si>
  <si>
    <t>2_thors_manor_3_2018</t>
  </si>
  <si>
    <t>2_thors_manor_3_2019</t>
  </si>
  <si>
    <t>2_thors_manor_3_2020</t>
  </si>
  <si>
    <t>2_thors_manor_3_2021</t>
  </si>
  <si>
    <t>1_opposite.cottage</t>
  </si>
  <si>
    <t>1_opposite.cottage_2016</t>
  </si>
  <si>
    <t>1_opposite.cottage_2017</t>
  </si>
  <si>
    <t>1_opposite.cottage_2018</t>
  </si>
  <si>
    <t>1_opposite.cottage_2019</t>
  </si>
  <si>
    <t>1_opposite.cottage_2020</t>
  </si>
  <si>
    <t>1_opposite.cottage_2021</t>
  </si>
  <si>
    <t>2_bridge.ground</t>
  </si>
  <si>
    <t>2_bridge.ground_2016</t>
  </si>
  <si>
    <t>2_bridge.ground_2017</t>
  </si>
  <si>
    <t>2_bridge.ground_2018</t>
  </si>
  <si>
    <t>2_bridge.ground_2019</t>
  </si>
  <si>
    <t>2_bridge.ground_2020</t>
  </si>
  <si>
    <t>2_bridge.ground_2021</t>
  </si>
  <si>
    <t>2_newton.grange.bottom</t>
  </si>
  <si>
    <t>2_newton.grange.bottom_2016</t>
  </si>
  <si>
    <t>2_newton.grange.bottom_2017</t>
  </si>
  <si>
    <t>2_newton.grange.bottom_2018</t>
  </si>
  <si>
    <t>2_newton.grange.bottom_2019</t>
  </si>
  <si>
    <t>2_newton.grange.bottom_2020</t>
  </si>
  <si>
    <t>2_newton.grange.bottom_2021</t>
  </si>
  <si>
    <t>arable</t>
  </si>
  <si>
    <t>arable_2016</t>
  </si>
  <si>
    <t>arable_2017</t>
  </si>
  <si>
    <t>arable_2018</t>
  </si>
  <si>
    <t>arable_2019</t>
  </si>
  <si>
    <t>arable_2020</t>
  </si>
  <si>
    <t>arable_2021</t>
  </si>
  <si>
    <t>1_jollies</t>
  </si>
  <si>
    <t>1_jollies_2016</t>
  </si>
  <si>
    <t>1_jollies_2017</t>
  </si>
  <si>
    <t>1_jollies_2018</t>
  </si>
  <si>
    <t>1_jollies_2019</t>
  </si>
  <si>
    <t>1_jollies_2020</t>
  </si>
  <si>
    <t>1_jollies_2021</t>
  </si>
  <si>
    <t>2_treasures</t>
  </si>
  <si>
    <t>2_treasures_2016</t>
  </si>
  <si>
    <t>2_treasures_2017</t>
  </si>
  <si>
    <t>2_treasures_2018</t>
  </si>
  <si>
    <t>2_treasures_2019</t>
  </si>
  <si>
    <t>2_treasures_2020</t>
  </si>
  <si>
    <t>2_treasures_2021</t>
  </si>
  <si>
    <t>1_24.acre</t>
  </si>
  <si>
    <t>1_24.acre_2016</t>
  </si>
  <si>
    <t>1_24.acre_2017</t>
  </si>
  <si>
    <t>1_24.acre_2018</t>
  </si>
  <si>
    <t>1_24.acre_2019</t>
  </si>
  <si>
    <t>1_24.acre_2020</t>
  </si>
  <si>
    <t>1_24.acre_2021</t>
  </si>
  <si>
    <t>2_45acre.nr.duffields</t>
  </si>
  <si>
    <t>2_45acre.nr.duffields_2016</t>
  </si>
  <si>
    <t>2_45acre.nr.duffields_2017</t>
  </si>
  <si>
    <t>2_45acre.nr.duffields_2018</t>
  </si>
  <si>
    <t>2_45acre.nr.duffields_2019</t>
  </si>
  <si>
    <t>2_45acre.nr.duffields_2020</t>
  </si>
  <si>
    <t>2_45acre.nr.duffields_2021</t>
  </si>
  <si>
    <t>2_15ac.greenoak</t>
  </si>
  <si>
    <t>2_15ac.greenoak_2016</t>
  </si>
  <si>
    <t>2_15ac.greenoak_2017</t>
  </si>
  <si>
    <t>2_15ac.greenoak_2018</t>
  </si>
  <si>
    <t>2_15ac.greenoak_2019</t>
  </si>
  <si>
    <t>2_15ac.greenoak_2020</t>
  </si>
  <si>
    <t>2_15ac.greenoak_2021</t>
  </si>
  <si>
    <t>Fungicide</t>
  </si>
  <si>
    <t>Herbicide</t>
  </si>
  <si>
    <t>Insecticide</t>
  </si>
  <si>
    <t>GrowthRegulator</t>
  </si>
  <si>
    <t>Area</t>
  </si>
  <si>
    <t>Weight</t>
  </si>
  <si>
    <t>Total-BG</t>
  </si>
  <si>
    <t>Total
(kg/ha)</t>
  </si>
  <si>
    <t>Grand Total 
(kg/ha)</t>
  </si>
  <si>
    <t>AvgYld
(BGRI data)</t>
  </si>
  <si>
    <t>Avg yield
(t/ha)
(Nix 2019)</t>
  </si>
  <si>
    <t>winter barley (assumes feed barley)</t>
  </si>
  <si>
    <t>spring barley (assumes malting barley)</t>
  </si>
  <si>
    <t>Glyphosate (l/ha)</t>
  </si>
  <si>
    <t>Herbicides targeting Black-grass (l/ha)</t>
  </si>
  <si>
    <t>Total number of spraying operations</t>
  </si>
  <si>
    <t>Tillage/ Sowing Practices</t>
  </si>
  <si>
    <t>Label</t>
  </si>
  <si>
    <t>Plough</t>
  </si>
  <si>
    <t>ploughing</t>
  </si>
  <si>
    <t>Inversion</t>
  </si>
  <si>
    <t>inversion</t>
  </si>
  <si>
    <t>Non-inversion</t>
  </si>
  <si>
    <t>noninversion</t>
  </si>
  <si>
    <t>Light cultivation</t>
  </si>
  <si>
    <t>Sub-soiling</t>
  </si>
  <si>
    <t>Minimum tillage</t>
  </si>
  <si>
    <t>minimumtillage</t>
  </si>
  <si>
    <t>Direct drill</t>
  </si>
  <si>
    <t>directdrilling</t>
  </si>
  <si>
    <t>Crops/Activities</t>
  </si>
  <si>
    <t>Label 1: 
Model input label</t>
  </si>
  <si>
    <t>Label 2: 
Model output label</t>
  </si>
  <si>
    <t xml:space="preserve">Winter wheat </t>
  </si>
  <si>
    <t>WWHT</t>
  </si>
  <si>
    <t>Spring wheat</t>
  </si>
  <si>
    <t>springwheat</t>
  </si>
  <si>
    <t>SWHT</t>
  </si>
  <si>
    <t>Winter barley</t>
  </si>
  <si>
    <t>winterbarley</t>
  </si>
  <si>
    <t>Spring barley</t>
  </si>
  <si>
    <t>springbarley</t>
  </si>
  <si>
    <t>Winter beans</t>
  </si>
  <si>
    <t>winterbeans</t>
  </si>
  <si>
    <t>Spring beans</t>
  </si>
  <si>
    <t>springbeans</t>
  </si>
  <si>
    <t>Ware potato</t>
  </si>
  <si>
    <t>warepotatoes</t>
  </si>
  <si>
    <t>WPOT</t>
  </si>
  <si>
    <t>Winter oilseed rape</t>
  </si>
  <si>
    <t>Spring oilseed rape</t>
  </si>
  <si>
    <t>sosr</t>
  </si>
  <si>
    <t>Sugar beet</t>
  </si>
  <si>
    <t>sugarbeet</t>
  </si>
  <si>
    <t>SBEE</t>
  </si>
  <si>
    <t>Winter linseed</t>
  </si>
  <si>
    <t>winterlinseed</t>
  </si>
  <si>
    <t>WLIN</t>
  </si>
  <si>
    <t>Spring linseed</t>
  </si>
  <si>
    <t>springlinseed</t>
  </si>
  <si>
    <t>SLIN</t>
  </si>
  <si>
    <t>Dried peas</t>
  </si>
  <si>
    <t>driedpeas</t>
  </si>
  <si>
    <t>DPEA</t>
  </si>
  <si>
    <t>Set-aside</t>
  </si>
  <si>
    <t>setaside</t>
  </si>
  <si>
    <t>SETA</t>
  </si>
  <si>
    <t>Sheets</t>
  </si>
  <si>
    <t>Yield</t>
  </si>
  <si>
    <t>Crop</t>
  </si>
  <si>
    <t>Jump to:</t>
  </si>
  <si>
    <t>Yield data</t>
  </si>
  <si>
    <t>Pesticide data</t>
  </si>
  <si>
    <t>References</t>
  </si>
  <si>
    <t>Yield and Pesticide info from BGRI data</t>
  </si>
  <si>
    <t>crop</t>
  </si>
  <si>
    <t>Application 1. glyphosate</t>
  </si>
  <si>
    <t>rate (l/ha)</t>
  </si>
  <si>
    <t>Crystal</t>
  </si>
  <si>
    <t>Liberator</t>
  </si>
  <si>
    <t>Application 4. Atlantis</t>
  </si>
  <si>
    <t>Atlantis</t>
  </si>
  <si>
    <t>Pendimethalin</t>
  </si>
  <si>
    <t>a.i. (g/l)</t>
  </si>
  <si>
    <r>
      <t xml:space="preserve">Application 5. </t>
    </r>
    <r>
      <rPr>
        <i/>
        <sz val="11"/>
        <color theme="9" tint="-0.499984740745262"/>
        <rFont val="Calibri"/>
        <family val="2"/>
        <scheme val="minor"/>
      </rPr>
      <t>Tank mix</t>
    </r>
  </si>
  <si>
    <t>Total a.i. (g/ha)</t>
  </si>
  <si>
    <t>Tillage practice changes</t>
  </si>
  <si>
    <t xml:space="preserve">No </t>
  </si>
  <si>
    <t>Conventional to No-till</t>
  </si>
  <si>
    <t>Reduced to No-till</t>
  </si>
  <si>
    <t>No-till to Conventional</t>
  </si>
  <si>
    <t>No-till to Reduced</t>
  </si>
  <si>
    <t>Tillage Practices (ECOMOD)</t>
  </si>
  <si>
    <t>Tillage changes (CFT)</t>
  </si>
  <si>
    <t>Crops (ECOMOD)</t>
  </si>
  <si>
    <t>Residue incorporation</t>
  </si>
  <si>
    <t>Residue management changes (CFT)</t>
  </si>
  <si>
    <t>plough in years 2 &amp; 5 (unless on heavy land)</t>
  </si>
  <si>
    <t>N.heavy.H-Dsty.H-Res</t>
  </si>
  <si>
    <t>N.heavy.L-Dsty.H-Res</t>
  </si>
  <si>
    <t>N.heavy.L-Dsty.L-Res</t>
  </si>
  <si>
    <t>N.medium.H-Dsty.H-Res</t>
  </si>
  <si>
    <t>N.medium.L-Dsty.H-Res</t>
  </si>
  <si>
    <t>N.medium.L-Dsty.L-Res</t>
  </si>
  <si>
    <t>N.light.H-Dsty.H-Res</t>
  </si>
  <si>
    <t>N.light.L-Dsty.H-Res</t>
  </si>
  <si>
    <t>N.light.L-Dsty.L-Res</t>
  </si>
  <si>
    <t>ww (FEED WHEAT)</t>
  </si>
  <si>
    <t>wosr (CONVENTIONAL)</t>
  </si>
  <si>
    <t>cultivation</t>
  </si>
  <si>
    <t>invert</t>
  </si>
  <si>
    <t>Year 1</t>
  </si>
  <si>
    <t>Year 2</t>
  </si>
  <si>
    <t>Year 3</t>
  </si>
  <si>
    <t>Year 4</t>
  </si>
  <si>
    <t>Year 5</t>
  </si>
  <si>
    <t>Year 6</t>
  </si>
  <si>
    <t>Stale seedbed</t>
  </si>
  <si>
    <t>Fertiliser N</t>
  </si>
  <si>
    <t>Straw</t>
  </si>
  <si>
    <t>Selective herbicides</t>
  </si>
  <si>
    <t>BG strategy</t>
  </si>
  <si>
    <r>
      <t xml:space="preserve">Min-till / stale seedbed
</t>
    </r>
    <r>
      <rPr>
        <sz val="9"/>
        <color theme="0" tint="-0.499984740745262"/>
        <rFont val="Calibri"/>
        <family val="2"/>
        <scheme val="minor"/>
      </rPr>
      <t>Keep the weed seeds as close to the surface as possible, and provide them with the correct environment to germinate, emerge, and be killed with glyphosate before the crop is drilled.</t>
    </r>
  </si>
  <si>
    <t>Glyphosate</t>
  </si>
  <si>
    <t>light cultivation</t>
  </si>
  <si>
    <r>
      <rPr>
        <i/>
        <sz val="10"/>
        <color theme="1"/>
        <rFont val="Calibri"/>
        <family val="2"/>
        <scheme val="minor"/>
      </rPr>
      <t>Heavy soils</t>
    </r>
    <r>
      <rPr>
        <sz val="10"/>
        <color theme="1"/>
        <rFont val="Calibri"/>
        <family val="2"/>
        <charset val="2"/>
        <scheme val="minor"/>
      </rPr>
      <t xml:space="preserve">
40kg/ha end Feb (growth stage GS30), 
100kg 1st week April, 
100kg 3rd week April 
</t>
    </r>
    <r>
      <rPr>
        <i/>
        <sz val="10"/>
        <color theme="1"/>
        <rFont val="Calibri"/>
        <family val="2"/>
        <scheme val="minor"/>
      </rPr>
      <t>Medium soils</t>
    </r>
    <r>
      <rPr>
        <sz val="10"/>
        <color theme="1"/>
        <rFont val="Calibri"/>
        <family val="2"/>
        <charset val="2"/>
        <scheme val="minor"/>
      </rPr>
      <t xml:space="preserve">
40kg/ha end Feb (growth stage GS30), 
80kg 1st week April, 
80kg 3rd week April 
</t>
    </r>
    <r>
      <rPr>
        <i/>
        <sz val="10"/>
        <color theme="1"/>
        <rFont val="Calibri"/>
        <family val="2"/>
        <scheme val="minor"/>
      </rPr>
      <t>Light soils</t>
    </r>
    <r>
      <rPr>
        <sz val="10"/>
        <color theme="1"/>
        <rFont val="Calibri"/>
        <family val="2"/>
        <charset val="2"/>
        <scheme val="minor"/>
      </rPr>
      <t xml:space="preserve">
40kg/ha end Feb (growth stage GS30), 
75kg 1st week April, 
75kg 3rd week April 
</t>
    </r>
    <r>
      <rPr>
        <sz val="10"/>
        <color rgb="FFFF0000"/>
        <rFont val="Calibri"/>
        <family val="2"/>
        <scheme val="minor"/>
      </rPr>
      <t>(avg total value from BGRI dataset is 200kg N/ha)</t>
    </r>
  </si>
  <si>
    <t>straw chopped and spread</t>
  </si>
  <si>
    <r>
      <rPr>
        <u/>
        <sz val="10"/>
        <color theme="1"/>
        <rFont val="Calibri"/>
        <family val="2"/>
        <scheme val="minor"/>
      </rPr>
      <t xml:space="preserve">September
</t>
    </r>
    <r>
      <rPr>
        <sz val="10"/>
        <color theme="1"/>
        <rFont val="Calibri"/>
        <family val="2"/>
        <scheme val="minor"/>
      </rPr>
      <t xml:space="preserve">To kill off stale seedbed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t>
    </r>
  </si>
  <si>
    <t>No stale seedbed</t>
  </si>
  <si>
    <r>
      <t>1. Subsoil and drill in same operation (</t>
    </r>
    <r>
      <rPr>
        <i/>
        <sz val="10"/>
        <color theme="1"/>
        <rFont val="Calibri"/>
        <family val="2"/>
      </rPr>
      <t>DSSAT</t>
    </r>
    <r>
      <rPr>
        <sz val="10"/>
        <color theme="1"/>
        <rFont val="Calibri"/>
        <family val="2"/>
      </rPr>
      <t xml:space="preserve">, TI002 Subsoiler; </t>
    </r>
    <r>
      <rPr>
        <i/>
        <sz val="10"/>
        <color theme="1"/>
        <rFont val="Calibri"/>
        <family val="2"/>
      </rPr>
      <t>CFT</t>
    </r>
    <r>
      <rPr>
        <sz val="10"/>
        <color theme="1"/>
        <rFont val="Calibri"/>
        <family val="2"/>
      </rPr>
      <t>, subsoiler).
2. Cambridge rolls after drilling (CFT, roller packer; DSSAT, Roller packer).</t>
    </r>
  </si>
  <si>
    <r>
      <t xml:space="preserve">Glyphosate 360, </t>
    </r>
    <r>
      <rPr>
        <b/>
        <sz val="10"/>
        <color theme="1"/>
        <rFont val="Calibri"/>
        <family val="2"/>
        <scheme val="minor"/>
      </rPr>
      <t>2 l/ha</t>
    </r>
    <r>
      <rPr>
        <sz val="10"/>
        <color theme="1"/>
        <rFont val="Calibri"/>
        <family val="2"/>
        <scheme val="minor"/>
      </rPr>
      <t xml:space="preserve"> pre-drill</t>
    </r>
  </si>
  <si>
    <t>straw chopped and spread (it'll be incorporated by the subsequent moldboard plough operation)</t>
  </si>
  <si>
    <t>out-compete with wOSR</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</si>
  <si>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</si>
  <si>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</si>
  <si>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t xml:space="preserve">1 stale seedbed
</t>
    </r>
    <r>
      <rPr>
        <b/>
        <sz val="10"/>
        <color theme="1"/>
        <rFont val="Calibri"/>
        <family val="2"/>
        <scheme val="minor"/>
      </rPr>
      <t>Cultivations</t>
    </r>
    <r>
      <rPr>
        <sz val="10"/>
        <color theme="1"/>
        <rFont val="Calibri"/>
        <family val="2"/>
        <charset val="2"/>
        <scheme val="minor"/>
      </rPr>
      <t xml:space="preserve">
Light cultivation immediately after harvest - disced, </t>
    </r>
    <r>
      <rPr>
        <b/>
        <sz val="10"/>
        <color rgb="FFFF0000"/>
        <rFont val="Calibri"/>
        <family val="2"/>
        <scheme val="minor"/>
      </rPr>
      <t xml:space="preserve">3 </t>
    </r>
    <r>
      <rPr>
        <sz val="10"/>
        <color theme="1"/>
        <rFont val="Calibri"/>
        <family val="2"/>
        <charset val="2"/>
        <scheme val="minor"/>
      </rPr>
      <t>cm (</t>
    </r>
    <r>
      <rPr>
        <i/>
        <sz val="10"/>
        <color theme="1"/>
        <rFont val="Calibri"/>
        <family val="2"/>
        <scheme val="minor"/>
      </rPr>
      <t>DSSAT,</t>
    </r>
    <r>
      <rPr>
        <sz val="10"/>
        <color theme="1"/>
        <rFont val="Calibri"/>
        <family val="2"/>
        <scheme val="minor"/>
      </rPr>
      <t xml:space="preserve"> double disc; </t>
    </r>
    <r>
      <rPr>
        <i/>
        <sz val="10"/>
        <color theme="1"/>
        <rFont val="Calibri"/>
        <family val="2"/>
        <scheme val="minor"/>
      </rPr>
      <t>CFT</t>
    </r>
    <r>
      <rPr>
        <sz val="10"/>
        <color theme="1"/>
        <rFont val="Calibri"/>
        <family val="2"/>
        <scheme val="minor"/>
      </rPr>
      <t xml:space="preserve">, </t>
    </r>
    <r>
      <rPr>
        <sz val="10"/>
        <color theme="1"/>
        <rFont val="Calibri"/>
        <family val="2"/>
        <charset val="2"/>
        <scheme val="minor"/>
      </rPr>
      <t>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Sep)
</t>
    </r>
    <r>
      <rPr>
        <i/>
        <sz val="10"/>
        <rFont val="Calibri"/>
        <family val="2"/>
        <scheme val="minor"/>
      </rPr>
      <t>Low/medium density BG</t>
    </r>
    <r>
      <rPr>
        <sz val="10"/>
        <rFont val="Calibri"/>
        <family val="2"/>
        <scheme val="minor"/>
      </rPr>
      <t xml:space="preserve">
2 l/ha 360g a.i.
</t>
    </r>
    <r>
      <rPr>
        <i/>
        <sz val="10"/>
        <rFont val="Calibri"/>
        <family val="2"/>
        <scheme val="minor"/>
      </rPr>
      <t>High/v high density BG</t>
    </r>
    <r>
      <rPr>
        <sz val="10"/>
        <rFont val="Calibri"/>
        <family val="2"/>
        <scheme val="minor"/>
      </rPr>
      <t xml:space="preserve">
</t>
    </r>
    <r>
      <rPr>
        <sz val="10"/>
        <color theme="1"/>
        <rFont val="Calibri"/>
        <family val="2"/>
        <scheme val="minor"/>
      </rPr>
      <t>3 l/ha 360g a.i.</t>
    </r>
  </si>
  <si>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double disc; </t>
    </r>
    <r>
      <rPr>
        <i/>
        <sz val="10"/>
        <color theme="1"/>
        <rFont val="Calibri"/>
        <family val="2"/>
        <scheme val="minor"/>
      </rPr>
      <t>CFT</t>
    </r>
    <r>
      <rPr>
        <sz val="10"/>
        <color theme="1"/>
        <rFont val="Calibri"/>
        <family val="2"/>
        <charset val="2"/>
        <scheme val="minor"/>
      </rPr>
      <t>, 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</si>
  <si>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Herbicide rate calculations for CFT, ww</t>
  </si>
  <si>
    <t>BGRI database</t>
  </si>
  <si>
    <t>BGRI database, agronomists</t>
  </si>
  <si>
    <t>Herbicide rate calculations for CFT, wosr</t>
  </si>
  <si>
    <r>
      <rPr>
        <u/>
        <sz val="10"/>
        <color theme="1"/>
        <rFont val="Calibri"/>
        <family val="2"/>
        <scheme val="minor"/>
      </rPr>
      <t xml:space="preserve">2nd week Oct (8th Oct):
</t>
    </r>
    <r>
      <rPr>
        <sz val="10"/>
        <color theme="1"/>
        <rFont val="Calibri"/>
        <family val="2"/>
        <scheme val="minor"/>
      </rPr>
      <t xml:space="preserve">Propaquizafop </t>
    </r>
    <r>
      <rPr>
        <b/>
        <sz val="10"/>
        <color theme="1"/>
        <rFont val="Calibri"/>
        <family val="2"/>
        <scheme val="minor"/>
      </rPr>
      <t>1.5 l/ha</t>
    </r>
    <r>
      <rPr>
        <sz val="10"/>
        <color theme="1"/>
        <rFont val="Calibri"/>
        <family val="2"/>
        <scheme val="minor"/>
      </rPr>
      <t xml:space="preserve"> e.g. Adama Falcon, 100g/l a.i. </t>
    </r>
    <r>
      <rPr>
        <sz val="10"/>
        <color rgb="FF009900"/>
        <rFont val="Calibri"/>
        <family val="2"/>
        <scheme val="minor"/>
      </rPr>
      <t xml:space="preserve">(MOA: ACCase inhibitor)
</t>
    </r>
    <r>
      <rPr>
        <sz val="10"/>
        <rFont val="Calibri"/>
        <family val="2"/>
        <scheme val="minor"/>
      </rPr>
      <t>max rate = 1.5 l/ha</t>
    </r>
    <r>
      <rPr>
        <sz val="10"/>
        <color theme="1"/>
        <rFont val="Calibri"/>
        <family val="2"/>
        <scheme val="minor"/>
      </rPr>
      <t xml:space="preserve">
</t>
    </r>
    <r>
      <rPr>
        <u/>
        <sz val="10"/>
        <color theme="1"/>
        <rFont val="Calibri"/>
        <family val="2"/>
        <scheme val="minor"/>
      </rPr>
      <t>November (7th):</t>
    </r>
    <r>
      <rPr>
        <sz val="10"/>
        <color theme="1"/>
        <rFont val="Calibri"/>
        <family val="2"/>
        <scheme val="minor"/>
      </rPr>
      <t xml:space="preserve"> 
Propyzamide </t>
    </r>
    <r>
      <rPr>
        <b/>
        <sz val="10"/>
        <color theme="1"/>
        <rFont val="Calibri"/>
        <family val="2"/>
        <scheme val="minor"/>
      </rPr>
      <t>1.7 l/ha</t>
    </r>
    <r>
      <rPr>
        <sz val="10"/>
        <color theme="1"/>
        <rFont val="Calibri"/>
        <family val="2"/>
        <scheme val="minor"/>
      </rPr>
      <t xml:space="preserve"> (e.g. Kerb Flo 500, 500g/l a.i.) max rate = 1.7 l/ha
</t>
    </r>
    <r>
      <rPr>
        <sz val="10"/>
        <color rgb="FF009900"/>
        <rFont val="Calibri"/>
        <family val="2"/>
        <scheme val="minor"/>
      </rPr>
      <t>(MOA: inhibit microtubule assembly)</t>
    </r>
    <r>
      <rPr>
        <sz val="10"/>
        <color theme="1"/>
        <rFont val="Calibri"/>
        <family val="2"/>
        <scheme val="minor"/>
      </rPr>
      <t xml:space="preserve">
</t>
    </r>
    <r>
      <rPr>
        <u/>
        <sz val="10"/>
        <color theme="0" tint="-0.499984740745262"/>
        <rFont val="Calibri"/>
        <family val="2"/>
        <scheme val="minor"/>
      </rPr>
      <t>Pre-em:</t>
    </r>
    <r>
      <rPr>
        <sz val="10"/>
        <color theme="0" tint="-0.499984740745262"/>
        <rFont val="Calibri"/>
        <family val="2"/>
        <scheme val="minor"/>
      </rPr>
      <t xml:space="preserve"> BLW herbicide - Metazachlor + Quinmerac</t>
    </r>
  </si>
  <si>
    <t>Application 1. Propaquizafop</t>
  </si>
  <si>
    <t>Application 2. Propyzamide</t>
  </si>
  <si>
    <t>Thus number of applications in ww for CFT:</t>
  </si>
  <si>
    <t>Thus number of applications in wOSR for CFT:</t>
  </si>
  <si>
    <t>a.i. (g/ha)</t>
  </si>
  <si>
    <t>Crop rotation</t>
  </si>
  <si>
    <t>fertiliser_spraydays</t>
  </si>
  <si>
    <t>spraydays_BGgly</t>
  </si>
  <si>
    <t>residue_management</t>
  </si>
  <si>
    <t>Removed; left untreated in heaps or pits</t>
  </si>
  <si>
    <t xml:space="preserve">Removed; non-Forced Aeration Compost </t>
  </si>
  <si>
    <t xml:space="preserve">Removed; Forced Aeration Compost </t>
  </si>
  <si>
    <t>Left on field; Incorporated or mulch</t>
  </si>
  <si>
    <t>Burned</t>
  </si>
  <si>
    <t>Exported off farm</t>
  </si>
  <si>
    <t>Crop residue management (CFT)</t>
  </si>
  <si>
    <t>Method</t>
  </si>
  <si>
    <t>Moist</t>
  </si>
  <si>
    <t>Good</t>
  </si>
  <si>
    <t xml:space="preserve">30 kg/ha at drilling (either to the seedbed or top dressed, i.e. method for these = broadcast. Assume done on the drill, so no separate pass needed.)
95 kg/ha early March (broadcast)
95 kg/ha early April (broadcast)
</t>
  </si>
  <si>
    <t>Temperate</t>
  </si>
  <si>
    <t>SOM_integer</t>
  </si>
  <si>
    <t>residue_incorporation_dropdown</t>
  </si>
  <si>
    <t>tillage_changes_dropdown</t>
  </si>
  <si>
    <t>Assumptions</t>
  </si>
  <si>
    <t>Tillage:</t>
  </si>
  <si>
    <t>For inversion tillage we assume 1 pass with a moldboard plough, 1 pass with a roller harrow, 1 pass with a drill, 1 roll.</t>
  </si>
  <si>
    <t>For stale seedbeds we assume black-grass germination is induced with a shallow disc and roll.</t>
  </si>
  <si>
    <t>Crops</t>
  </si>
  <si>
    <t>Conversions</t>
  </si>
  <si>
    <t>drill</t>
  </si>
  <si>
    <t>grain drill</t>
  </si>
  <si>
    <t>drill (no-till)</t>
  </si>
  <si>
    <t>grain drill-notill</t>
  </si>
  <si>
    <t>rolls</t>
  </si>
  <si>
    <t>roller packer</t>
  </si>
  <si>
    <t>disc</t>
  </si>
  <si>
    <t>disc harrow</t>
  </si>
  <si>
    <t>field cultivator post-inversion plough</t>
  </si>
  <si>
    <t>roller harrow</t>
  </si>
  <si>
    <t>inversion plough</t>
  </si>
  <si>
    <t>moldboard plough</t>
  </si>
  <si>
    <t>TI010    Disk, double disk</t>
  </si>
  <si>
    <t>TI031    Drill, no-till</t>
  </si>
  <si>
    <t>TI024    Roller packer</t>
  </si>
  <si>
    <r>
      <t xml:space="preserve">mid Aug - mid Sep
</t>
    </r>
    <r>
      <rPr>
        <b/>
        <sz val="10"/>
        <color theme="1"/>
        <rFont val="Calibri"/>
        <family val="2"/>
        <scheme val="minor"/>
      </rPr>
      <t xml:space="preserve">Drill </t>
    </r>
    <r>
      <rPr>
        <sz val="10"/>
        <color theme="1"/>
        <rFont val="Calibri"/>
        <family val="2"/>
        <scheme val="minor"/>
      </rPr>
      <t xml:space="preserve">(at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</si>
  <si>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r>
      <t xml:space="preserve">mid Aug - mid Sep
</t>
    </r>
    <r>
      <rPr>
        <b/>
        <sz val="10"/>
        <color theme="1"/>
        <rFont val="Calibri"/>
        <family val="2"/>
        <scheme val="minor"/>
      </rPr>
      <t>Drill</t>
    </r>
    <r>
      <rPr>
        <sz val="10"/>
        <color theme="1"/>
        <rFont val="Calibri"/>
        <family val="2"/>
        <scheme val="minor"/>
      </rPr>
      <t xml:space="preserve"> (at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</si>
  <si>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t>TI025    Drill, double-disk</t>
  </si>
  <si>
    <t>TI002    Subsoiler</t>
  </si>
  <si>
    <t>TI003    Moldboard plow 20 cm</t>
  </si>
  <si>
    <t>TI039    Roller harrow, cultipacker</t>
  </si>
  <si>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TI039 Roller harrow, cultipacker; </t>
    </r>
    <r>
      <rPr>
        <i/>
        <sz val="10"/>
        <color theme="1"/>
        <rFont val="Calibri"/>
        <family val="2"/>
        <scheme val="minor"/>
      </rPr>
      <t>CFT</t>
    </r>
    <r>
      <rPr>
        <sz val="10"/>
        <color theme="1"/>
        <rFont val="Calibri"/>
        <family val="2"/>
        <charset val="2"/>
        <scheme val="minor"/>
      </rPr>
      <t>, roller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</si>
  <si>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Initial conditions</t>
  </si>
  <si>
    <t>generic terminology</t>
  </si>
  <si>
    <t>CFT terminology</t>
  </si>
  <si>
    <t>DSSAT terminology</t>
  </si>
  <si>
    <t>ECOMOD terminology</t>
  </si>
  <si>
    <t>potential date range for an operation to occur</t>
  </si>
  <si>
    <t>optimal date range for an operation</t>
  </si>
  <si>
    <t>We assume that year -1 had an inversion tillage operation.</t>
  </si>
  <si>
    <t>For subsoiled oilseed rape we assume that the drill is on the subsoiler (for direct drilled/min till management, see below).</t>
  </si>
  <si>
    <t>Alfalfa</t>
  </si>
  <si>
    <t>Apple</t>
  </si>
  <si>
    <t>Barley</t>
  </si>
  <si>
    <t>Clover</t>
  </si>
  <si>
    <t>Coffee</t>
  </si>
  <si>
    <t>Cotton</t>
  </si>
  <si>
    <t>Dry Bean</t>
  </si>
  <si>
    <t>Grass-clover mix</t>
  </si>
  <si>
    <t>Maize</t>
  </si>
  <si>
    <t>Millet</t>
  </si>
  <si>
    <t>Oats</t>
  </si>
  <si>
    <t>Peanut</t>
  </si>
  <si>
    <t>Perennial grass</t>
  </si>
  <si>
    <t>Potato</t>
  </si>
  <si>
    <t>Rice</t>
  </si>
  <si>
    <t>Rye</t>
  </si>
  <si>
    <t>Sorghum</t>
  </si>
  <si>
    <t>Soyabean</t>
  </si>
  <si>
    <t>Tea</t>
  </si>
  <si>
    <t>Tomato</t>
  </si>
  <si>
    <t>Tree Crop</t>
  </si>
  <si>
    <t>Vegetable</t>
  </si>
  <si>
    <t>Other grain</t>
  </si>
  <si>
    <t>Other legume</t>
  </si>
  <si>
    <t>Other N-fixing forage</t>
  </si>
  <si>
    <t>Other Non-N-fixing forage</t>
  </si>
  <si>
    <t>Other root crops</t>
  </si>
  <si>
    <t>Other tuber crop</t>
  </si>
  <si>
    <t>Crops included (CFT)</t>
  </si>
  <si>
    <t>rotary_hoe_bed_tiller</t>
  </si>
  <si>
    <t xml:space="preserve">field_cultivator_ridger </t>
  </si>
  <si>
    <t>grain_drill_notill</t>
  </si>
  <si>
    <t>Used for….</t>
  </si>
  <si>
    <t>cereal crops</t>
  </si>
  <si>
    <t>row planter</t>
  </si>
  <si>
    <t>OSR, peas, beans</t>
  </si>
  <si>
    <t>ridge planter</t>
  </si>
  <si>
    <t>potatoes</t>
  </si>
  <si>
    <t>see source for reference</t>
  </si>
  <si>
    <t>Nix 2019</t>
  </si>
  <si>
    <t>This is the avg BG herbicide dose on ww from BGRI data</t>
  </si>
  <si>
    <t>For direct-drilled crops we assume 1 pass with a grain drill (no-till) and a roll after drilling.</t>
  </si>
  <si>
    <t>Black-grass density state changes are derived from Rob Goodsell's models, using a large farm management &amp; BG density dataset to predict density state changes for given crop rotations.</t>
  </si>
  <si>
    <r>
      <rPr>
        <b/>
        <sz val="10"/>
        <color theme="1"/>
        <rFont val="Calibri"/>
        <family val="2"/>
        <scheme val="minor"/>
      </rPr>
      <t xml:space="preserve">Sowing date from BGRI data 2004-2016:
</t>
    </r>
    <r>
      <rPr>
        <u/>
        <sz val="10"/>
        <color theme="1"/>
        <rFont val="Calibri"/>
        <family val="2"/>
        <scheme val="minor"/>
      </rPr>
      <t>Clay soils:</t>
    </r>
    <r>
      <rPr>
        <sz val="10"/>
        <color theme="1"/>
        <rFont val="Calibri"/>
        <family val="2"/>
        <scheme val="minor"/>
      </rPr>
      <t xml:space="preserve">
high/vh density BG - 3rd October (1st week October)
low/med density BG - 23rd Sep 
</t>
    </r>
    <r>
      <rPr>
        <u/>
        <sz val="10"/>
        <color theme="1"/>
        <rFont val="Calibri"/>
        <family val="2"/>
        <scheme val="minor"/>
      </rPr>
      <t>Loams:</t>
    </r>
    <r>
      <rPr>
        <sz val="10"/>
        <color theme="1"/>
        <rFont val="Calibri"/>
        <family val="2"/>
        <scheme val="minor"/>
      </rPr>
      <t xml:space="preserve">
high/vh density BG - 13th October
low/med density BG - 25th Sep 
</t>
    </r>
    <r>
      <rPr>
        <u/>
        <sz val="10"/>
        <color theme="1"/>
        <rFont val="Calibri"/>
        <family val="2"/>
        <scheme val="minor"/>
      </rPr>
      <t>Sandy soils:</t>
    </r>
    <r>
      <rPr>
        <sz val="10"/>
        <color theme="1"/>
        <rFont val="Calibri"/>
        <family val="2"/>
        <scheme val="minor"/>
      </rPr>
      <t xml:space="preserve">
all BG densities - 28th Sep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TI025 Drill, double-disc; </t>
    </r>
    <r>
      <rPr>
        <i/>
        <sz val="10"/>
        <color theme="1"/>
        <rFont val="Calibri"/>
        <family val="2"/>
        <scheme val="minor"/>
      </rPr>
      <t>CFT</t>
    </r>
    <r>
      <rPr>
        <sz val="10"/>
        <color theme="1"/>
        <rFont val="Calibri"/>
        <family val="2"/>
        <scheme val="minor"/>
      </rPr>
      <t xml:space="preserve">, grain drill)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</si>
  <si>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t xml:space="preserve">Sowing date from BGRI data 2004-2016:
Clay soils:
high/vh density BG - 3rd October (1st week October)
low/med density BG - 23rd Sep 
Loams:
high/vh density BG - 13th October
low/med density BG - 25th Sep 
Sandy soils:
all BG densities - 28th Sep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</si>
  <si>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rPr>
        <b/>
        <sz val="10"/>
        <color theme="1"/>
        <rFont val="Calibri"/>
        <family val="2"/>
        <scheme val="minor"/>
      </rPr>
      <t>5th October</t>
    </r>
    <r>
      <rPr>
        <sz val="10"/>
        <color theme="1"/>
        <rFont val="Calibri"/>
        <family val="2"/>
        <scheme val="minor"/>
      </rPr>
      <t xml:space="preserve"> (1st week October) </t>
    </r>
    <r>
      <rPr>
        <sz val="10"/>
        <color theme="8" tint="-0.249977111117893"/>
        <rFont val="Calibri"/>
        <family val="2"/>
        <scheme val="minor"/>
      </rPr>
      <t xml:space="preserve">(BGRI data 2004-2016: Most freq date = 268, 25th Sep; Peak of frequency distribution is from ~267-271 (24th Sep - 28th Sep; Main window from about 263-278 (20th Sep - 5th Oct))) Basically, end Sep / early Oct
</t>
    </r>
    <r>
      <rPr>
        <b/>
        <sz val="10"/>
        <rFont val="Calibri"/>
        <family val="2"/>
        <scheme val="minor"/>
      </rPr>
      <t>Sowing date from BGRI data 2004-2016:</t>
    </r>
    <r>
      <rPr>
        <sz val="10"/>
        <rFont val="Calibri"/>
        <family val="2"/>
        <scheme val="minor"/>
      </rPr>
      <t xml:space="preserve">
</t>
    </r>
    <r>
      <rPr>
        <u/>
        <sz val="10"/>
        <rFont val="Calibri"/>
        <family val="2"/>
        <scheme val="minor"/>
      </rPr>
      <t>Clay soils:</t>
    </r>
    <r>
      <rPr>
        <sz val="10"/>
        <rFont val="Calibri"/>
        <family val="2"/>
        <scheme val="minor"/>
      </rPr>
      <t xml:space="preserve">
high/vh density BG - </t>
    </r>
    <r>
      <rPr>
        <sz val="10"/>
        <color theme="5" tint="-0.249977111117893"/>
        <rFont val="Calibri"/>
        <family val="2"/>
        <scheme val="minor"/>
      </rPr>
      <t>3rd October</t>
    </r>
    <r>
      <rPr>
        <sz val="10"/>
        <rFont val="Calibri"/>
        <family val="2"/>
        <scheme val="minor"/>
      </rPr>
      <t xml:space="preserve"> (1st week October)
low/med density BG - </t>
    </r>
    <r>
      <rPr>
        <sz val="10"/>
        <color theme="5" tint="-0.249977111117893"/>
        <rFont val="Calibri"/>
        <family val="2"/>
        <scheme val="minor"/>
      </rPr>
      <t>23rd Sep</t>
    </r>
    <r>
      <rPr>
        <sz val="10"/>
        <rFont val="Calibri"/>
        <family val="2"/>
        <scheme val="minor"/>
      </rPr>
      <t xml:space="preserve"> 
</t>
    </r>
    <r>
      <rPr>
        <u/>
        <sz val="10"/>
        <rFont val="Calibri"/>
        <family val="2"/>
        <scheme val="minor"/>
      </rPr>
      <t>Loams:</t>
    </r>
    <r>
      <rPr>
        <sz val="10"/>
        <rFont val="Calibri"/>
        <family val="2"/>
        <scheme val="minor"/>
      </rPr>
      <t xml:space="preserve">
high/vh density BG - </t>
    </r>
    <r>
      <rPr>
        <sz val="10"/>
        <color theme="5" tint="-0.249977111117893"/>
        <rFont val="Calibri"/>
        <family val="2"/>
        <scheme val="minor"/>
      </rPr>
      <t>13th October</t>
    </r>
    <r>
      <rPr>
        <sz val="10"/>
        <rFont val="Calibri"/>
        <family val="2"/>
        <scheme val="minor"/>
      </rPr>
      <t xml:space="preserve">
low/med density BG - </t>
    </r>
    <r>
      <rPr>
        <sz val="10"/>
        <color theme="5" tint="-0.249977111117893"/>
        <rFont val="Calibri"/>
        <family val="2"/>
        <scheme val="minor"/>
      </rPr>
      <t xml:space="preserve">25th Sep </t>
    </r>
    <r>
      <rPr>
        <sz val="10"/>
        <rFont val="Calibri"/>
        <family val="2"/>
        <scheme val="minor"/>
      </rPr>
      <t xml:space="preserve">
</t>
    </r>
    <r>
      <rPr>
        <u/>
        <sz val="10"/>
        <rFont val="Calibri"/>
        <family val="2"/>
        <scheme val="minor"/>
      </rPr>
      <t>Sandy soils:</t>
    </r>
    <r>
      <rPr>
        <sz val="10"/>
        <rFont val="Calibri"/>
        <family val="2"/>
        <scheme val="minor"/>
      </rPr>
      <t xml:space="preserve">
all BG densities - </t>
    </r>
    <r>
      <rPr>
        <sz val="10"/>
        <color theme="5" tint="-0.249977111117893"/>
        <rFont val="Calibri"/>
        <family val="2"/>
        <scheme val="minor"/>
      </rPr>
      <t>28th Sep</t>
    </r>
    <r>
      <rPr>
        <sz val="10"/>
        <rFont val="Calibri"/>
        <family val="2"/>
        <scheme val="minor"/>
      </rPr>
      <t xml:space="preserve">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u/>
        <sz val="10"/>
        <color theme="1"/>
        <rFont val="Calibri"/>
        <family val="2"/>
        <scheme val="minor"/>
      </rPr>
      <t>Low/medium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167 kg/ha at drilling (= 371 plants/m2 at TGW = 45g / 1000 seeds, with germination / establishment of 100%; 
at establishment of 65% typical on loams and clays, this falls to 241 plants/m2 (target number of plants/sq m in spring to maximise yields = 260). On light soils with typical estab of 90% it's 334 plants/m2); row spacing 12.5 cm; depth 3cm
</t>
    </r>
    <r>
      <rPr>
        <i/>
        <u/>
        <sz val="10"/>
        <color theme="1"/>
        <rFont val="Calibri"/>
        <family val="2"/>
        <scheme val="minor"/>
      </rPr>
      <t>High/v high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200 kg/ha at drilling (= 444 plants/m2 at TGW = 45g / 1000 seeds, with germination / establishment of 100%; 
at establishment of 65% typical on loams and clays, this falls to 289 plants/m2 (target number of plants/sq m in spring to maximise yields = 260). On light soils with estab of 90% it's 400 plants/m2); row spacing 12.5 cm; depth 3cm</t>
    </r>
  </si>
  <si>
    <t>RB209</t>
  </si>
  <si>
    <t>N_heavy_H-Dsty.H-Res</t>
  </si>
  <si>
    <t>N_heavy_L-Dsty.H-Res</t>
  </si>
  <si>
    <t>N_medium_H-Dsty.H-Res</t>
  </si>
  <si>
    <t>N_medium_L-Dsty.H-Res</t>
  </si>
  <si>
    <t>N_light_H-Dsty.H-Res</t>
  </si>
  <si>
    <t>N_light_L-Dsty.H-Res</t>
  </si>
  <si>
    <t>C_heavy_H-Dsty.H-Res</t>
  </si>
  <si>
    <t>C_heavy_L-Dsty.H-Res</t>
  </si>
  <si>
    <t>C_medium_H-Dsty.H-Res</t>
  </si>
  <si>
    <t>C_medium_L-Dsty.H-Res</t>
  </si>
  <si>
    <t>C_light_H-Dsty.H-Res</t>
  </si>
  <si>
    <t>C_light_L-Dsty.H-Res</t>
  </si>
  <si>
    <t>E_heavy_H-Dsty.H-Res</t>
  </si>
  <si>
    <t>E_heavy_L-Dsty.H-Res</t>
  </si>
  <si>
    <t>E_medium_H-Dsty.H-Res</t>
  </si>
  <si>
    <t>E_medium_L-Dsty.H-Res</t>
  </si>
  <si>
    <t>E_light_H-Dsty.H-Res</t>
  </si>
  <si>
    <t>E_light_L-Dsty.H-Res</t>
  </si>
  <si>
    <t>N_heavy_L-Dsty.L-Res</t>
  </si>
  <si>
    <t>N_medium_L-Dsty.L-Res</t>
  </si>
  <si>
    <t>N_light_L-Dsty.L-Res</t>
  </si>
  <si>
    <t>C_heavy_L-Dsty.L-Res</t>
  </si>
  <si>
    <t>C_medium_L-Dsty.L-Res</t>
  </si>
  <si>
    <t>C_light_L-Dsty.L-Res</t>
  </si>
  <si>
    <t>E_heavy_L-Dsty.L-Res</t>
  </si>
  <si>
    <t>E_medium_L-Dsty.L-Res</t>
  </si>
  <si>
    <t>E_light_L-Dsty.L-Res</t>
  </si>
  <si>
    <r>
      <t xml:space="preserve">Application 2. </t>
    </r>
    <r>
      <rPr>
        <i/>
        <sz val="11"/>
        <color theme="9" tint="-0.499984740745262"/>
        <rFont val="Calibri"/>
        <family val="2"/>
        <scheme val="minor"/>
      </rPr>
      <t>Tank mix</t>
    </r>
  </si>
  <si>
    <r>
      <t xml:space="preserve">Chemical price: average of Liberator, Crystal and Atlantis from here (https://theandersonscentre.co.uk/spray-prices-selected-products/) is </t>
    </r>
    <r>
      <rPr>
        <b/>
        <sz val="12"/>
        <color theme="0"/>
        <rFont val="Abadi Extra Light"/>
        <family val="2"/>
      </rPr>
      <t>£54.33/l</t>
    </r>
    <r>
      <rPr>
        <sz val="12"/>
        <color theme="0"/>
        <rFont val="Abadi Extra Light"/>
        <family val="2"/>
      </rPr>
      <t xml:space="preserve"> (spot spray prices June 2017)</t>
    </r>
  </si>
  <si>
    <t xml:space="preserve">Average from Nix 2019 is </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</si>
  <si>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(360 g/l a.i.: 60 g/l flufenacet, 300 g/l pendimethalin)</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400 g/l flufenacet, 100 g/l diflufenican)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6 g/kg iodosulfuron-methyl-sodium, 30 g/kg mesosulfuron-methyl) (MOA: ALS inhibitor)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6 g/kg iodosulfuron-methyl-sodium, 30 g/kg mesosulfuron-methyl)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</si>
  <si>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t>BGRI dataset: ww most freq drill date is 25th Sep, basically all in last week Sep/ 1st week Oct all soils all densities.</t>
  </si>
  <si>
    <t>Sep/Oct</t>
  </si>
  <si>
    <t>C.heavy.H-Dsty.H-Res</t>
  </si>
  <si>
    <t>C.heavy.L-Dsty.H-Res</t>
  </si>
  <si>
    <t>C.heavy.L-Dsty.L-Res</t>
  </si>
  <si>
    <t>C.medium.H-Dsty.H-Res</t>
  </si>
  <si>
    <t>C.medium.L-Dsty.H-Res</t>
  </si>
  <si>
    <t>C.medium.L-Dsty.L-Res</t>
  </si>
  <si>
    <t>C.light.H-Dsty.H-Res</t>
  </si>
  <si>
    <t>C.light.L-Dsty.H-Res</t>
  </si>
  <si>
    <t>C.light.L-Dsty.L-Res</t>
  </si>
  <si>
    <t>E.light.H-Dsty.H-Res</t>
  </si>
  <si>
    <t>E.light.L-Dsty.H-Res</t>
  </si>
  <si>
    <t>E.light.L-Dsty.L-Res</t>
  </si>
  <si>
    <t>E.medium.H-Dsty.H-Res</t>
  </si>
  <si>
    <t>E.medium.L-Dsty.H-Res</t>
  </si>
  <si>
    <t>E.medium.L-Dsty.L-Res</t>
  </si>
  <si>
    <t>E.heavy.H-Dsty.H-Res</t>
  </si>
  <si>
    <t>E.heavy.L-Dsty.H-Res</t>
  </si>
  <si>
    <t>E.heavy.L-Dsty.L-Res</t>
  </si>
  <si>
    <t>row_crop_planter</t>
  </si>
  <si>
    <r>
      <t xml:space="preserve">CFT management changes: in sheet '3. Sequestration', the management changes are </t>
    </r>
    <r>
      <rPr>
        <b/>
        <sz val="10"/>
        <color theme="1"/>
        <rFont val="Calibri"/>
        <family val="2"/>
        <scheme val="minor"/>
      </rPr>
      <t>not for annual fluctuations</t>
    </r>
    <r>
      <rPr>
        <sz val="10"/>
        <color theme="1"/>
        <rFont val="Calibri"/>
        <family val="2"/>
        <scheme val="minor"/>
      </rPr>
      <t xml:space="preserve"> but generally in last 20 years, e.g. conversion from conventional(always) to no-till(always) would be represented by "Conventional to No-till". Use judgement to choose best approximation (including reduced till).</t>
    </r>
  </si>
  <si>
    <t>NOTES:</t>
  </si>
  <si>
    <r>
      <t xml:space="preserve">In the Cool Farm Tool, pesticide application input values refer to the </t>
    </r>
    <r>
      <rPr>
        <u/>
        <sz val="10"/>
        <color theme="1"/>
        <rFont val="Calibri"/>
        <family val="2"/>
        <scheme val="minor"/>
      </rPr>
      <t>number of pesticides applied</t>
    </r>
    <r>
      <rPr>
        <sz val="10"/>
        <color theme="1"/>
        <rFont val="Calibri"/>
        <family val="2"/>
        <scheme val="minor"/>
      </rPr>
      <t>. Each dose of pesticide counts as one application.</t>
    </r>
  </si>
  <si>
    <t>For each application of pesticide entered by the user, the CFT assumes a dose of 0.5kg of active ingredient per ha (this is in order to derive an average factor of 20.5 kg CO2e/ha per product application).</t>
  </si>
  <si>
    <t xml:space="preserve">The doses of herbicide in our dataset are not all 0.5kg a.i. per application. </t>
  </si>
  <si>
    <t>Therefore it may be necessary to adjust the pesticide application values so that they are in fact the number of 0.5kg doses required to make up the actual dose applied.</t>
  </si>
  <si>
    <r>
      <t xml:space="preserve">Plough (only on medium and light soils, not on heavy soils)
</t>
    </r>
    <r>
      <rPr>
        <sz val="9"/>
        <color theme="0" tint="-0.499984740745262"/>
        <rFont val="Calibri"/>
        <family val="2"/>
        <scheme val="minor"/>
      </rPr>
      <t>Bury all weed seeds to a depth at which they will not germinate</t>
    </r>
    <r>
      <rPr>
        <sz val="10"/>
        <color theme="1"/>
        <rFont val="Calibri"/>
        <family val="2"/>
        <scheme val="minor"/>
      </rPr>
      <t>.</t>
    </r>
  </si>
  <si>
    <r>
      <t xml:space="preserve">1. Moldboard plough immediately after harvest to bury BG seeds.
2. Leave a week, then disc and roll to induce germination of any seeds brought to the surface.
3. </t>
    </r>
    <r>
      <rPr>
        <b/>
        <sz val="10"/>
        <color theme="1"/>
        <rFont val="Calibri"/>
        <family val="2"/>
        <scheme val="minor"/>
      </rPr>
      <t>Direct drill</t>
    </r>
    <r>
      <rPr>
        <sz val="10"/>
        <color theme="1"/>
        <rFont val="Calibri"/>
        <family val="2"/>
        <scheme val="minor"/>
      </rPr>
      <t xml:space="preserve"> 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</si>
  <si>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r>
      <t xml:space="preserve">1. Shallow disc &amp; roll (immediately after harvest) to induce germination of stale seedbed.
2. </t>
    </r>
    <r>
      <rPr>
        <b/>
        <sz val="10"/>
        <color theme="1"/>
        <rFont val="Calibri"/>
        <family val="2"/>
        <scheme val="minor"/>
      </rPr>
      <t xml:space="preserve">Direct drill </t>
    </r>
    <r>
      <rPr>
        <sz val="10"/>
        <color theme="1"/>
        <rFont val="Calibri"/>
        <family val="2"/>
        <charset val="2"/>
        <scheme val="minor"/>
      </rPr>
      <t>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</si>
  <si>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 xml:space="preserve">1. Shallow disc &amp; roll (immediately after harvest) to induce germination of stale seedbed.
2. </t>
    </r>
    <r>
      <rPr>
        <b/>
        <sz val="10"/>
        <color theme="1"/>
        <rFont val="Calibri"/>
        <family val="2"/>
        <scheme val="minor"/>
      </rPr>
      <t>Direct drill</t>
    </r>
    <r>
      <rPr>
        <sz val="10"/>
        <color theme="1"/>
        <rFont val="Calibri"/>
        <family val="2"/>
        <charset val="2"/>
        <scheme val="minor"/>
      </rPr>
      <t xml:space="preserve"> 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</si>
  <si>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 xml:space="preserve">1. Moldboard plough immediately after harvest to bury BG seeds.
2. Leave a week, then disc and roll to induce germination of any seeds brought to the surface.
3. </t>
    </r>
    <r>
      <rPr>
        <b/>
        <sz val="10"/>
        <color theme="1"/>
        <rFont val="Calibri"/>
        <family val="2"/>
        <scheme val="minor"/>
      </rPr>
      <t xml:space="preserve">Direct drill </t>
    </r>
    <r>
      <rPr>
        <sz val="10"/>
        <color theme="1"/>
        <rFont val="Calibri"/>
        <family val="2"/>
        <scheme val="minor"/>
      </rPr>
      <t>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</si>
  <si>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t>applicationmethod</t>
  </si>
  <si>
    <t>Apply in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</si>
</sst>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4">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sz val="9"/>
      <color rgb="FF0000FF"/>
      <name val="Calibri"/>
      <family val="2"/>
      <scheme val="minor"/>
    </font>
    <font>
      <sz val="10"/>
      <color indexed="81"/>
      <name val="Calibri"/>
      <family val="2"/>
      <scheme val="minor"/>
    </font>
    <font>
      <b/>
      <sz val="10"/>
      <color indexed="81"/>
      <name val="Calibri"/>
      <family val="2"/>
      <scheme val="minor"/>
    </font>
    <font>
      <i/>
      <sz val="11"/>
      <color theme="1"/>
      <name val="Calibri Light"/>
      <family val="2"/>
      <scheme val="major"/>
    </font>
    <font>
      <sz val="12"/>
      <color theme="1"/>
      <name val="Calibri Light"/>
      <family val="2"/>
      <scheme val="major"/>
    </font>
    <font>
      <b/>
      <sz val="12"/>
      <color theme="1"/>
      <name val="Calibri"/>
      <family val="2"/>
      <scheme val="minor"/>
    </font>
    <font>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b/>
      <sz val="10"/>
      <color theme="1"/>
      <name val="Calibri"/>
      <family val="2"/>
      <scheme val="minor"/>
    </font>
    <font>
      <u/>
      <sz val="10"/>
      <color theme="1"/>
      <name val="Calibri"/>
      <family val="2"/>
      <scheme val="minor"/>
    </font>
    <font>
      <sz val="12"/>
      <color theme="1"/>
      <name val="Calibri"/>
      <family val="2"/>
      <scheme val="minor"/>
    </font>
    <font>
      <b/>
      <sz val="10"/>
      <color rgb="FF000000"/>
      <name val="Tahoma"/>
      <family val="2"/>
    </font>
    <font>
      <sz val="10"/>
      <color rgb="FF000000"/>
      <name val="Tahoma"/>
      <family val="2"/>
    </font>
    <font>
      <b/>
      <sz val="12"/>
      <color theme="9" tint="-0.499984740745262"/>
      <name val="Calibri"/>
      <family val="2"/>
    </font>
    <font>
      <sz val="11"/>
      <color theme="1"/>
      <name val="Calibri"/>
      <family val="2"/>
    </font>
    <font>
      <b/>
      <u/>
      <sz val="11"/>
      <color rgb="FF0432FF"/>
      <name val="Calibri"/>
      <family val="2"/>
    </font>
    <font>
      <b/>
      <sz val="11"/>
      <color theme="0"/>
      <name val="Calibri"/>
      <family val="2"/>
    </font>
    <font>
      <sz val="11"/>
      <name val="Calibri"/>
      <family val="2"/>
    </font>
    <font>
      <b/>
      <sz val="10"/>
      <color indexed="81"/>
      <name val="Calibri"/>
      <family val="2"/>
    </font>
    <font>
      <sz val="10"/>
      <color indexed="81"/>
      <name val="Calibri"/>
      <family val="2"/>
    </font>
    <font>
      <b/>
      <u/>
      <sz val="12"/>
      <color theme="9" tint="-0.499984740745262"/>
      <name val="Calibri"/>
      <family val="2"/>
    </font>
    <font>
      <sz val="12"/>
      <color theme="9" tint="-0.499984740745262"/>
      <name val="Calibri"/>
      <family val="2"/>
    </font>
    <font>
      <b/>
      <sz val="11"/>
      <color rgb="FF0432FF"/>
      <name val="Calibri"/>
      <family val="2"/>
    </font>
    <font>
      <b/>
      <sz val="11"/>
      <color theme="9" tint="-0.499984740745262"/>
      <name val="Calibri"/>
      <family val="2"/>
      <scheme val="minor"/>
    </font>
    <font>
      <sz val="11"/>
      <color theme="9" tint="-0.499984740745262"/>
      <name val="Calibri"/>
      <family val="2"/>
      <scheme val="minor"/>
    </font>
    <font>
      <sz val="12"/>
      <color theme="9" tint="-0.499984740745262"/>
      <name val="Calibri Light"/>
      <family val="2"/>
      <scheme val="major"/>
    </font>
    <font>
      <sz val="11"/>
      <color theme="2" tint="-0.249977111117893"/>
      <name val="Calibri"/>
      <family val="2"/>
      <scheme val="minor"/>
    </font>
    <font>
      <sz val="10"/>
      <color theme="2" tint="-0.249977111117893"/>
      <name val="Calibri"/>
      <family val="2"/>
      <scheme val="minor"/>
    </font>
    <font>
      <u/>
      <sz val="11"/>
      <color theme="10"/>
      <name val="Calibri"/>
      <family val="2"/>
      <scheme val="minor"/>
    </font>
    <font>
      <b/>
      <sz val="12"/>
      <color theme="9" tint="-0.499984740745262"/>
      <name val="Calibri"/>
      <family val="2"/>
      <scheme val="minor"/>
    </font>
    <font>
      <sz val="12"/>
      <color theme="9" tint="-0.499984740745262"/>
      <name val="Calibri"/>
      <family val="2"/>
      <scheme val="minor"/>
    </font>
    <font>
      <i/>
      <sz val="11"/>
      <color theme="9" tint="-0.499984740745262"/>
      <name val="Calibri Light"/>
      <family val="2"/>
      <scheme val="major"/>
    </font>
    <font>
      <sz val="10"/>
      <color theme="9" tint="-0.499984740745262"/>
      <name val="Calibri"/>
      <family val="2"/>
      <scheme val="minor"/>
    </font>
    <font>
      <sz val="14"/>
      <color theme="0"/>
      <name val="Calibri Light"/>
      <family val="2"/>
      <scheme val="major"/>
    </font>
    <font>
      <i/>
      <sz val="11"/>
      <color theme="9" tint="-0.499984740745262"/>
      <name val="Calibri"/>
      <family val="2"/>
      <scheme val="minor"/>
    </font>
    <font>
      <b/>
      <sz val="11"/>
      <color theme="8" tint="-0.499984740745262"/>
      <name val="Calibri"/>
      <family val="2"/>
      <scheme val="minor"/>
    </font>
    <font>
      <sz val="10"/>
      <color rgb="FFFF0000"/>
      <name val="Calibri"/>
      <family val="2"/>
      <scheme val="minor"/>
    </font>
    <font>
      <sz val="10"/>
      <color theme="1"/>
      <name val="Calibri"/>
      <family val="2"/>
      <charset val="2"/>
      <scheme val="minor"/>
    </font>
    <font>
      <i/>
      <sz val="10"/>
      <color theme="1"/>
      <name val="Calibri"/>
      <family val="2"/>
      <scheme val="minor"/>
    </font>
    <font>
      <vertAlign val="superscript"/>
      <sz val="10"/>
      <color theme="1"/>
      <name val="Calibri"/>
      <family val="2"/>
      <scheme val="minor"/>
    </font>
    <font>
      <sz val="10"/>
      <name val="Calibri"/>
      <family val="2"/>
      <scheme val="minor"/>
    </font>
    <font>
      <sz val="10"/>
      <color theme="1"/>
      <name val="Calibri"/>
      <family val="2"/>
    </font>
    <font>
      <sz val="10"/>
      <color rgb="FF009900"/>
      <name val="Calibri"/>
      <family val="2"/>
      <scheme val="minor"/>
    </font>
    <font>
      <u/>
      <sz val="10"/>
      <color theme="0" tint="-0.499984740745262"/>
      <name val="Calibri"/>
      <family val="2"/>
      <scheme val="minor"/>
    </font>
    <font>
      <b/>
      <u/>
      <sz val="9"/>
      <color indexed="81"/>
      <name val="Tahoma"/>
      <family val="2"/>
    </font>
    <font>
      <u/>
      <sz val="9"/>
      <color indexed="81"/>
      <name val="Tahoma"/>
      <family val="2"/>
    </font>
    <font>
      <i/>
      <sz val="9"/>
      <color indexed="81"/>
      <name val="Tahoma"/>
      <family val="2"/>
    </font>
    <font>
      <i/>
      <sz val="10"/>
      <name val="Calibri"/>
      <family val="2"/>
      <scheme val="minor"/>
    </font>
    <font>
      <sz val="9"/>
      <color theme="0" tint="-0.499984740745262"/>
      <name val="Calibri"/>
      <family val="2"/>
      <scheme val="minor"/>
    </font>
    <font>
      <b/>
      <sz val="10"/>
      <color rgb="FFFF0000"/>
      <name val="Calibri"/>
      <family val="2"/>
      <scheme val="minor"/>
    </font>
    <font>
      <b/>
      <sz val="10"/>
      <name val="Calibri"/>
      <family val="2"/>
      <scheme val="minor"/>
    </font>
    <font>
      <i/>
      <sz val="10"/>
      <color theme="1"/>
      <name val="Calibri"/>
      <family val="2"/>
    </font>
    <font>
      <b/>
      <i/>
      <sz val="12"/>
      <color theme="9" tint="-0.499984740745262"/>
      <name val="Calibri"/>
      <family val="2"/>
      <scheme val="minor"/>
    </font>
    <font>
      <b/>
      <sz val="11"/>
      <name val="Calibri"/>
      <family val="2"/>
    </font>
    <font>
      <sz val="11"/>
      <name val="Calibri"/>
      <family val="2"/>
      <scheme val="minor"/>
    </font>
    <font>
      <sz val="11"/>
      <color rgb="FFFF0000"/>
      <name val="Calibri"/>
      <family val="2"/>
      <scheme val="minor"/>
    </font>
    <font>
      <sz val="12"/>
      <color theme="0"/>
      <name val="Calibri Light"/>
      <family val="2"/>
      <scheme val="major"/>
    </font>
    <font>
      <sz val="12"/>
      <color theme="0"/>
      <name val="Calibri"/>
      <family val="2"/>
      <scheme val="minor"/>
    </font>
    <font>
      <sz val="11"/>
      <color theme="0"/>
      <name val="Abadi Extra Light"/>
      <family val="2"/>
    </font>
    <font>
      <sz val="12"/>
      <color theme="9" tint="-0.499984740745262"/>
      <name val="Abadi Extra Light"/>
      <family val="2"/>
    </font>
    <font>
      <sz val="12"/>
      <color theme="1"/>
      <name val="Abadi Extra Light"/>
      <family val="2"/>
    </font>
    <font>
      <sz val="12"/>
      <color theme="0"/>
      <name val="Abadi Extra Light"/>
      <family val="2"/>
    </font>
    <font>
      <i/>
      <sz val="11"/>
      <color theme="0"/>
      <name val="Abadi Extra Light"/>
      <family val="2"/>
    </font>
    <font>
      <i/>
      <sz val="12"/>
      <color theme="0"/>
      <name val="Abadi Extra Light"/>
      <family val="2"/>
    </font>
    <font>
      <i/>
      <sz val="12"/>
      <name val="Abadi Extra Light"/>
      <family val="2"/>
    </font>
    <font>
      <sz val="11"/>
      <color rgb="FFFF6600"/>
      <name val="Calibri"/>
      <family val="2"/>
      <scheme val="minor"/>
    </font>
    <font>
      <sz val="11"/>
      <color rgb="FF00B050"/>
      <name val="Calibri"/>
      <family val="2"/>
      <scheme val="minor"/>
    </font>
    <font>
      <b/>
      <sz val="11"/>
      <color theme="0"/>
      <name val="Calibri"/>
      <family val="2"/>
      <scheme val="minor"/>
    </font>
    <font>
      <i/>
      <u/>
      <sz val="10"/>
      <color theme="1"/>
      <name val="Calibri"/>
      <family val="2"/>
      <scheme val="minor"/>
    </font>
    <font>
      <sz val="10"/>
      <color theme="1"/>
      <name val="Wingdings"/>
      <charset val="2"/>
    </font>
    <font>
      <sz val="10"/>
      <color theme="8" tint="-0.249977111117893"/>
      <name val="Calibri"/>
      <family val="2"/>
      <scheme val="minor"/>
    </font>
    <font>
      <u/>
      <sz val="10"/>
      <name val="Calibri"/>
      <family val="2"/>
      <scheme val="minor"/>
    </font>
    <font>
      <sz val="10"/>
      <color theme="5" tint="-0.249977111117893"/>
      <name val="Calibri"/>
      <family val="2"/>
      <scheme val="minor"/>
    </font>
    <font>
      <b/>
      <sz val="12"/>
      <color theme="0"/>
      <name val="Abadi Extra Light"/>
      <family val="2"/>
    </font>
  </fonts>
  <fills count="2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499984740745262"/>
        <bgColor indexed="64"/>
      </patternFill>
    </fill>
  </fills>
  <borders count="59">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style="thick">
        <color theme="4" tint="-0.24994659260841701"/>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style="thick">
        <color theme="7" tint="-0.24994659260841701"/>
      </left>
      <right style="thick">
        <color theme="7" tint="-0.24994659260841701"/>
      </right>
      <top/>
      <bottom/>
      <diagonal/>
    </border>
    <border>
      <left style="thick">
        <color auto="1"/>
      </left>
      <right/>
      <top style="thick">
        <color auto="1"/>
      </top>
      <bottom/>
      <diagonal/>
    </border>
    <border>
      <left style="thick">
        <color theme="4" tint="-0.24994659260841701"/>
      </left>
      <right style="thick">
        <color theme="4" tint="-0.24994659260841701"/>
      </right>
      <top style="thick">
        <color auto="1"/>
      </top>
      <bottom/>
      <diagonal/>
    </border>
    <border>
      <left style="thick">
        <color theme="9" tint="-0.24994659260841701"/>
      </left>
      <right style="thick">
        <color theme="9" tint="-0.24994659260841701"/>
      </right>
      <top style="thick">
        <color auto="1"/>
      </top>
      <bottom/>
      <diagonal/>
    </border>
    <border>
      <left style="thick">
        <color theme="7" tint="-0.24994659260841701"/>
      </left>
      <right style="thick">
        <color theme="7" tint="-0.24994659260841701"/>
      </right>
      <top style="thick">
        <color auto="1"/>
      </top>
      <bottom/>
      <diagonal/>
    </border>
    <border>
      <left style="thick">
        <color auto="1"/>
      </left>
      <right/>
      <top/>
      <bottom style="thick">
        <color auto="1"/>
      </bottom>
      <diagonal/>
    </border>
    <border>
      <left style="thick">
        <color theme="4" tint="-0.24994659260841701"/>
      </left>
      <right style="thick">
        <color theme="4" tint="-0.24994659260841701"/>
      </right>
      <top/>
      <bottom style="thick">
        <color auto="1"/>
      </bottom>
      <diagonal/>
    </border>
    <border>
      <left style="thick">
        <color theme="9" tint="-0.24994659260841701"/>
      </left>
      <right style="thick">
        <color theme="9" tint="-0.24994659260841701"/>
      </right>
      <top/>
      <bottom style="thick">
        <color auto="1"/>
      </bottom>
      <diagonal/>
    </border>
    <border>
      <left style="thick">
        <color theme="7" tint="-0.24994659260841701"/>
      </left>
      <right style="thick">
        <color theme="7" tint="-0.24994659260841701"/>
      </right>
      <top/>
      <bottom style="thick">
        <color auto="1"/>
      </bottom>
      <diagonal/>
    </border>
    <border>
      <left style="thick">
        <color theme="5" tint="-0.24994659260841701"/>
      </left>
      <right/>
      <top style="thick">
        <color theme="5" tint="-0.24994659260841701"/>
      </top>
      <bottom/>
      <diagonal/>
    </border>
    <border>
      <left style="thick">
        <color theme="4" tint="-0.24994659260841701"/>
      </left>
      <right style="thick">
        <color theme="4" tint="-0.24994659260841701"/>
      </right>
      <top style="thick">
        <color theme="5" tint="-0.24994659260841701"/>
      </top>
      <bottom/>
      <diagonal/>
    </border>
    <border>
      <left style="thick">
        <color theme="9" tint="-0.24994659260841701"/>
      </left>
      <right style="thick">
        <color theme="9" tint="-0.24994659260841701"/>
      </right>
      <top style="thick">
        <color theme="5" tint="-0.24994659260841701"/>
      </top>
      <bottom/>
      <diagonal/>
    </border>
    <border>
      <left style="thick">
        <color theme="7" tint="-0.24994659260841701"/>
      </left>
      <right style="thick">
        <color theme="7" tint="-0.24994659260841701"/>
      </right>
      <top style="thick">
        <color theme="5" tint="-0.24994659260841701"/>
      </top>
      <bottom/>
      <diagonal/>
    </border>
    <border>
      <left style="thick">
        <color theme="5" tint="-0.24994659260841701"/>
      </left>
      <right/>
      <top/>
      <bottom style="thick">
        <color theme="5" tint="-0.24994659260841701"/>
      </bottom>
      <diagonal/>
    </border>
    <border>
      <left style="thick">
        <color theme="4" tint="-0.24994659260841701"/>
      </left>
      <right style="thick">
        <color theme="4" tint="-0.24994659260841701"/>
      </right>
      <top/>
      <bottom style="thick">
        <color theme="5" tint="-0.24994659260841701"/>
      </bottom>
      <diagonal/>
    </border>
    <border>
      <left style="thick">
        <color theme="9" tint="-0.24994659260841701"/>
      </left>
      <right style="thick">
        <color theme="9" tint="-0.24994659260841701"/>
      </right>
      <top/>
      <bottom style="thick">
        <color theme="5" tint="-0.24994659260841701"/>
      </bottom>
      <diagonal/>
    </border>
    <border>
      <left style="thick">
        <color theme="7" tint="-0.24994659260841701"/>
      </left>
      <right style="thick">
        <color theme="7" tint="-0.24994659260841701"/>
      </right>
      <top/>
      <bottom style="thick">
        <color theme="5" tint="-0.24994659260841701"/>
      </bottom>
      <diagonal/>
    </border>
    <border>
      <left style="thick">
        <color theme="7" tint="-0.499984740745262"/>
      </left>
      <right/>
      <top style="thick">
        <color theme="7" tint="-0.499984740745262"/>
      </top>
      <bottom/>
      <diagonal/>
    </border>
    <border>
      <left style="thick">
        <color theme="4" tint="-0.24994659260841701"/>
      </left>
      <right style="thick">
        <color theme="4" tint="-0.24994659260841701"/>
      </right>
      <top style="thick">
        <color theme="7" tint="-0.499984740745262"/>
      </top>
      <bottom/>
      <diagonal/>
    </border>
    <border>
      <left style="thick">
        <color theme="9" tint="-0.24994659260841701"/>
      </left>
      <right style="thick">
        <color theme="9" tint="-0.24994659260841701"/>
      </right>
      <top style="thick">
        <color theme="7" tint="-0.499984740745262"/>
      </top>
      <bottom/>
      <diagonal/>
    </border>
    <border>
      <left style="thick">
        <color theme="7" tint="-0.24994659260841701"/>
      </left>
      <right style="thick">
        <color theme="7" tint="-0.24994659260841701"/>
      </right>
      <top style="thick">
        <color theme="7" tint="-0.499984740745262"/>
      </top>
      <bottom/>
      <diagonal/>
    </border>
    <border>
      <left style="thick">
        <color theme="7" tint="-0.499984740745262"/>
      </left>
      <right/>
      <top/>
      <bottom style="thick">
        <color theme="7" tint="-0.499984740745262"/>
      </bottom>
      <diagonal/>
    </border>
    <border>
      <left style="thick">
        <color theme="4" tint="-0.24994659260841701"/>
      </left>
      <right style="thick">
        <color theme="4" tint="-0.24994659260841701"/>
      </right>
      <top/>
      <bottom style="thick">
        <color theme="7" tint="-0.499984740745262"/>
      </bottom>
      <diagonal/>
    </border>
    <border>
      <left style="thick">
        <color theme="9" tint="-0.24994659260841701"/>
      </left>
      <right style="thick">
        <color theme="9" tint="-0.24994659260841701"/>
      </right>
      <top/>
      <bottom style="thick">
        <color theme="7" tint="-0.499984740745262"/>
      </bottom>
      <diagonal/>
    </border>
    <border>
      <left style="thick">
        <color theme="7" tint="-0.24994659260841701"/>
      </left>
      <right style="thick">
        <color theme="7" tint="-0.24994659260841701"/>
      </right>
      <top/>
      <bottom style="thick">
        <color theme="7" tint="-0.499984740745262"/>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ck">
        <color auto="1"/>
      </left>
      <right/>
      <top/>
      <bottom/>
      <diagonal/>
    </border>
    <border>
      <left style="thick">
        <color theme="5" tint="-0.24994659260841701"/>
      </left>
      <right/>
      <top/>
      <bottom/>
      <diagonal/>
    </border>
    <border>
      <left style="thick">
        <color theme="7" tint="-0.499984740745262"/>
      </left>
      <right/>
      <top/>
      <bottom/>
      <diagonal/>
    </border>
    <border>
      <left/>
      <right/>
      <top/>
      <bottom style="thick">
        <color theme="9" tint="-0.499984740745262"/>
      </bottom>
      <diagonal/>
    </border>
    <border>
      <left/>
      <right style="medium">
        <color theme="0"/>
      </right>
      <top/>
      <bottom/>
      <diagonal/>
    </border>
    <border>
      <left style="medium">
        <color theme="0"/>
      </left>
      <right/>
      <top/>
      <bottom/>
      <diagonal/>
    </border>
    <border>
      <left/>
      <right/>
      <top/>
      <bottom style="thick">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theme="0"/>
      </right>
      <top/>
      <bottom style="thick">
        <color theme="0"/>
      </bottom>
      <diagonal/>
    </border>
    <border>
      <left/>
      <right style="thick">
        <color theme="0"/>
      </right>
      <top/>
      <bottom style="thin">
        <color theme="0"/>
      </bottom>
      <diagonal/>
    </border>
    <border>
      <left/>
      <right/>
      <top/>
      <bottom style="thin">
        <color theme="0"/>
      </bottom>
      <diagonal/>
    </border>
    <border>
      <left/>
      <right style="thick">
        <color theme="0"/>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medium">
        <color theme="0" tint="-0.499984740745262"/>
      </right>
      <top/>
      <bottom style="medium">
        <color theme="0"/>
      </bottom>
      <diagonal/>
    </border>
    <border>
      <left style="medium">
        <color theme="0" tint="-0.499984740745262"/>
      </left>
      <right/>
      <top/>
      <bottom style="medium">
        <color theme="0"/>
      </bottom>
      <diagonal/>
    </border>
    <border>
      <left/>
      <right/>
      <top/>
      <bottom style="medium">
        <color theme="0"/>
      </bottom>
      <diagonal/>
    </border>
    <border>
      <left/>
      <right style="medium">
        <color theme="0" tint="-0.499984740745262"/>
      </right>
      <top style="medium">
        <color theme="0"/>
      </top>
      <bottom style="medium">
        <color theme="0"/>
      </bottom>
      <diagonal/>
    </border>
    <border>
      <left/>
      <right/>
      <top style="medium">
        <color theme="0"/>
      </top>
      <bottom style="medium">
        <color theme="0"/>
      </bottom>
      <diagonal/>
    </border>
    <border>
      <left style="medium">
        <color theme="0" tint="-0.499984740745262"/>
      </left>
      <right/>
      <top style="medium">
        <color theme="0"/>
      </top>
      <bottom style="medium">
        <color theme="0"/>
      </bottom>
      <diagonal/>
    </border>
    <border>
      <left/>
      <right/>
      <top style="thick">
        <color theme="0"/>
      </top>
      <bottom style="thin">
        <color theme="0"/>
      </bottom>
      <diagonal/>
    </border>
  </borders>
  <cellStyleXfs count="2">
    <xf numFmtId="0" fontId="0" fillId="0" borderId="0"/>
    <xf numFmtId="0" fontId="38" fillId="0" borderId="0" applyNumberFormat="0" applyFill="0" applyBorder="0" applyAlignment="0" applyProtection="0"/>
  </cellStyleXfs>
  <cellXfs count="260">
    <xf numFmtId="0" fontId="0" fillId="0" borderId="0" xfId="0"/>
    <xf numFmtId="0" fontId="1" fillId="0" borderId="0" xfId="0" applyFont="1"/>
    <xf numFmtId="0" fontId="2" fillId="0" borderId="0" xfId="0" applyFont="1" applyAlignment="1">
      <alignment vertical="center"/>
    </xf>
    <xf numFmtId="0" fontId="2" fillId="0" borderId="0" xfId="0" applyFont="1"/>
    <xf numFmtId="0" fontId="1" fillId="4" borderId="1" xfId="0" applyFont="1" applyFill="1" applyBorder="1"/>
    <xf numFmtId="0" fontId="1" fillId="2" borderId="3" xfId="0" applyFont="1" applyFill="1" applyBorder="1"/>
    <xf numFmtId="0" fontId="1" fillId="3" borderId="5" xfId="0" applyFont="1" applyFill="1" applyBorder="1"/>
    <xf numFmtId="0" fontId="1" fillId="0" borderId="0" xfId="0" applyFont="1" applyAlignment="1">
      <alignment vertical="center"/>
    </xf>
    <xf numFmtId="0" fontId="5" fillId="0" borderId="0" xfId="0" applyFont="1" applyAlignment="1">
      <alignment horizontal="center"/>
    </xf>
    <xf numFmtId="0" fontId="6" fillId="10" borderId="0" xfId="0" applyFont="1" applyFill="1"/>
    <xf numFmtId="0" fontId="7" fillId="10" borderId="0" xfId="0" applyFont="1" applyFill="1"/>
    <xf numFmtId="0" fontId="9" fillId="10" borderId="32" xfId="0" applyFont="1" applyFill="1" applyBorder="1"/>
    <xf numFmtId="0" fontId="9" fillId="0" borderId="32" xfId="0" applyFont="1" applyBorder="1"/>
    <xf numFmtId="0" fontId="9" fillId="11" borderId="32" xfId="0" applyFont="1" applyFill="1" applyBorder="1"/>
    <xf numFmtId="0" fontId="9" fillId="10" borderId="33" xfId="0" applyFont="1" applyFill="1" applyBorder="1"/>
    <xf numFmtId="0" fontId="9" fillId="0" borderId="33" xfId="0" applyFont="1" applyBorder="1"/>
    <xf numFmtId="0" fontId="6" fillId="10" borderId="33" xfId="0" applyFont="1" applyFill="1" applyBorder="1"/>
    <xf numFmtId="0" fontId="6" fillId="12" borderId="33" xfId="0" applyFont="1" applyFill="1" applyBorder="1"/>
    <xf numFmtId="0" fontId="6" fillId="13" borderId="33" xfId="0" applyFont="1" applyFill="1" applyBorder="1"/>
    <xf numFmtId="0" fontId="6" fillId="9" borderId="33" xfId="0" applyFont="1" applyFill="1" applyBorder="1"/>
    <xf numFmtId="0" fontId="6" fillId="0" borderId="33" xfId="0" applyFont="1" applyBorder="1"/>
    <xf numFmtId="0" fontId="8" fillId="13" borderId="33" xfId="0" applyFont="1" applyFill="1" applyBorder="1" applyAlignment="1">
      <alignment horizontal="center"/>
    </xf>
    <xf numFmtId="0" fontId="8" fillId="10" borderId="33" xfId="0" applyFont="1" applyFill="1" applyBorder="1"/>
    <xf numFmtId="0" fontId="5" fillId="0" borderId="0" xfId="0" applyFont="1"/>
    <xf numFmtId="2" fontId="0" fillId="0" borderId="0" xfId="0" applyNumberFormat="1"/>
    <xf numFmtId="1" fontId="0" fillId="0" borderId="0" xfId="0" applyNumberFormat="1"/>
    <xf numFmtId="0" fontId="0" fillId="15" borderId="0" xfId="0" applyFill="1"/>
    <xf numFmtId="0" fontId="1" fillId="15" borderId="0" xfId="0" applyFont="1" applyFill="1"/>
    <xf numFmtId="0" fontId="0" fillId="15" borderId="0" xfId="0" applyFill="1" applyAlignment="1">
      <alignment horizontal="center"/>
    </xf>
    <xf numFmtId="0" fontId="12" fillId="15" borderId="0" xfId="0" applyFont="1" applyFill="1"/>
    <xf numFmtId="0" fontId="0" fillId="0" borderId="0" xfId="0" applyAlignment="1">
      <alignment horizontal="right"/>
    </xf>
    <xf numFmtId="0" fontId="14" fillId="15" borderId="0" xfId="0" applyFont="1" applyFill="1" applyAlignment="1">
      <alignment horizontal="center"/>
    </xf>
    <xf numFmtId="0" fontId="0" fillId="15" borderId="0" xfId="0" applyFill="1" applyAlignment="1">
      <alignment horizontal="left"/>
    </xf>
    <xf numFmtId="0" fontId="15" fillId="0" borderId="0" xfId="0" applyFont="1" applyAlignment="1">
      <alignment horizontal="center"/>
    </xf>
    <xf numFmtId="0" fontId="16" fillId="0" borderId="0" xfId="0" applyFont="1"/>
    <xf numFmtId="0" fontId="16" fillId="15" borderId="0" xfId="0" applyFont="1" applyFill="1"/>
    <xf numFmtId="0" fontId="16" fillId="15" borderId="0" xfId="0" applyFont="1" applyFill="1" applyAlignment="1">
      <alignment horizontal="left"/>
    </xf>
    <xf numFmtId="0" fontId="5" fillId="15" borderId="0" xfId="0" applyFont="1" applyFill="1"/>
    <xf numFmtId="0" fontId="7" fillId="15" borderId="0" xfId="0" applyFont="1" applyFill="1"/>
    <xf numFmtId="0" fontId="17" fillId="15" borderId="0" xfId="0" applyFont="1" applyFill="1" applyAlignment="1">
      <alignment horizontal="left"/>
    </xf>
    <xf numFmtId="0" fontId="0" fillId="15" borderId="0" xfId="0" applyFill="1" applyAlignment="1">
      <alignment horizontal="right"/>
    </xf>
    <xf numFmtId="0" fontId="1" fillId="0" borderId="31" xfId="0" applyFont="1" applyBorder="1" applyAlignment="1">
      <alignment horizontal="center"/>
    </xf>
    <xf numFmtId="0" fontId="5" fillId="0" borderId="31" xfId="0" applyFont="1" applyBorder="1"/>
    <xf numFmtId="0" fontId="0" fillId="0" borderId="31" xfId="0" applyBorder="1"/>
    <xf numFmtId="0" fontId="0" fillId="2" borderId="0" xfId="0" applyFill="1"/>
    <xf numFmtId="0" fontId="0" fillId="0" borderId="41" xfId="0" applyBorder="1"/>
    <xf numFmtId="0" fontId="0" fillId="0" borderId="42" xfId="0" applyBorder="1"/>
    <xf numFmtId="0" fontId="0" fillId="9" borderId="0" xfId="0" applyFill="1"/>
    <xf numFmtId="0" fontId="5" fillId="0" borderId="0" xfId="0" applyFont="1" applyAlignment="1">
      <alignment horizontal="left"/>
    </xf>
    <xf numFmtId="0" fontId="0" fillId="0" borderId="0" xfId="0" applyAlignment="1">
      <alignment horizontal="center"/>
    </xf>
    <xf numFmtId="0" fontId="18" fillId="9" borderId="0" xfId="0" applyFont="1" applyFill="1"/>
    <xf numFmtId="0" fontId="0" fillId="0" borderId="43" xfId="0" applyBorder="1"/>
    <xf numFmtId="0" fontId="0" fillId="0" borderId="44" xfId="0" applyBorder="1" applyAlignment="1">
      <alignment horizontal="center"/>
    </xf>
    <xf numFmtId="0" fontId="0" fillId="0" borderId="44" xfId="0" applyBorder="1"/>
    <xf numFmtId="0" fontId="0" fillId="0" borderId="44" xfId="0" applyBorder="1" applyAlignment="1">
      <alignment horizontal="left" vertical="top"/>
    </xf>
    <xf numFmtId="0" fontId="0" fillId="0" borderId="45" xfId="0" applyBorder="1"/>
    <xf numFmtId="49" fontId="0" fillId="0" borderId="0" xfId="0" applyNumberFormat="1"/>
    <xf numFmtId="2" fontId="0" fillId="15" borderId="0" xfId="0" applyNumberFormat="1" applyFill="1" applyAlignment="1">
      <alignment horizontal="center"/>
    </xf>
    <xf numFmtId="1" fontId="0" fillId="15" borderId="0" xfId="0" applyNumberFormat="1" applyFill="1" applyAlignment="1">
      <alignment horizontal="center"/>
    </xf>
    <xf numFmtId="164" fontId="0" fillId="15" borderId="0" xfId="0" applyNumberFormat="1" applyFill="1" applyAlignment="1">
      <alignment horizontal="center"/>
    </xf>
    <xf numFmtId="0" fontId="2" fillId="2" borderId="37" xfId="0" applyFont="1" applyFill="1" applyBorder="1"/>
    <xf numFmtId="0" fontId="23" fillId="0" borderId="0" xfId="0" applyFont="1"/>
    <xf numFmtId="0" fontId="24" fillId="0" borderId="0" xfId="0" applyFont="1"/>
    <xf numFmtId="0" fontId="25" fillId="0" borderId="0" xfId="0" applyFont="1"/>
    <xf numFmtId="0" fontId="26" fillId="14" borderId="46" xfId="0" applyFont="1" applyFill="1" applyBorder="1"/>
    <xf numFmtId="0" fontId="26" fillId="14" borderId="40" xfId="0" applyFont="1" applyFill="1" applyBorder="1"/>
    <xf numFmtId="0" fontId="24" fillId="14" borderId="40" xfId="0" applyFont="1" applyFill="1" applyBorder="1"/>
    <xf numFmtId="0" fontId="24" fillId="16" borderId="47" xfId="0" applyFont="1" applyFill="1" applyBorder="1"/>
    <xf numFmtId="0" fontId="24" fillId="16" borderId="48" xfId="0" applyFont="1" applyFill="1" applyBorder="1"/>
    <xf numFmtId="0" fontId="27" fillId="16" borderId="49" xfId="0" applyFont="1" applyFill="1" applyBorder="1" applyAlignment="1">
      <alignment wrapText="1"/>
    </xf>
    <xf numFmtId="0" fontId="24" fillId="16" borderId="50" xfId="0" applyFont="1" applyFill="1" applyBorder="1"/>
    <xf numFmtId="0" fontId="24" fillId="16" borderId="49" xfId="0" applyFont="1" applyFill="1" applyBorder="1"/>
    <xf numFmtId="0" fontId="30" fillId="0" borderId="0" xfId="0" applyFont="1"/>
    <xf numFmtId="0" fontId="31" fillId="0" borderId="0" xfId="0" applyFont="1"/>
    <xf numFmtId="0" fontId="32" fillId="0" borderId="0" xfId="0" applyFont="1"/>
    <xf numFmtId="0" fontId="26" fillId="14" borderId="40" xfId="0" applyFont="1" applyFill="1" applyBorder="1" applyAlignment="1">
      <alignment wrapText="1"/>
    </xf>
    <xf numFmtId="1" fontId="24" fillId="16" borderId="48" xfId="0" applyNumberFormat="1" applyFont="1" applyFill="1" applyBorder="1" applyAlignment="1">
      <alignment horizontal="left"/>
    </xf>
    <xf numFmtId="1" fontId="24" fillId="16" borderId="50" xfId="0" applyNumberFormat="1" applyFont="1" applyFill="1" applyBorder="1" applyAlignment="1">
      <alignment horizontal="left"/>
    </xf>
    <xf numFmtId="0" fontId="33" fillId="15" borderId="0" xfId="0" applyFont="1" applyFill="1"/>
    <xf numFmtId="0" fontId="34" fillId="0" borderId="0" xfId="0" applyFont="1"/>
    <xf numFmtId="0" fontId="34" fillId="15" borderId="0" xfId="0" applyFont="1" applyFill="1"/>
    <xf numFmtId="0" fontId="20" fillId="0" borderId="0" xfId="0" applyFont="1"/>
    <xf numFmtId="0" fontId="13" fillId="0" borderId="0" xfId="0" applyFont="1"/>
    <xf numFmtId="3" fontId="0" fillId="15" borderId="0" xfId="0" applyNumberFormat="1" applyFill="1"/>
    <xf numFmtId="4" fontId="0" fillId="15" borderId="0" xfId="0" applyNumberFormat="1" applyFill="1"/>
    <xf numFmtId="0" fontId="0" fillId="0" borderId="0" xfId="0" applyAlignment="1">
      <alignment vertical="center"/>
    </xf>
    <xf numFmtId="3" fontId="0" fillId="16" borderId="0" xfId="0" applyNumberFormat="1" applyFill="1"/>
    <xf numFmtId="0" fontId="0" fillId="16" borderId="0" xfId="0" applyFill="1"/>
    <xf numFmtId="0" fontId="5" fillId="16" borderId="0" xfId="0" applyFont="1" applyFill="1"/>
    <xf numFmtId="3" fontId="36" fillId="16" borderId="0" xfId="0" applyNumberFormat="1" applyFont="1" applyFill="1"/>
    <xf numFmtId="0" fontId="36" fillId="16" borderId="0" xfId="0" applyFont="1" applyFill="1"/>
    <xf numFmtId="0" fontId="37" fillId="16" borderId="0" xfId="0" applyFont="1" applyFill="1"/>
    <xf numFmtId="3" fontId="36" fillId="15" borderId="0" xfId="0" applyNumberFormat="1" applyFont="1" applyFill="1"/>
    <xf numFmtId="4" fontId="36" fillId="15" borderId="0" xfId="0" applyNumberFormat="1" applyFont="1" applyFill="1"/>
    <xf numFmtId="0" fontId="36" fillId="15" borderId="0" xfId="0" applyFont="1" applyFill="1"/>
    <xf numFmtId="0" fontId="41" fillId="15" borderId="0" xfId="0" applyFont="1" applyFill="1" applyAlignment="1">
      <alignment horizontal="right"/>
    </xf>
    <xf numFmtId="0" fontId="34" fillId="15" borderId="38" xfId="0" applyFont="1" applyFill="1" applyBorder="1" applyAlignment="1">
      <alignment horizontal="right"/>
    </xf>
    <xf numFmtId="0" fontId="34" fillId="15" borderId="0" xfId="0" applyFont="1" applyFill="1" applyAlignment="1">
      <alignment horizontal="right"/>
    </xf>
    <xf numFmtId="0" fontId="42" fillId="15" borderId="31" xfId="0" applyFont="1" applyFill="1" applyBorder="1"/>
    <xf numFmtId="0" fontId="42" fillId="15" borderId="31" xfId="0" applyFont="1" applyFill="1" applyBorder="1" applyAlignment="1">
      <alignment wrapText="1"/>
    </xf>
    <xf numFmtId="0" fontId="42" fillId="16" borderId="31" xfId="0" applyFont="1" applyFill="1" applyBorder="1"/>
    <xf numFmtId="0" fontId="42" fillId="16" borderId="31" xfId="0" applyFont="1" applyFill="1" applyBorder="1" applyAlignment="1">
      <alignment wrapText="1"/>
    </xf>
    <xf numFmtId="0" fontId="42" fillId="15" borderId="0" xfId="0" applyFont="1" applyFill="1"/>
    <xf numFmtId="0" fontId="42" fillId="0" borderId="0" xfId="0" applyFont="1" applyAlignment="1">
      <alignment wrapText="1"/>
    </xf>
    <xf numFmtId="0" fontId="36" fillId="0" borderId="0" xfId="0" applyFont="1"/>
    <xf numFmtId="0" fontId="43" fillId="14" borderId="0" xfId="0" applyFont="1" applyFill="1" applyAlignment="1">
      <alignment horizontal="center" vertical="center"/>
    </xf>
    <xf numFmtId="0" fontId="40" fillId="15" borderId="0" xfId="0" applyFont="1" applyFill="1"/>
    <xf numFmtId="0" fontId="40" fillId="15" borderId="40" xfId="0" applyFont="1" applyFill="1" applyBorder="1"/>
    <xf numFmtId="0" fontId="39" fillId="15" borderId="0" xfId="0" applyFont="1" applyFill="1"/>
    <xf numFmtId="0" fontId="40" fillId="15" borderId="0" xfId="0" applyFont="1" applyFill="1" applyAlignment="1">
      <alignment horizontal="center"/>
    </xf>
    <xf numFmtId="0" fontId="0" fillId="15" borderId="51" xfId="0" applyFill="1" applyBorder="1"/>
    <xf numFmtId="1" fontId="1" fillId="15" borderId="0" xfId="0" applyNumberFormat="1" applyFont="1" applyFill="1"/>
    <xf numFmtId="0" fontId="0" fillId="17" borderId="0" xfId="0" applyFill="1"/>
    <xf numFmtId="0" fontId="45" fillId="0" borderId="0" xfId="0" applyFont="1"/>
    <xf numFmtId="0" fontId="26" fillId="18" borderId="46" xfId="0" applyFont="1" applyFill="1" applyBorder="1"/>
    <xf numFmtId="0" fontId="24" fillId="19" borderId="47" xfId="0" applyFont="1" applyFill="1" applyBorder="1"/>
    <xf numFmtId="0" fontId="27" fillId="19" borderId="49" xfId="0" applyFont="1" applyFill="1" applyBorder="1" applyAlignment="1">
      <alignment wrapText="1"/>
    </xf>
    <xf numFmtId="0" fontId="24" fillId="19" borderId="49" xfId="0" applyFont="1" applyFill="1" applyBorder="1"/>
    <xf numFmtId="0" fontId="24" fillId="0" borderId="49" xfId="0" applyFont="1" applyBorder="1"/>
    <xf numFmtId="0" fontId="27" fillId="0" borderId="49" xfId="0" applyFont="1" applyBorder="1" applyAlignment="1">
      <alignment wrapText="1"/>
    </xf>
    <xf numFmtId="0" fontId="43" fillId="14" borderId="0" xfId="0" applyFont="1" applyFill="1" applyAlignment="1">
      <alignment vertical="center"/>
    </xf>
    <xf numFmtId="0" fontId="18" fillId="8" borderId="55" xfId="0" applyFont="1" applyFill="1" applyBorder="1" applyAlignment="1">
      <alignment vertical="top"/>
    </xf>
    <xf numFmtId="0" fontId="5" fillId="8" borderId="56" xfId="0" applyFont="1" applyFill="1" applyBorder="1" applyAlignment="1">
      <alignment vertical="top" wrapText="1"/>
    </xf>
    <xf numFmtId="0" fontId="51" fillId="8" borderId="56" xfId="0" applyFont="1" applyFill="1" applyBorder="1" applyAlignment="1">
      <alignment horizontal="left" vertical="top" wrapText="1"/>
    </xf>
    <xf numFmtId="0" fontId="18" fillId="8" borderId="55" xfId="0" applyFont="1" applyFill="1" applyBorder="1" applyAlignment="1">
      <alignment vertical="top" wrapText="1"/>
    </xf>
    <xf numFmtId="0" fontId="5" fillId="8" borderId="57" xfId="0" applyFont="1" applyFill="1" applyBorder="1" applyAlignment="1">
      <alignment vertical="top" wrapText="1"/>
    </xf>
    <xf numFmtId="0" fontId="5" fillId="8" borderId="56" xfId="0" applyFont="1" applyFill="1" applyBorder="1" applyAlignment="1">
      <alignment horizontal="left" vertical="top" wrapText="1"/>
    </xf>
    <xf numFmtId="0" fontId="47" fillId="8" borderId="57" xfId="0" quotePrefix="1" applyFont="1" applyFill="1" applyBorder="1" applyAlignment="1">
      <alignment vertical="top" wrapText="1"/>
    </xf>
    <xf numFmtId="0" fontId="5" fillId="8" borderId="57" xfId="0" quotePrefix="1" applyFont="1" applyFill="1" applyBorder="1" applyAlignment="1">
      <alignment vertical="top" wrapText="1"/>
    </xf>
    <xf numFmtId="0" fontId="47" fillId="8" borderId="56" xfId="0" quotePrefix="1" applyFont="1" applyFill="1" applyBorder="1" applyAlignment="1">
      <alignment vertical="top" wrapText="1"/>
    </xf>
    <xf numFmtId="0" fontId="5" fillId="8" borderId="56" xfId="0" applyFont="1" applyFill="1" applyBorder="1" applyAlignment="1">
      <alignment vertical="top"/>
    </xf>
    <xf numFmtId="0" fontId="5" fillId="0" borderId="0" xfId="0" applyFont="1" applyAlignment="1">
      <alignment vertical="top"/>
    </xf>
    <xf numFmtId="0" fontId="5" fillId="8" borderId="52" xfId="0" applyFont="1" applyFill="1" applyBorder="1" applyAlignment="1">
      <alignment vertical="top"/>
    </xf>
    <xf numFmtId="0" fontId="18" fillId="17" borderId="53" xfId="0" applyFont="1" applyFill="1" applyBorder="1" applyAlignment="1">
      <alignment vertical="top"/>
    </xf>
    <xf numFmtId="0" fontId="18" fillId="17" borderId="54" xfId="0" applyFont="1" applyFill="1" applyBorder="1" applyAlignment="1">
      <alignment vertical="top"/>
    </xf>
    <xf numFmtId="0" fontId="5" fillId="20" borderId="56" xfId="0" applyFont="1" applyFill="1" applyBorder="1" applyAlignment="1">
      <alignment vertical="top"/>
    </xf>
    <xf numFmtId="0" fontId="5" fillId="9" borderId="56" xfId="0" applyFont="1" applyFill="1" applyBorder="1" applyAlignment="1">
      <alignment vertical="top"/>
    </xf>
    <xf numFmtId="0" fontId="5" fillId="8" borderId="56" xfId="0" quotePrefix="1" applyFont="1" applyFill="1" applyBorder="1" applyAlignment="1">
      <alignment vertical="top" wrapText="1"/>
    </xf>
    <xf numFmtId="0" fontId="5" fillId="8" borderId="0" xfId="0" applyFont="1" applyFill="1" applyAlignment="1">
      <alignment vertical="top" wrapText="1"/>
    </xf>
    <xf numFmtId="0" fontId="5" fillId="8" borderId="0" xfId="0" applyFont="1" applyFill="1" applyAlignment="1">
      <alignment vertical="top"/>
    </xf>
    <xf numFmtId="0" fontId="0" fillId="14" borderId="0" xfId="0" applyFill="1" applyAlignment="1">
      <alignment vertical="center"/>
    </xf>
    <xf numFmtId="0" fontId="38" fillId="0" borderId="0" xfId="1"/>
    <xf numFmtId="0" fontId="42" fillId="15" borderId="31" xfId="0" applyFont="1" applyFill="1" applyBorder="1" applyAlignment="1">
      <alignment horizontal="center" wrapText="1"/>
    </xf>
    <xf numFmtId="2" fontId="5" fillId="15" borderId="0" xfId="0" applyNumberFormat="1" applyFont="1" applyFill="1" applyAlignment="1">
      <alignment horizontal="center"/>
    </xf>
    <xf numFmtId="0" fontId="34" fillId="15" borderId="31" xfId="0" applyFont="1" applyFill="1" applyBorder="1" applyAlignment="1">
      <alignment horizontal="center" wrapText="1"/>
    </xf>
    <xf numFmtId="0" fontId="35" fillId="15" borderId="40" xfId="0" applyFont="1" applyFill="1" applyBorder="1" applyAlignment="1">
      <alignment horizontal="center"/>
    </xf>
    <xf numFmtId="0" fontId="62" fillId="15" borderId="0" xfId="0" applyFont="1" applyFill="1" applyAlignment="1">
      <alignment horizontal="right"/>
    </xf>
    <xf numFmtId="0" fontId="62" fillId="15" borderId="0" xfId="0" applyFont="1" applyFill="1"/>
    <xf numFmtId="0" fontId="35" fillId="15" borderId="0" xfId="0" applyFont="1" applyFill="1" applyAlignment="1">
      <alignment horizontal="center"/>
    </xf>
    <xf numFmtId="0" fontId="35" fillId="15" borderId="0" xfId="0" applyFont="1" applyFill="1"/>
    <xf numFmtId="0" fontId="35" fillId="16" borderId="0" xfId="0" applyFont="1" applyFill="1"/>
    <xf numFmtId="0" fontId="35" fillId="0" borderId="0" xfId="0" applyFont="1"/>
    <xf numFmtId="0" fontId="35" fillId="16" borderId="0" xfId="0" applyFont="1" applyFill="1" applyAlignment="1">
      <alignment horizontal="left"/>
    </xf>
    <xf numFmtId="0" fontId="35" fillId="16" borderId="0" xfId="0" applyFont="1" applyFill="1" applyAlignment="1">
      <alignment horizontal="center"/>
    </xf>
    <xf numFmtId="0" fontId="35" fillId="15" borderId="0" xfId="0" applyFont="1" applyFill="1" applyAlignment="1">
      <alignment horizontal="left"/>
    </xf>
    <xf numFmtId="0" fontId="43" fillId="0" borderId="0" xfId="0" applyFont="1" applyAlignment="1">
      <alignment horizontal="center" vertical="center"/>
    </xf>
    <xf numFmtId="1" fontId="5" fillId="17" borderId="0" xfId="0" applyNumberFormat="1" applyFont="1" applyFill="1"/>
    <xf numFmtId="0" fontId="26" fillId="18" borderId="40" xfId="0" applyFont="1" applyFill="1" applyBorder="1"/>
    <xf numFmtId="0" fontId="24" fillId="19" borderId="48" xfId="0" applyFont="1" applyFill="1" applyBorder="1"/>
    <xf numFmtId="0" fontId="27" fillId="19" borderId="50" xfId="0" applyFont="1" applyFill="1" applyBorder="1" applyAlignment="1">
      <alignment wrapText="1"/>
    </xf>
    <xf numFmtId="0" fontId="24" fillId="19" borderId="50" xfId="0" applyFont="1" applyFill="1" applyBorder="1"/>
    <xf numFmtId="0" fontId="27" fillId="0" borderId="0" xfId="0" applyFont="1" applyAlignment="1">
      <alignment wrapText="1"/>
    </xf>
    <xf numFmtId="0" fontId="63" fillId="0" borderId="0" xfId="0" applyFont="1"/>
    <xf numFmtId="0" fontId="27" fillId="0" borderId="0" xfId="0" applyFont="1"/>
    <xf numFmtId="0" fontId="64" fillId="0" borderId="0" xfId="0" applyFont="1"/>
    <xf numFmtId="0" fontId="33" fillId="15" borderId="38" xfId="0" applyFont="1" applyFill="1" applyBorder="1" applyAlignment="1">
      <alignment horizontal="right"/>
    </xf>
    <xf numFmtId="165" fontId="1" fillId="15" borderId="0" xfId="0" applyNumberFormat="1" applyFont="1" applyFill="1"/>
    <xf numFmtId="165" fontId="0" fillId="0" borderId="0" xfId="0" applyNumberFormat="1"/>
    <xf numFmtId="165" fontId="0" fillId="17" borderId="0" xfId="0" applyNumberFormat="1" applyFill="1" applyAlignment="1">
      <alignment wrapText="1"/>
    </xf>
    <xf numFmtId="0" fontId="16" fillId="17" borderId="0" xfId="0" applyFont="1" applyFill="1"/>
    <xf numFmtId="0" fontId="0" fillId="0" borderId="0" xfId="0" applyAlignment="1">
      <alignment horizontal="left" vertical="top"/>
    </xf>
    <xf numFmtId="0" fontId="0" fillId="14" borderId="0" xfId="0" applyFill="1"/>
    <xf numFmtId="0" fontId="2" fillId="14" borderId="0" xfId="0" applyFont="1" applyFill="1"/>
    <xf numFmtId="0" fontId="67" fillId="14" borderId="0" xfId="0" applyFont="1" applyFill="1"/>
    <xf numFmtId="0" fontId="2" fillId="14" borderId="0" xfId="0" applyFont="1" applyFill="1" applyAlignment="1">
      <alignment vertical="top"/>
    </xf>
    <xf numFmtId="0" fontId="35" fillId="15" borderId="0" xfId="0" applyFont="1" applyFill="1" applyAlignment="1">
      <alignment horizontal="right"/>
    </xf>
    <xf numFmtId="0" fontId="35" fillId="0" borderId="0" xfId="0" applyFont="1" applyAlignment="1">
      <alignment horizontal="right"/>
    </xf>
    <xf numFmtId="0" fontId="35" fillId="2" borderId="0" xfId="0" applyFont="1" applyFill="1" applyAlignment="1">
      <alignment horizontal="right"/>
    </xf>
    <xf numFmtId="0" fontId="20" fillId="0" borderId="0" xfId="0" applyFont="1" applyAlignment="1">
      <alignment horizontal="right"/>
    </xf>
    <xf numFmtId="0" fontId="66" fillId="14" borderId="0" xfId="0" applyFont="1" applyFill="1" applyAlignment="1">
      <alignment horizontal="right" vertical="top"/>
    </xf>
    <xf numFmtId="0" fontId="67" fillId="14" borderId="0" xfId="0" applyFont="1" applyFill="1" applyAlignment="1">
      <alignment horizontal="right"/>
    </xf>
    <xf numFmtId="0" fontId="69" fillId="15" borderId="0" xfId="0" applyFont="1" applyFill="1"/>
    <xf numFmtId="17" fontId="69" fillId="15" borderId="0" xfId="0" quotePrefix="1" applyNumberFormat="1" applyFont="1" applyFill="1"/>
    <xf numFmtId="17" fontId="70" fillId="0" borderId="0" xfId="0" applyNumberFormat="1" applyFont="1"/>
    <xf numFmtId="0" fontId="69" fillId="2" borderId="0" xfId="0" applyFont="1" applyFill="1"/>
    <xf numFmtId="0" fontId="70" fillId="0" borderId="0" xfId="0" applyFont="1"/>
    <xf numFmtId="0" fontId="71" fillId="14" borderId="0" xfId="0" applyFont="1" applyFill="1"/>
    <xf numFmtId="0" fontId="71" fillId="14" borderId="0" xfId="0" applyFont="1" applyFill="1" applyAlignment="1">
      <alignment vertical="top"/>
    </xf>
    <xf numFmtId="0" fontId="73" fillId="14" borderId="0" xfId="0" applyFont="1" applyFill="1" applyAlignment="1">
      <alignment horizontal="right" vertical="top"/>
    </xf>
    <xf numFmtId="0" fontId="20" fillId="15" borderId="0" xfId="0" applyFont="1" applyFill="1"/>
    <xf numFmtId="0" fontId="20" fillId="2" borderId="0" xfId="0" applyFont="1" applyFill="1"/>
    <xf numFmtId="0" fontId="67" fillId="14" borderId="0" xfId="0" applyFont="1" applyFill="1" applyAlignment="1">
      <alignment vertical="top"/>
    </xf>
    <xf numFmtId="0" fontId="13" fillId="0" borderId="0" xfId="0" applyFont="1" applyAlignment="1">
      <alignment horizontal="right"/>
    </xf>
    <xf numFmtId="0" fontId="74" fillId="0" borderId="0" xfId="0" applyFont="1" applyAlignment="1">
      <alignment horizontal="right" vertical="top"/>
    </xf>
    <xf numFmtId="0" fontId="1" fillId="0" borderId="44" xfId="0" applyFont="1" applyBorder="1"/>
    <xf numFmtId="0" fontId="66" fillId="21" borderId="0" xfId="0" applyFont="1" applyFill="1" applyAlignment="1">
      <alignment horizontal="right"/>
    </xf>
    <xf numFmtId="0" fontId="2" fillId="21" borderId="0" xfId="0" applyFont="1" applyFill="1"/>
    <xf numFmtId="0" fontId="73" fillId="21" borderId="0" xfId="0" applyFont="1" applyFill="1" applyAlignment="1">
      <alignment horizontal="right" vertical="top"/>
    </xf>
    <xf numFmtId="0" fontId="67" fillId="21" borderId="0" xfId="0" applyFont="1" applyFill="1"/>
    <xf numFmtId="0" fontId="64" fillId="0" borderId="0" xfId="0" applyFont="1" applyAlignment="1">
      <alignment horizontal="left"/>
    </xf>
    <xf numFmtId="0" fontId="65" fillId="0" borderId="8" xfId="0" applyFont="1" applyBorder="1" applyAlignment="1">
      <alignment horizontal="left"/>
    </xf>
    <xf numFmtId="0" fontId="65" fillId="0" borderId="9" xfId="0" applyFont="1" applyBorder="1" applyAlignment="1">
      <alignment horizontal="left"/>
    </xf>
    <xf numFmtId="0" fontId="65" fillId="0" borderId="10" xfId="0" applyFont="1" applyBorder="1" applyAlignment="1">
      <alignment horizontal="left"/>
    </xf>
    <xf numFmtId="0" fontId="65" fillId="0" borderId="18" xfId="0" applyFont="1" applyBorder="1" applyAlignment="1">
      <alignment horizontal="left"/>
    </xf>
    <xf numFmtId="0" fontId="65" fillId="0" borderId="17" xfId="0" applyFont="1" applyBorder="1" applyAlignment="1">
      <alignment horizontal="left"/>
    </xf>
    <xf numFmtId="0" fontId="65" fillId="0" borderId="16" xfId="0" applyFont="1" applyBorder="1" applyAlignment="1">
      <alignment horizontal="left"/>
    </xf>
    <xf numFmtId="0" fontId="65" fillId="0" borderId="24" xfId="0" applyFont="1" applyBorder="1" applyAlignment="1">
      <alignment horizontal="left"/>
    </xf>
    <xf numFmtId="0" fontId="65" fillId="0" borderId="25" xfId="0" applyFont="1" applyBorder="1" applyAlignment="1">
      <alignment horizontal="left"/>
    </xf>
    <xf numFmtId="0" fontId="65" fillId="0" borderId="26" xfId="0" applyFont="1" applyBorder="1" applyAlignment="1">
      <alignment horizontal="left"/>
    </xf>
    <xf numFmtId="0" fontId="75" fillId="0" borderId="2" xfId="0" applyFont="1" applyBorder="1" applyAlignment="1">
      <alignment horizontal="left"/>
    </xf>
    <xf numFmtId="0" fontId="75" fillId="0" borderId="4" xfId="0" applyFont="1" applyBorder="1" applyAlignment="1">
      <alignment horizontal="left"/>
    </xf>
    <xf numFmtId="0" fontId="75" fillId="0" borderId="6" xfId="0" applyFont="1" applyBorder="1" applyAlignment="1">
      <alignment horizontal="left"/>
    </xf>
    <xf numFmtId="0" fontId="76" fillId="0" borderId="12" xfId="0" applyFont="1" applyBorder="1" applyAlignment="1">
      <alignment horizontal="left"/>
    </xf>
    <xf numFmtId="0" fontId="76" fillId="0" borderId="13" xfId="0" applyFont="1" applyBorder="1" applyAlignment="1">
      <alignment horizontal="left"/>
    </xf>
    <xf numFmtId="0" fontId="76" fillId="0" borderId="14" xfId="0" applyFont="1" applyBorder="1" applyAlignment="1">
      <alignment horizontal="left"/>
    </xf>
    <xf numFmtId="0" fontId="76" fillId="0" borderId="22" xfId="0" applyFont="1" applyBorder="1" applyAlignment="1">
      <alignment horizontal="left"/>
    </xf>
    <xf numFmtId="0" fontId="76" fillId="0" borderId="21" xfId="0" applyFont="1" applyBorder="1" applyAlignment="1">
      <alignment horizontal="left"/>
    </xf>
    <xf numFmtId="0" fontId="76" fillId="0" borderId="20" xfId="0" applyFont="1" applyBorder="1" applyAlignment="1">
      <alignment horizontal="left"/>
    </xf>
    <xf numFmtId="0" fontId="76" fillId="0" borderId="28" xfId="0" applyFont="1" applyBorder="1" applyAlignment="1">
      <alignment horizontal="left"/>
    </xf>
    <xf numFmtId="0" fontId="76" fillId="0" borderId="29" xfId="0" applyFont="1" applyBorder="1" applyAlignment="1">
      <alignment horizontal="left"/>
    </xf>
    <xf numFmtId="0" fontId="76" fillId="0" borderId="30" xfId="0" applyFont="1" applyBorder="1" applyAlignment="1">
      <alignment horizontal="left"/>
    </xf>
    <xf numFmtId="0" fontId="0" fillId="13" borderId="0" xfId="0" applyFill="1"/>
    <xf numFmtId="0" fontId="68" fillId="21" borderId="0" xfId="0" applyFont="1" applyFill="1"/>
    <xf numFmtId="0" fontId="68" fillId="21" borderId="48" xfId="0" applyFont="1" applyFill="1" applyBorder="1"/>
    <xf numFmtId="0" fontId="68" fillId="21" borderId="48" xfId="0" applyFont="1" applyFill="1" applyBorder="1" applyAlignment="1">
      <alignment horizontal="left"/>
    </xf>
    <xf numFmtId="0" fontId="68" fillId="21" borderId="48" xfId="0" applyFont="1" applyFill="1" applyBorder="1" applyAlignment="1">
      <alignment horizontal="right"/>
    </xf>
    <xf numFmtId="0" fontId="72" fillId="21" borderId="48" xfId="0" applyFont="1" applyFill="1" applyBorder="1"/>
    <xf numFmtId="0" fontId="68" fillId="21" borderId="0" xfId="0" applyFont="1" applyFill="1" applyAlignment="1">
      <alignment horizontal="left"/>
    </xf>
    <xf numFmtId="0" fontId="68" fillId="21" borderId="0" xfId="0" applyFont="1" applyFill="1" applyAlignment="1">
      <alignment horizontal="right"/>
    </xf>
    <xf numFmtId="0" fontId="77" fillId="18" borderId="40" xfId="0" applyFont="1" applyFill="1" applyBorder="1"/>
    <xf numFmtId="0" fontId="0" fillId="19" borderId="58" xfId="0" applyFill="1" applyBorder="1"/>
    <xf numFmtId="0" fontId="0" fillId="19" borderId="50" xfId="0" applyFill="1" applyBorder="1"/>
    <xf numFmtId="2" fontId="2" fillId="2" borderId="37" xfId="0" applyNumberFormat="1" applyFont="1" applyFill="1" applyBorder="1"/>
    <xf numFmtId="0" fontId="46" fillId="8" borderId="56" xfId="0" applyFont="1" applyFill="1" applyBorder="1" applyAlignment="1">
      <alignment vertical="top"/>
    </xf>
    <xf numFmtId="49" fontId="0" fillId="17" borderId="0" xfId="0" applyNumberFormat="1" applyFill="1" applyAlignment="1">
      <alignment wrapText="1"/>
    </xf>
    <xf numFmtId="0" fontId="0" fillId="17" borderId="0" xfId="0" applyFill="1" applyAlignment="1">
      <alignment horizontal="left" wrapText="1"/>
    </xf>
    <xf numFmtId="0" fontId="5" fillId="0" borderId="0" xfId="0" applyFont="1" applyAlignment="1">
      <alignment horizontal="left" vertical="center" wrapText="1"/>
    </xf>
    <xf numFmtId="0" fontId="69" fillId="2" borderId="0" xfId="0" applyFont="1" applyFill="1" applyAlignment="1">
      <alignment horizontal="left" vertical="center" wrapText="1"/>
    </xf>
    <xf numFmtId="0" fontId="1" fillId="8" borderId="0" xfId="0" applyFont="1" applyFill="1" applyAlignment="1">
      <alignment horizontal="center" vertical="center" textRotation="90"/>
    </xf>
    <xf numFmtId="0" fontId="1" fillId="8" borderId="0" xfId="0" applyFont="1" applyFill="1" applyAlignment="1">
      <alignment horizontal="center"/>
    </xf>
    <xf numFmtId="0" fontId="2" fillId="7" borderId="7"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27" xfId="0" applyFont="1" applyFill="1" applyBorder="1" applyAlignment="1">
      <alignment horizontal="center" vertical="center"/>
    </xf>
    <xf numFmtId="0" fontId="5" fillId="0" borderId="0" xfId="0" applyFont="1" applyAlignment="1">
      <alignment horizontal="center"/>
    </xf>
    <xf numFmtId="0" fontId="6" fillId="10" borderId="31" xfId="0" applyFont="1" applyFill="1" applyBorder="1" applyAlignment="1">
      <alignment horizontal="center"/>
    </xf>
    <xf numFmtId="0" fontId="8" fillId="10" borderId="31" xfId="0" applyFont="1" applyFill="1" applyBorder="1" applyAlignment="1">
      <alignment horizontal="center"/>
    </xf>
    <xf numFmtId="0" fontId="5" fillId="9" borderId="0" xfId="0" applyFont="1" applyFill="1" applyAlignment="1">
      <alignment horizontal="left" wrapText="1"/>
    </xf>
    <xf numFmtId="0" fontId="43" fillId="14" borderId="0" xfId="0" applyFont="1" applyFill="1" applyAlignment="1">
      <alignment horizontal="left" vertical="center"/>
    </xf>
    <xf numFmtId="0" fontId="16" fillId="15" borderId="0" xfId="0" applyFont="1" applyFill="1" applyAlignment="1">
      <alignment horizontal="left" vertical="top" wrapText="1"/>
    </xf>
    <xf numFmtId="0" fontId="16" fillId="15" borderId="0" xfId="0" applyFont="1" applyFill="1" applyAlignment="1">
      <alignment horizontal="left" vertical="center"/>
    </xf>
    <xf numFmtId="0" fontId="35" fillId="15" borderId="40" xfId="0" applyFont="1" applyFill="1" applyBorder="1" applyAlignment="1">
      <alignment horizontal="center"/>
    </xf>
    <xf numFmtId="0" fontId="35" fillId="15" borderId="0" xfId="0" applyFont="1" applyFill="1" applyAlignment="1">
      <alignment horizontal="center"/>
    </xf>
    <xf numFmtId="0" fontId="0" fillId="15" borderId="39" xfId="0" applyFill="1" applyBorder="1" applyAlignment="1">
      <alignment horizontal="left" vertical="top" wrapText="1"/>
    </xf>
    <xf numFmtId="0" fontId="0" fillId="15"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6600"/>
      <color rgb="FF009900"/>
      <color rgb="FF33CC33"/>
      <color rgb="FF00CC00"/>
      <color rgb="FF000000"/>
      <color rgb="FF8A8AA2"/>
      <color rgb="FF605D6F"/>
      <color rgb="FF756201"/>
      <color rgb="FFC8A200"/>
      <color rgb="FFD08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40233</xdr:colOff>
      <xdr:row>13</xdr:row>
      <xdr:rowOff>146304</xdr:rowOff>
    </xdr:from>
    <xdr:to>
      <xdr:col>4</xdr:col>
      <xdr:colOff>310895</xdr:colOff>
      <xdr:row>15</xdr:row>
      <xdr:rowOff>43891</xdr:rowOff>
    </xdr:to>
    <xdr:sp macro="" textlink="">
      <xdr:nvSpPr>
        <xdr:cNvPr id="2" name="Arrow: Right 1">
          <a:extLst>
            <a:ext uri="{FF2B5EF4-FFF2-40B4-BE49-F238E27FC236}">
              <a16:creationId xmlns:a16="http://schemas.microsoft.com/office/drawing/2014/main" id="{42879099-5C58-4931-906E-F197D4C9EE15}"/>
            </a:ext>
          </a:extLst>
        </xdr:cNvPr>
        <xdr:cNvSpPr/>
      </xdr:nvSpPr>
      <xdr:spPr>
        <a:xfrm>
          <a:off x="1364284" y="2472538"/>
          <a:ext cx="270662" cy="87782"/>
        </a:xfrm>
        <a:prstGeom prst="rightArrow">
          <a:avLst/>
        </a:prstGeom>
        <a:solidFill>
          <a:schemeClr val="tx2">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17</xdr:row>
      <xdr:rowOff>153621</xdr:rowOff>
    </xdr:from>
    <xdr:to>
      <xdr:col>4</xdr:col>
      <xdr:colOff>310895</xdr:colOff>
      <xdr:row>19</xdr:row>
      <xdr:rowOff>51207</xdr:rowOff>
    </xdr:to>
    <xdr:sp macro="" textlink="">
      <xdr:nvSpPr>
        <xdr:cNvPr id="3" name="Arrow: Right 2">
          <a:extLst>
            <a:ext uri="{FF2B5EF4-FFF2-40B4-BE49-F238E27FC236}">
              <a16:creationId xmlns:a16="http://schemas.microsoft.com/office/drawing/2014/main" id="{F05DCCE0-1401-4C50-B7A9-852D16E2EC44}"/>
            </a:ext>
          </a:extLst>
        </xdr:cNvPr>
        <xdr:cNvSpPr/>
      </xdr:nvSpPr>
      <xdr:spPr>
        <a:xfrm>
          <a:off x="1364284" y="3057755"/>
          <a:ext cx="270662" cy="87782"/>
        </a:xfrm>
        <a:prstGeom prst="rightArrow">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21</xdr:row>
      <xdr:rowOff>146304</xdr:rowOff>
    </xdr:from>
    <xdr:to>
      <xdr:col>4</xdr:col>
      <xdr:colOff>310895</xdr:colOff>
      <xdr:row>23</xdr:row>
      <xdr:rowOff>43891</xdr:rowOff>
    </xdr:to>
    <xdr:sp macro="" textlink="">
      <xdr:nvSpPr>
        <xdr:cNvPr id="4" name="Arrow: Right 3">
          <a:extLst>
            <a:ext uri="{FF2B5EF4-FFF2-40B4-BE49-F238E27FC236}">
              <a16:creationId xmlns:a16="http://schemas.microsoft.com/office/drawing/2014/main" id="{B5071EC8-6838-4954-97B3-7CC7A3C8DC20}"/>
            </a:ext>
          </a:extLst>
        </xdr:cNvPr>
        <xdr:cNvSpPr/>
      </xdr:nvSpPr>
      <xdr:spPr>
        <a:xfrm>
          <a:off x="1364284" y="3628339"/>
          <a:ext cx="270662" cy="87782"/>
        </a:xfrm>
        <a:prstGeom prst="rightArrow">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347471</xdr:colOff>
      <xdr:row>12</xdr:row>
      <xdr:rowOff>53034</xdr:rowOff>
    </xdr:from>
    <xdr:to>
      <xdr:col>5</xdr:col>
      <xdr:colOff>435253</xdr:colOff>
      <xdr:row>12</xdr:row>
      <xdr:rowOff>323696</xdr:rowOff>
    </xdr:to>
    <xdr:sp macro="" textlink="">
      <xdr:nvSpPr>
        <xdr:cNvPr id="5" name="Arrow: Right 4">
          <a:extLst>
            <a:ext uri="{FF2B5EF4-FFF2-40B4-BE49-F238E27FC236}">
              <a16:creationId xmlns:a16="http://schemas.microsoft.com/office/drawing/2014/main" id="{A9DF9A89-6D6E-4C55-B6DF-8CBF1B1D65CC}"/>
            </a:ext>
          </a:extLst>
        </xdr:cNvPr>
        <xdr:cNvSpPr/>
      </xdr:nvSpPr>
      <xdr:spPr>
        <a:xfrm rot="5400000">
          <a:off x="1953157" y="2178100"/>
          <a:ext cx="270662" cy="87782"/>
        </a:xfrm>
        <a:prstGeom prst="rightArrow">
          <a:avLst/>
        </a:prstGeom>
        <a:solidFill>
          <a:schemeClr val="accent1">
            <a:lumMod val="40000"/>
            <a:lumOff val="60000"/>
          </a:schemeClr>
        </a:solidFill>
        <a:ln>
          <a:solidFill>
            <a:schemeClr val="accent5">
              <a:lumMod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343812</xdr:colOff>
      <xdr:row>12</xdr:row>
      <xdr:rowOff>53034</xdr:rowOff>
    </xdr:from>
    <xdr:to>
      <xdr:col>7</xdr:col>
      <xdr:colOff>431594</xdr:colOff>
      <xdr:row>12</xdr:row>
      <xdr:rowOff>323696</xdr:rowOff>
    </xdr:to>
    <xdr:sp macro="" textlink="">
      <xdr:nvSpPr>
        <xdr:cNvPr id="6" name="Arrow: Right 5">
          <a:extLst>
            <a:ext uri="{FF2B5EF4-FFF2-40B4-BE49-F238E27FC236}">
              <a16:creationId xmlns:a16="http://schemas.microsoft.com/office/drawing/2014/main" id="{8A36EFAF-4409-4C59-B941-3665B7B1FE4A}"/>
            </a:ext>
          </a:extLst>
        </xdr:cNvPr>
        <xdr:cNvSpPr/>
      </xdr:nvSpPr>
      <xdr:spPr>
        <a:xfrm rot="5400000">
          <a:off x="2900474" y="2178100"/>
          <a:ext cx="270662" cy="87782"/>
        </a:xfrm>
        <a:prstGeom prst="rightArrow">
          <a:avLst/>
        </a:prstGeom>
        <a:solidFill>
          <a:schemeClr val="accent6">
            <a:lumMod val="60000"/>
            <a:lumOff val="40000"/>
          </a:schemeClr>
        </a:solidFill>
        <a:ln>
          <a:solidFill>
            <a:schemeClr val="accent6">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329183</xdr:colOff>
      <xdr:row>12</xdr:row>
      <xdr:rowOff>53034</xdr:rowOff>
    </xdr:from>
    <xdr:to>
      <xdr:col>9</xdr:col>
      <xdr:colOff>416965</xdr:colOff>
      <xdr:row>12</xdr:row>
      <xdr:rowOff>323696</xdr:rowOff>
    </xdr:to>
    <xdr:sp macro="" textlink="">
      <xdr:nvSpPr>
        <xdr:cNvPr id="7" name="Arrow: Right 6">
          <a:extLst>
            <a:ext uri="{FF2B5EF4-FFF2-40B4-BE49-F238E27FC236}">
              <a16:creationId xmlns:a16="http://schemas.microsoft.com/office/drawing/2014/main" id="{DD15207F-5CE4-4F80-983F-E617A2CFA27C}"/>
            </a:ext>
          </a:extLst>
        </xdr:cNvPr>
        <xdr:cNvSpPr/>
      </xdr:nvSpPr>
      <xdr:spPr>
        <a:xfrm rot="5400000">
          <a:off x="3836821" y="2178100"/>
          <a:ext cx="270662" cy="87782"/>
        </a:xfrm>
        <a:prstGeom prst="rightArrow">
          <a:avLst/>
        </a:prstGeom>
        <a:solidFill>
          <a:schemeClr val="accent4">
            <a:lumMod val="40000"/>
            <a:lumOff val="60000"/>
          </a:schemeClr>
        </a:solidFill>
        <a:ln>
          <a:solidFill>
            <a:schemeClr val="accent4">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15876</xdr:colOff>
      <xdr:row>55</xdr:row>
      <xdr:rowOff>32529</xdr:rowOff>
    </xdr:from>
    <xdr:to>
      <xdr:col>3</xdr:col>
      <xdr:colOff>206376</xdr:colOff>
      <xdr:row>56</xdr:row>
      <xdr:rowOff>5541</xdr:rowOff>
    </xdr:to>
    <xdr:sp macro="" textlink="">
      <xdr:nvSpPr>
        <xdr:cNvPr id="8" name="Oval 7">
          <a:extLst>
            <a:ext uri="{FF2B5EF4-FFF2-40B4-BE49-F238E27FC236}">
              <a16:creationId xmlns:a16="http://schemas.microsoft.com/office/drawing/2014/main" id="{DC616AEE-648C-41E5-828C-04D4525155E7}"/>
            </a:ext>
          </a:extLst>
        </xdr:cNvPr>
        <xdr:cNvSpPr/>
      </xdr:nvSpPr>
      <xdr:spPr>
        <a:xfrm>
          <a:off x="1571626" y="10295717"/>
          <a:ext cx="190500" cy="171449"/>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209550</xdr:rowOff>
    </xdr:from>
    <xdr:to>
      <xdr:col>4</xdr:col>
      <xdr:colOff>0</xdr:colOff>
      <xdr:row>23</xdr:row>
      <xdr:rowOff>28575</xdr:rowOff>
    </xdr:to>
    <xdr:sp macro="" textlink="">
      <xdr:nvSpPr>
        <xdr:cNvPr id="2" name="Oval 1">
          <a:extLst>
            <a:ext uri="{FF2B5EF4-FFF2-40B4-BE49-F238E27FC236}">
              <a16:creationId xmlns:a16="http://schemas.microsoft.com/office/drawing/2014/main" id="{815AC07A-2707-4A78-BE93-26BE895CE17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3" name="Rounded Rectangle 2">
          <a:extLst>
            <a:ext uri="{FF2B5EF4-FFF2-40B4-BE49-F238E27FC236}">
              <a16:creationId xmlns:a16="http://schemas.microsoft.com/office/drawing/2014/main" id="{907D8F3E-D8F8-4109-BF93-0504FCEF4A19}"/>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xdr:colOff>
      <xdr:row>19</xdr:row>
      <xdr:rowOff>0</xdr:rowOff>
    </xdr:from>
    <xdr:to>
      <xdr:col>8</xdr:col>
      <xdr:colOff>0</xdr:colOff>
      <xdr:row>20</xdr:row>
      <xdr:rowOff>21946</xdr:rowOff>
    </xdr:to>
    <xdr:sp macro="" textlink="">
      <xdr:nvSpPr>
        <xdr:cNvPr id="4" name="Oval 3">
          <a:extLst>
            <a:ext uri="{FF2B5EF4-FFF2-40B4-BE49-F238E27FC236}">
              <a16:creationId xmlns:a16="http://schemas.microsoft.com/office/drawing/2014/main" id="{E22AE34D-8B23-4E88-9FCB-AD5755D4295B}"/>
            </a:ext>
          </a:extLst>
        </xdr:cNvPr>
        <xdr:cNvSpPr/>
      </xdr:nvSpPr>
      <xdr:spPr>
        <a:xfrm>
          <a:off x="24432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5" name="Oval 4">
          <a:extLst>
            <a:ext uri="{FF2B5EF4-FFF2-40B4-BE49-F238E27FC236}">
              <a16:creationId xmlns:a16="http://schemas.microsoft.com/office/drawing/2014/main" id="{6A45906E-527B-4D1A-A121-CFE03CE40C2B}"/>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6" name="Oval 5">
          <a:extLst>
            <a:ext uri="{FF2B5EF4-FFF2-40B4-BE49-F238E27FC236}">
              <a16:creationId xmlns:a16="http://schemas.microsoft.com/office/drawing/2014/main" id="{63F1FDB3-37C6-4CB5-89C9-8B2482227FA6}"/>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7" name="Oval 6">
          <a:extLst>
            <a:ext uri="{FF2B5EF4-FFF2-40B4-BE49-F238E27FC236}">
              <a16:creationId xmlns:a16="http://schemas.microsoft.com/office/drawing/2014/main" id="{26D308BF-504E-4F16-9558-DD2EF15AFF27}"/>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0</xdr:colOff>
      <xdr:row>19</xdr:row>
      <xdr:rowOff>0</xdr:rowOff>
    </xdr:from>
    <xdr:to>
      <xdr:col>17</xdr:col>
      <xdr:colOff>0</xdr:colOff>
      <xdr:row>20</xdr:row>
      <xdr:rowOff>21946</xdr:rowOff>
    </xdr:to>
    <xdr:sp macro="" textlink="">
      <xdr:nvSpPr>
        <xdr:cNvPr id="8" name="Oval 7">
          <a:extLst>
            <a:ext uri="{FF2B5EF4-FFF2-40B4-BE49-F238E27FC236}">
              <a16:creationId xmlns:a16="http://schemas.microsoft.com/office/drawing/2014/main" id="{92975D21-C936-4458-A69B-253AE076FDD5}"/>
            </a:ext>
          </a:extLst>
        </xdr:cNvPr>
        <xdr:cNvSpPr/>
      </xdr:nvSpPr>
      <xdr:spPr>
        <a:xfrm>
          <a:off x="441838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19</xdr:row>
      <xdr:rowOff>0</xdr:rowOff>
    </xdr:from>
    <xdr:to>
      <xdr:col>32</xdr:col>
      <xdr:colOff>0</xdr:colOff>
      <xdr:row>20</xdr:row>
      <xdr:rowOff>21946</xdr:rowOff>
    </xdr:to>
    <xdr:sp macro="" textlink="">
      <xdr:nvSpPr>
        <xdr:cNvPr id="9" name="Oval 8">
          <a:extLst>
            <a:ext uri="{FF2B5EF4-FFF2-40B4-BE49-F238E27FC236}">
              <a16:creationId xmlns:a16="http://schemas.microsoft.com/office/drawing/2014/main" id="{5174057A-7F31-4805-A95B-D23A1374015A}"/>
            </a:ext>
          </a:extLst>
        </xdr:cNvPr>
        <xdr:cNvSpPr/>
      </xdr:nvSpPr>
      <xdr:spPr>
        <a:xfrm>
          <a:off x="771022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0</xdr:colOff>
      <xdr:row>19</xdr:row>
      <xdr:rowOff>0</xdr:rowOff>
    </xdr:from>
    <xdr:to>
      <xdr:col>41</xdr:col>
      <xdr:colOff>0</xdr:colOff>
      <xdr:row>20</xdr:row>
      <xdr:rowOff>21946</xdr:rowOff>
    </xdr:to>
    <xdr:sp macro="" textlink="">
      <xdr:nvSpPr>
        <xdr:cNvPr id="10" name="Oval 9">
          <a:extLst>
            <a:ext uri="{FF2B5EF4-FFF2-40B4-BE49-F238E27FC236}">
              <a16:creationId xmlns:a16="http://schemas.microsoft.com/office/drawing/2014/main" id="{DA63956D-8C41-4DD0-8434-7BF6B37CC568}"/>
            </a:ext>
          </a:extLst>
        </xdr:cNvPr>
        <xdr:cNvSpPr/>
      </xdr:nvSpPr>
      <xdr:spPr>
        <a:xfrm>
          <a:off x="9685325"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11" name="Rounded Rectangle 108">
          <a:extLst>
            <a:ext uri="{FF2B5EF4-FFF2-40B4-BE49-F238E27FC236}">
              <a16:creationId xmlns:a16="http://schemas.microsoft.com/office/drawing/2014/main" id="{F1FCAEF9-27CF-4DB7-B126-B2FA4EEF4A9B}"/>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12" name="Rounded Rectangle 112">
          <a:extLst>
            <a:ext uri="{FF2B5EF4-FFF2-40B4-BE49-F238E27FC236}">
              <a16:creationId xmlns:a16="http://schemas.microsoft.com/office/drawing/2014/main" id="{18F2BC3A-9466-4CAF-881A-A9BD43DAB9AD}"/>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13" name="Rounded Rectangle 113">
          <a:extLst>
            <a:ext uri="{FF2B5EF4-FFF2-40B4-BE49-F238E27FC236}">
              <a16:creationId xmlns:a16="http://schemas.microsoft.com/office/drawing/2014/main" id="{6C31BE51-04E3-46E3-A288-132CEF93FE63}"/>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7315</xdr:colOff>
      <xdr:row>19</xdr:row>
      <xdr:rowOff>0</xdr:rowOff>
    </xdr:from>
    <xdr:to>
      <xdr:col>43</xdr:col>
      <xdr:colOff>215036</xdr:colOff>
      <xdr:row>20</xdr:row>
      <xdr:rowOff>21946</xdr:rowOff>
    </xdr:to>
    <xdr:sp macro="" textlink="">
      <xdr:nvSpPr>
        <xdr:cNvPr id="14" name="Oval 13">
          <a:extLst>
            <a:ext uri="{FF2B5EF4-FFF2-40B4-BE49-F238E27FC236}">
              <a16:creationId xmlns:a16="http://schemas.microsoft.com/office/drawing/2014/main" id="{8D61873F-E9FD-4F44-9DB6-D405E3A344B0}"/>
            </a:ext>
          </a:extLst>
        </xdr:cNvPr>
        <xdr:cNvSpPr/>
      </xdr:nvSpPr>
      <xdr:spPr>
        <a:xfrm>
          <a:off x="1038026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19</xdr:row>
      <xdr:rowOff>0</xdr:rowOff>
    </xdr:from>
    <xdr:to>
      <xdr:col>19</xdr:col>
      <xdr:colOff>207721</xdr:colOff>
      <xdr:row>20</xdr:row>
      <xdr:rowOff>21946</xdr:rowOff>
    </xdr:to>
    <xdr:sp macro="" textlink="">
      <xdr:nvSpPr>
        <xdr:cNvPr id="15" name="Oval 14">
          <a:extLst>
            <a:ext uri="{FF2B5EF4-FFF2-40B4-BE49-F238E27FC236}">
              <a16:creationId xmlns:a16="http://schemas.microsoft.com/office/drawing/2014/main" id="{4960BFBC-A9C1-4D8D-AA1D-72B7A9FCA6FA}"/>
            </a:ext>
          </a:extLst>
        </xdr:cNvPr>
        <xdr:cNvSpPr/>
      </xdr:nvSpPr>
      <xdr:spPr>
        <a:xfrm>
          <a:off x="507674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14630</xdr:colOff>
      <xdr:row>16</xdr:row>
      <xdr:rowOff>175565</xdr:rowOff>
    </xdr:from>
    <xdr:to>
      <xdr:col>24</xdr:col>
      <xdr:colOff>2895</xdr:colOff>
      <xdr:row>18</xdr:row>
      <xdr:rowOff>14631</xdr:rowOff>
    </xdr:to>
    <xdr:sp macro="" textlink="">
      <xdr:nvSpPr>
        <xdr:cNvPr id="16" name="Oval 15">
          <a:extLst>
            <a:ext uri="{FF2B5EF4-FFF2-40B4-BE49-F238E27FC236}">
              <a16:creationId xmlns:a16="http://schemas.microsoft.com/office/drawing/2014/main" id="{DF9B960C-4BAE-4742-8431-2E9BC54055DC}"/>
            </a:ext>
          </a:extLst>
        </xdr:cNvPr>
        <xdr:cNvSpPr/>
      </xdr:nvSpPr>
      <xdr:spPr>
        <a:xfrm>
          <a:off x="5969203"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14630</xdr:colOff>
      <xdr:row>16</xdr:row>
      <xdr:rowOff>175565</xdr:rowOff>
    </xdr:from>
    <xdr:to>
      <xdr:col>48</xdr:col>
      <xdr:colOff>2895</xdr:colOff>
      <xdr:row>18</xdr:row>
      <xdr:rowOff>14631</xdr:rowOff>
    </xdr:to>
    <xdr:sp macro="" textlink="">
      <xdr:nvSpPr>
        <xdr:cNvPr id="17" name="Oval 16">
          <a:extLst>
            <a:ext uri="{FF2B5EF4-FFF2-40B4-BE49-F238E27FC236}">
              <a16:creationId xmlns:a16="http://schemas.microsoft.com/office/drawing/2014/main" id="{51BE9867-DFA3-42A7-BE6B-733538EAD82C}"/>
            </a:ext>
          </a:extLst>
        </xdr:cNvPr>
        <xdr:cNvSpPr/>
      </xdr:nvSpPr>
      <xdr:spPr>
        <a:xfrm>
          <a:off x="11265408"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0</xdr:colOff>
      <xdr:row>21</xdr:row>
      <xdr:rowOff>209550</xdr:rowOff>
    </xdr:from>
    <xdr:to>
      <xdr:col>4</xdr:col>
      <xdr:colOff>0</xdr:colOff>
      <xdr:row>23</xdr:row>
      <xdr:rowOff>28575</xdr:rowOff>
    </xdr:to>
    <xdr:sp macro="" textlink="">
      <xdr:nvSpPr>
        <xdr:cNvPr id="18" name="Oval 17">
          <a:extLst>
            <a:ext uri="{FF2B5EF4-FFF2-40B4-BE49-F238E27FC236}">
              <a16:creationId xmlns:a16="http://schemas.microsoft.com/office/drawing/2014/main" id="{626665C1-4853-4715-A81B-6E6A2933BB3C}"/>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19" name="Rounded Rectangle 108">
          <a:extLst>
            <a:ext uri="{FF2B5EF4-FFF2-40B4-BE49-F238E27FC236}">
              <a16:creationId xmlns:a16="http://schemas.microsoft.com/office/drawing/2014/main" id="{59CF09F8-CD0E-403A-833E-7EEA859F6AB0}"/>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212141</xdr:colOff>
      <xdr:row>21</xdr:row>
      <xdr:rowOff>180289</xdr:rowOff>
    </xdr:from>
    <xdr:to>
      <xdr:col>3</xdr:col>
      <xdr:colOff>212141</xdr:colOff>
      <xdr:row>23</xdr:row>
      <xdr:rowOff>28575</xdr:rowOff>
    </xdr:to>
    <xdr:sp macro="" textlink="">
      <xdr:nvSpPr>
        <xdr:cNvPr id="20" name="Oval 19">
          <a:extLst>
            <a:ext uri="{FF2B5EF4-FFF2-40B4-BE49-F238E27FC236}">
              <a16:creationId xmlns:a16="http://schemas.microsoft.com/office/drawing/2014/main" id="{C98138BF-8DCA-45A7-88F2-863552D06E8E}"/>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23" name="Rounded Rectangle 2">
          <a:extLst>
            <a:ext uri="{FF2B5EF4-FFF2-40B4-BE49-F238E27FC236}">
              <a16:creationId xmlns:a16="http://schemas.microsoft.com/office/drawing/2014/main" id="{98A60D02-36CB-41D7-8EB8-C130F8A8C744}"/>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0" name="Oval 29">
          <a:extLst>
            <a:ext uri="{FF2B5EF4-FFF2-40B4-BE49-F238E27FC236}">
              <a16:creationId xmlns:a16="http://schemas.microsoft.com/office/drawing/2014/main" id="{D9E32C12-2467-4AB0-BA48-BF1E8C71FC03}"/>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1" name="Rounded Rectangle 108">
          <a:extLst>
            <a:ext uri="{FF2B5EF4-FFF2-40B4-BE49-F238E27FC236}">
              <a16:creationId xmlns:a16="http://schemas.microsoft.com/office/drawing/2014/main" id="{E8E5EED0-A6A8-42D7-9B83-D6F1B9240F71}"/>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2" name="Oval 31">
          <a:extLst>
            <a:ext uri="{FF2B5EF4-FFF2-40B4-BE49-F238E27FC236}">
              <a16:creationId xmlns:a16="http://schemas.microsoft.com/office/drawing/2014/main" id="{8F644274-281A-4C86-BD50-4F844A6B6769}"/>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3" name="Oval 32">
          <a:extLst>
            <a:ext uri="{FF2B5EF4-FFF2-40B4-BE49-F238E27FC236}">
              <a16:creationId xmlns:a16="http://schemas.microsoft.com/office/drawing/2014/main" id="{0E244C18-5A64-4AC8-AB5B-8C1F8B08B84B}"/>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4" name="Oval 33">
          <a:extLst>
            <a:ext uri="{FF2B5EF4-FFF2-40B4-BE49-F238E27FC236}">
              <a16:creationId xmlns:a16="http://schemas.microsoft.com/office/drawing/2014/main" id="{18A6A541-DA83-475A-BF11-775838E2954C}"/>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5" name="Rounded Rectangle 2">
          <a:extLst>
            <a:ext uri="{FF2B5EF4-FFF2-40B4-BE49-F238E27FC236}">
              <a16:creationId xmlns:a16="http://schemas.microsoft.com/office/drawing/2014/main" id="{15F1D884-DAE8-4A9D-A595-E7ED7403DB8C}"/>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36" name="Oval 35">
          <a:extLst>
            <a:ext uri="{FF2B5EF4-FFF2-40B4-BE49-F238E27FC236}">
              <a16:creationId xmlns:a16="http://schemas.microsoft.com/office/drawing/2014/main" id="{9DEF8BF7-491D-4E90-B928-D9DF03098CF6}"/>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37" name="Rounded Rectangle 2">
          <a:extLst>
            <a:ext uri="{FF2B5EF4-FFF2-40B4-BE49-F238E27FC236}">
              <a16:creationId xmlns:a16="http://schemas.microsoft.com/office/drawing/2014/main" id="{CEC89046-C980-4C05-91C5-66CA60A4C8E8}"/>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38" name="Oval 37">
          <a:extLst>
            <a:ext uri="{FF2B5EF4-FFF2-40B4-BE49-F238E27FC236}">
              <a16:creationId xmlns:a16="http://schemas.microsoft.com/office/drawing/2014/main" id="{5B77CE44-8907-49B6-B355-34D359C7AAA6}"/>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39" name="Rounded Rectangle 113">
          <a:extLst>
            <a:ext uri="{FF2B5EF4-FFF2-40B4-BE49-F238E27FC236}">
              <a16:creationId xmlns:a16="http://schemas.microsoft.com/office/drawing/2014/main" id="{266E19DA-D61F-4005-B162-1F717B36D65C}"/>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0" name="Oval 39">
          <a:extLst>
            <a:ext uri="{FF2B5EF4-FFF2-40B4-BE49-F238E27FC236}">
              <a16:creationId xmlns:a16="http://schemas.microsoft.com/office/drawing/2014/main" id="{62BDBC57-1DE7-4F2C-81D0-C42792C70BF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41" name="Rounded Rectangle 2">
          <a:extLst>
            <a:ext uri="{FF2B5EF4-FFF2-40B4-BE49-F238E27FC236}">
              <a16:creationId xmlns:a16="http://schemas.microsoft.com/office/drawing/2014/main" id="{7E2BF105-D8C2-4180-A16E-64812B81D4F9}"/>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3" name="Oval 42">
          <a:extLst>
            <a:ext uri="{FF2B5EF4-FFF2-40B4-BE49-F238E27FC236}">
              <a16:creationId xmlns:a16="http://schemas.microsoft.com/office/drawing/2014/main" id="{95BDB428-6EB4-4169-912B-464B6CE6222F}"/>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4" name="Oval 43">
          <a:extLst>
            <a:ext uri="{FF2B5EF4-FFF2-40B4-BE49-F238E27FC236}">
              <a16:creationId xmlns:a16="http://schemas.microsoft.com/office/drawing/2014/main" id="{23FE9CFD-F281-411F-9DFD-E074BB10FDE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212141</xdr:colOff>
      <xdr:row>21</xdr:row>
      <xdr:rowOff>180289</xdr:rowOff>
    </xdr:from>
    <xdr:to>
      <xdr:col>12</xdr:col>
      <xdr:colOff>212141</xdr:colOff>
      <xdr:row>23</xdr:row>
      <xdr:rowOff>28575</xdr:rowOff>
    </xdr:to>
    <xdr:sp macro="" textlink="">
      <xdr:nvSpPr>
        <xdr:cNvPr id="45" name="Oval 44">
          <a:extLst>
            <a:ext uri="{FF2B5EF4-FFF2-40B4-BE49-F238E27FC236}">
              <a16:creationId xmlns:a16="http://schemas.microsoft.com/office/drawing/2014/main" id="{C955864C-3246-4D70-9C29-574EB7C13F33}"/>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6" name="Oval 45">
          <a:extLst>
            <a:ext uri="{FF2B5EF4-FFF2-40B4-BE49-F238E27FC236}">
              <a16:creationId xmlns:a16="http://schemas.microsoft.com/office/drawing/2014/main" id="{4FDEDDFB-A585-4181-ABF4-926118717FE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7" name="Oval 46">
          <a:extLst>
            <a:ext uri="{FF2B5EF4-FFF2-40B4-BE49-F238E27FC236}">
              <a16:creationId xmlns:a16="http://schemas.microsoft.com/office/drawing/2014/main" id="{B33F8C44-FCBD-4661-8C0B-2EB58A72DAD5}"/>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212141</xdr:colOff>
      <xdr:row>21</xdr:row>
      <xdr:rowOff>180289</xdr:rowOff>
    </xdr:from>
    <xdr:to>
      <xdr:col>27</xdr:col>
      <xdr:colOff>212141</xdr:colOff>
      <xdr:row>23</xdr:row>
      <xdr:rowOff>28575</xdr:rowOff>
    </xdr:to>
    <xdr:sp macro="" textlink="">
      <xdr:nvSpPr>
        <xdr:cNvPr id="48" name="Oval 47">
          <a:extLst>
            <a:ext uri="{FF2B5EF4-FFF2-40B4-BE49-F238E27FC236}">
              <a16:creationId xmlns:a16="http://schemas.microsoft.com/office/drawing/2014/main" id="{8186257B-2356-4DE3-B4F5-1AA3DF5C3FAB}"/>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9" name="Oval 48">
          <a:extLst>
            <a:ext uri="{FF2B5EF4-FFF2-40B4-BE49-F238E27FC236}">
              <a16:creationId xmlns:a16="http://schemas.microsoft.com/office/drawing/2014/main" id="{B44A74E4-7054-4887-B8BC-C1176ECA3E1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0" name="Oval 49">
          <a:extLst>
            <a:ext uri="{FF2B5EF4-FFF2-40B4-BE49-F238E27FC236}">
              <a16:creationId xmlns:a16="http://schemas.microsoft.com/office/drawing/2014/main" id="{B159E420-2480-4EE5-8C50-559FD77F59DE}"/>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1" name="Oval 50">
          <a:extLst>
            <a:ext uri="{FF2B5EF4-FFF2-40B4-BE49-F238E27FC236}">
              <a16:creationId xmlns:a16="http://schemas.microsoft.com/office/drawing/2014/main" id="{69D263E2-29BA-4717-A47B-3AD573450A68}"/>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2" name="Oval 51">
          <a:extLst>
            <a:ext uri="{FF2B5EF4-FFF2-40B4-BE49-F238E27FC236}">
              <a16:creationId xmlns:a16="http://schemas.microsoft.com/office/drawing/2014/main" id="{29C3AD0B-A187-493D-8BF9-A98563599624}"/>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3" name="Oval 52">
          <a:extLst>
            <a:ext uri="{FF2B5EF4-FFF2-40B4-BE49-F238E27FC236}">
              <a16:creationId xmlns:a16="http://schemas.microsoft.com/office/drawing/2014/main" id="{0A48583B-7C60-4229-9718-2A7AC74D7F6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6" name="Oval 55">
          <a:extLst>
            <a:ext uri="{FF2B5EF4-FFF2-40B4-BE49-F238E27FC236}">
              <a16:creationId xmlns:a16="http://schemas.microsoft.com/office/drawing/2014/main" id="{98E7BF13-D762-4E6A-9563-8A370370D7C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7" name="Oval 56">
          <a:extLst>
            <a:ext uri="{FF2B5EF4-FFF2-40B4-BE49-F238E27FC236}">
              <a16:creationId xmlns:a16="http://schemas.microsoft.com/office/drawing/2014/main" id="{6A2F7D25-68C0-4A6F-94D0-B30C4C1E87A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8" name="Oval 57">
          <a:extLst>
            <a:ext uri="{FF2B5EF4-FFF2-40B4-BE49-F238E27FC236}">
              <a16:creationId xmlns:a16="http://schemas.microsoft.com/office/drawing/2014/main" id="{EA65C209-F1D0-4B2E-AF6D-6075EDE5202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9" name="Oval 58">
          <a:extLst>
            <a:ext uri="{FF2B5EF4-FFF2-40B4-BE49-F238E27FC236}">
              <a16:creationId xmlns:a16="http://schemas.microsoft.com/office/drawing/2014/main" id="{40BE6BB4-2400-4D4D-B05E-41086D1ED9B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60" name="Oval 59">
          <a:extLst>
            <a:ext uri="{FF2B5EF4-FFF2-40B4-BE49-F238E27FC236}">
              <a16:creationId xmlns:a16="http://schemas.microsoft.com/office/drawing/2014/main" id="{F520F768-233C-454E-9618-16954DE1D8BD}"/>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varah.a/Desktop/Documents/Black%20Grass%20Resistance%20Initiative/Economics/BGRI_ECOMOD_Data_2018-19%20prices-copy%20of%20final%20version-%20unprotected%20sheets%20c%20comments%20for%20Alexa.xlsx?6D5BBFDA" TargetMode="External"/><Relationship Id="rId1" Type="http://schemas.openxmlformats.org/officeDocument/2006/relationships/externalLinkPath" Target="file:///\\6D5BBFDA\BGRI_ECOMOD_Data_2018-19%20prices-copy%20of%20final%20version-%20unprotected%20sheets%20c%20comments%20for%20Alex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Details &amp; Assumptions"/>
      <sheetName val="Model Overview"/>
      <sheetName val="Model Input Variables"/>
      <sheetName val="Soil | Fuel | Labour | Subsidy"/>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Soil Index &amp; Farm Data"/>
    </sheetNames>
    <sheetDataSet>
      <sheetData sheetId="0" refreshError="1"/>
      <sheetData sheetId="1" refreshError="1"/>
      <sheetData sheetId="2" refreshError="1"/>
      <sheetData sheetId="3" refreshError="1">
        <row r="5">
          <cell r="M5">
            <v>2.5</v>
          </cell>
        </row>
        <row r="6">
          <cell r="M6">
            <v>0.6</v>
          </cell>
        </row>
        <row r="7">
          <cell r="M7">
            <v>10.08</v>
          </cell>
        </row>
      </sheetData>
      <sheetData sheetId="4" refreshError="1"/>
      <sheetData sheetId="5" refreshError="1">
        <row r="11">
          <cell r="F11">
            <v>80</v>
          </cell>
          <cell r="M11">
            <v>80</v>
          </cell>
        </row>
        <row r="12">
          <cell r="F12">
            <v>0.78</v>
          </cell>
          <cell r="M12">
            <v>70</v>
          </cell>
        </row>
        <row r="13">
          <cell r="F13">
            <v>0.71</v>
          </cell>
        </row>
        <row r="14">
          <cell r="F14">
            <v>0.44</v>
          </cell>
        </row>
        <row r="15">
          <cell r="F15">
            <v>0.46</v>
          </cell>
        </row>
        <row r="17">
          <cell r="F17">
            <v>0.36</v>
          </cell>
          <cell r="M17">
            <v>7.34</v>
          </cell>
        </row>
        <row r="19">
          <cell r="F19">
            <v>19.5</v>
          </cell>
        </row>
        <row r="21">
          <cell r="F21">
            <v>2.4300000000000002</v>
          </cell>
        </row>
        <row r="24">
          <cell r="F24">
            <v>150</v>
          </cell>
          <cell r="M24">
            <v>335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41CE89A9-B7E0-40D1-A054-8824117005FF}" userId="Alexa Varah" providerId="None"/>
  <person displayName="Alexa Varah" id="{6C131B14-3DFF-413C-AACC-9CCF844EFFB1}" userId="S::a.varah@nhm.ac.uk::322011fb-7cef-443e-acb3-612626bdc463" providerId="AD"/>
  <person displayName="Alexa Varah" id="{13276AAF-BB47-41E5-A2BE-B54A696307BC}" userId="S::Alexa.Varah@ioz.ac.uk::b36d3d10-1a8e-405b-abba-9db04978f5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39" dT="2020-04-23T08:36:34.23" personId="{13276AAF-BB47-41E5-A2BE-B54A696307BC}" id="{C7BBF5EE-9EFC-4630-8CB5-5B2561F027AC}">
    <text>For ECOMOD, enter the deepest tillage operation carried out for a crop</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9-07T11:47:22.95" personId="{6C131B14-3DFF-413C-AACC-9CCF844EFFB1}" id="{9C147A69-A06A-4B74-91A4-AF5B365D050A}">
    <text>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ext>
  </threadedComment>
  <threadedComment ref="C4" dT="2020-09-23T15:52:29.29" personId="{6C131B14-3DFF-413C-AACC-9CCF844EFFB1}" id="{A69F8AEF-F4DA-4BA1-B0D1-FEB553610265}">
    <text>unless on heavy soils - very little ploughing on heavy soils</text>
  </threadedComment>
  <threadedComment ref="F4" dT="2020-09-23T15:52:29.29" personId="{6C131B14-3DFF-413C-AACC-9CCF844EFFB1}" id="{E7E35A09-D041-4F8D-BF52-01C00802AFFC}">
    <text>unless on heavy soils - very little ploughing on heavy soils</text>
  </threadedComment>
  <threadedComment ref="B5" dT="2020-02-17T13:50:30.06" personId="{13276AAF-BB47-41E5-A2BE-B54A696307BC}" id="{2B5A054E-A2E6-4C9D-A2E2-FDBCEE87E7D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C5" dT="2020-02-18T08:28:02.04" personId="{13276AAF-BB47-41E5-A2BE-B54A696307BC}" id="{1481BD78-0A3E-4D44-8DEC-D80BB0BCDBF0}">
    <text>Sarah Cook says most people do 20cm inversion</text>
  </threadedComment>
  <threadedComment ref="E5" dT="2020-02-17T13:50:30.06" personId="{13276AAF-BB47-41E5-A2BE-B54A696307BC}" id="{F3550905-01FC-4799-8874-A248548B165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F5" dT="2020-02-18T08:28:02.04" personId="{13276AAF-BB47-41E5-A2BE-B54A696307BC}" id="{687F6B2B-BFED-46BE-B502-BA4CB3A90202}">
    <text>Sarah Cook says most people do 20cm inversion</text>
  </threadedComment>
  <threadedComment ref="C6" dT="2020-02-18T09:14:37.75" personId="{13276AAF-BB47-41E5-A2BE-B54A696307BC}" id="{FF835413-758B-45E8-B4E0-99D58FE8CA09}">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D6" dT="2020-02-18T08:48:13.49" personId="{13276AAF-BB47-41E5-A2BE-B54A696307BC}" id="{666D2BA7-B07E-4B5C-AE4A-3D64C4C43135}">
    <text>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ext>
  </threadedComment>
  <threadedComment ref="E6" dT="2020-02-18T09:14:37.75" personId="{13276AAF-BB47-41E5-A2BE-B54A696307BC}" id="{7E3A62A9-97C6-4C09-AA38-D562E2266727}">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F6" dT="2020-02-18T09:14:37.75" personId="{13276AAF-BB47-41E5-A2BE-B54A696307BC}" id="{CB14007D-6CF4-4E70-B4FB-1CBF68BEA95D}">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G6" dT="2020-02-18T08:48:13.49" personId="{13276AAF-BB47-41E5-A2BE-B54A696307BC}" id="{B3F528DF-851E-4411-817D-BC5CB0739D99}">
    <text>AHDB OSR guide:
A target plant population of 25-35 plants/m2 can generally be achieved from 30-40 seeds/m2.
This is approx 80% emergence.
AHDB osr guide says optimal plant pop of 25-35 plants/m2</text>
  </threadedComment>
  <threadedComment ref="B7" dT="2020-02-17T14:46:31.10" personId="{13276AAF-BB47-41E5-A2BE-B54A696307BC}" id="{B6D07447-401F-4B70-B867-EDE49579E958}">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E7" dT="2020-02-17T14:46:31.10" personId="{13276AAF-BB47-41E5-A2BE-B54A696307BC}" id="{EE163DC1-8BE0-410B-9A73-713EF934C31F}">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8" dT="2020-02-18T08:53:12.41" personId="{13276AAF-BB47-41E5-A2BE-B54A696307BC}" id="{5F87A13C-0D32-4E0F-8347-65FADAA6E347}">
    <text>Avg total value our farmers are applying is 200kg N/ha but Ed Brooks reckons it's more realistic to use 220kgN/ha as a BAU scenario.</text>
  </threadedComment>
  <threadedComment ref="G8" dT="2020-02-18T08:53:12.41" personId="{13276AAF-BB47-41E5-A2BE-B54A696307BC}" id="{15D3F1C4-9E04-4F48-992A-8B5039BC28F7}">
    <text>Avg total value our farmers are applying is 200kg N/ha but Ed Brooks reckons it's more realistic to use 220kgN/ha as a BAU scenario.</text>
  </threadedComment>
  <threadedComment ref="B9" dT="2020-02-18T08:35:41.07" personId="{13276AAF-BB47-41E5-A2BE-B54A696307BC}" id="{27FE8C55-4865-41B1-8AC2-6D1A258E8812}">
    <text>(Sarah Cook at ADAS says most straw is chopped and spread)</text>
  </threadedComment>
  <threadedComment ref="E9" dT="2020-02-18T08:35:41.07" personId="{13276AAF-BB47-41E5-A2BE-B54A696307BC}" id="{7D022F65-3938-4DBA-8E84-1F567B2F4F21}">
    <text>(Sarah Cook at ADAS says most straw is chopped and spread)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21-12-02T16:56:03.79" personId="{6C131B14-3DFF-413C-AACC-9CCF844EFFB1}" id="{1937636D-AD3E-45FB-AA22-344BCD0071A4}">
    <text>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ext>
  </threadedComment>
  <threadedComment ref="AA14" dT="2020-02-14T15:51:06.22" personId="{13276AAF-BB47-41E5-A2BE-B54A696307BC}" id="{C88DEE10-0D15-4276-9FE2-6EB82D555138}">
    <text>60 g/l flufenacet and 300 g/l pendimethalin</text>
  </threadedComment>
  <threadedComment ref="AE14" dT="2020-02-14T15:51:06.22" personId="{13276AAF-BB47-41E5-A2BE-B54A696307BC}" id="{367D39CE-66E5-477B-B49F-535CE2A24E64}">
    <text>60 g/l flufenacet and 300 g/l pendimethalin</text>
  </threadedComment>
  <threadedComment ref="H15" dT="2022-12-16T12:00:10.33" personId="{6C131B14-3DFF-413C-AACC-9CCF844EFFB1}" id="{361FBC64-D1B3-410C-98D6-A9B1F2932888}">
    <text>BGRI data 2004-2016: Most freq date = 268, 25th Sep; Peak of frequency distribution is from ~267-271 (24th Sep - 28th Sep); Main window from about 263-278 (20th Sep - 5th Oct). Basically, end Sep / early Oct</text>
  </threadedComment>
  <threadedComment ref="AA15" dT="2020-02-14T15:51:49.17" personId="{13276AAF-BB47-41E5-A2BE-B54A696307BC}" id="{CE0C176F-692B-4742-8105-D9188D86196C}">
    <text>400 g/L flufenacet and 100 g/L diflufenican</text>
  </threadedComment>
  <threadedComment ref="AE15" dT="2020-02-14T15:51:49.17" personId="{13276AAF-BB47-41E5-A2BE-B54A696307BC}" id="{57637C3C-79D4-42B0-B943-7D2A1226AE9A}">
    <text>400 g/L flufenacet and 100 g/L diflufenican</text>
  </threadedComment>
  <threadedComment ref="AA16" dT="2020-02-14T15:48:59.53" personId="{13276AAF-BB47-41E5-A2BE-B54A696307BC}" id="{6A791313-41C3-4FB8-B0C7-694BCBB1A52A}">
    <text>30 g/kg mesosulfuron-methyl and
6 g/kg iodosulfuron-methyl-sodium</text>
  </threadedComment>
  <threadedComment ref="AE16" dT="2020-02-14T15:48:59.53" personId="{13276AAF-BB47-41E5-A2BE-B54A696307BC}" id="{3A3DF678-1EC7-4282-9BC6-20EBBB15CC99}">
    <text>30 g/kg mesosulfuron-methyl and
6 g/kg iodosulfuron-methyl-sodium</text>
  </threadedComment>
  <threadedComment ref="AA18" dT="2020-02-14T15:48:59.53" personId="{13276AAF-BB47-41E5-A2BE-B54A696307BC}" id="{42F0472D-38DE-4FDF-BE40-00B418CBF8B0}">
    <text>30 g/kg mesosulfuron-methyl and
6 g/kg iodosulfuron-methyl-sodium</text>
  </threadedComment>
  <threadedComment ref="AE18" dT="2020-02-14T15:48:59.53" personId="{13276AAF-BB47-41E5-A2BE-B54A696307BC}" id="{41D7B0F1-330A-4974-8DD9-989657A57FEB}">
    <text>30 g/kg mesosulfuron-methyl and
6 g/kg iodosulfuron-methyl-sodium</text>
  </threadedComment>
  <threadedComment ref="AA19" dT="2020-02-14T15:50:16.41" personId="{13276AAF-BB47-41E5-A2BE-B54A696307BC}" id="{00E1E2B6-CFB6-45F7-85A0-09A76E66A208}">
    <text>400 g/l (36% w/w) a.i.</text>
  </threadedComment>
  <threadedComment ref="AE19" dT="2020-02-14T15:50:16.41" personId="{13276AAF-BB47-41E5-A2BE-B54A696307BC}" id="{C4CC2CE9-4544-4EFF-9CB6-A1E7D0D22034}">
    <text>400 g/l (36% w/w)</text>
  </threadedComment>
  <threadedComment ref="F24" dT="2020-06-03T08:22:43.53" personId="{41CE89A9-B7E0-40D1-A054-8824117005FF}" id="{99ABDCED-4CB2-4475-845A-07FE362E30EB}">
    <text>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ext>
  </threadedComment>
  <threadedComment ref="F32" dT="2020-06-03T08:54:16.70" personId="{41CE89A9-B7E0-40D1-A054-8824117005FF}" id="{E5A3C904-1BAF-446B-BEC3-0BCEC1475651}">
    <text>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ext>
  </threadedComment>
  <threadedComment ref="G32" dT="2020-06-03T08:54:16.70" personId="{41CE89A9-B7E0-40D1-A054-8824117005FF}" id="{C246B543-3B3B-4A70-9B81-FB3E0C2C1AD7}">
    <text>NB I ran this as 3 in the ECOMOD analysis for the resistance management paper as I planned to removed the post-em. Unfortunately the SI still has the post-em in it, so although the analysis only has 3 spraying ops, I've said in the SI that there were 4. For this analysis, re-run ECOMOD with 4 spraying operations (i.e. keep the post-em)</text>
  </threadedComment>
  <threadedComment ref="E50" dT="2020-02-14T14:00:43.23" personId="{13276AAF-BB47-41E5-A2BE-B54A696307BC}" id="{DB85308D-4A46-497A-AC58-55736EE90245}">
    <text>BGRI data only had two occurrences of spring OSR</text>
  </threadedComment>
  <threadedComment ref="G50" dT="2020-02-14T14:01:14.18" personId="{13276AAF-BB47-41E5-A2BE-B54A696307BC}" id="{379A17A6-4FB4-4673-A3FF-EE741FF632CF}">
    <text>This row uses data from winter OSR</text>
  </threadedComment>
  <threadedComment ref="G51" dT="2020-02-14T14:01:29.83" personId="{13276AAF-BB47-41E5-A2BE-B54A696307BC}" id="{8312FB69-E37A-46B4-9AAF-A8043D7A8D67}">
    <text>This row uses data from winter beans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02-13T15:00:20.97" personId="{13276AAF-BB47-41E5-A2BE-B54A696307BC}" id="{6D2904F6-9D9F-4E47-97CA-71B1F50B36CE}">
    <text>There's little ploughing on heavy land. In heavy soil, omit this plough and do no tillage - direct drill. (The stale seedbed will still be disced so the cultivation here for heavy soils will be 'lightcultivation' as discing is the deepest operation). (Source: Sarah Cook, ADAS, pers comm).</text>
  </threadedComment>
  <threadedComment ref="O1" dT="2020-02-13T15:00:20.97" personId="{13276AAF-BB47-41E5-A2BE-B54A696307BC}" id="{F048C048-47FE-4962-BC5C-330F33CBFDFB}">
    <text>Sarah Cook said there's little ploughing on heavy land. In heavy soil, omit this plough and do no tillage - direct drill. (The stale seedbed will still be disced so the cultivation here for heavy soils will be 'lightcultivation' as discing is the deepest operation).</text>
  </threadedComment>
  <threadedComment ref="Q1" dT="2020-02-17T10:47:52.84" personId="{13276AAF-BB47-41E5-A2BE-B54A696307BC}" id="{500DDF57-556F-4957-B6E4-183B27BFBAC7}">
    <text>kg/ha</text>
  </threadedComment>
  <threadedComment ref="AU1" dT="2020-02-14T11:54:27.09" personId="{13276AAF-BB47-41E5-A2BE-B54A696307BC}" id="{DF4C7551-BA29-4C3A-A41B-11FD2B643B0D}">
    <text>l/ha</text>
  </threadedComment>
  <threadedComment ref="BA1" dT="2020-02-14T11:54:33.15" personId="{13276AAF-BB47-41E5-A2BE-B54A696307BC}" id="{DDD4EA65-3F93-4EB9-82B7-7E43E7A26F30}">
    <text>l/ha</text>
  </threadedComment>
  <threadedComment ref="BZ1" dT="2020-02-14T12:31:48.37" personId="{13276AAF-BB47-41E5-A2BE-B54A696307BC}" id="{3CA8263B-FD0C-49CF-BC33-38F0D619506C}">
    <text>If column CF is 'estimate', crop yield here can be 0.</text>
  </threadedComment>
  <threadedComment ref="DB1" dT="2020-02-14T13:40:33.15" personId="{13276AAF-BB47-41E5-A2BE-B54A696307BC}" id="{8899C4CB-CFD6-4FE2-84DF-A5019F68E7D1}">
    <text>This is tractor size.
N.B. Machine size (machsize) MUST be entered in the following order: 
1. Tractor szie (kW);
2. Roller size (m);
3. Power harrow size (m); 
4. Sprayer tank size (litres);
5. Combine harvester size (kW)</text>
  </threadedComment>
  <threadedComment ref="DC1" dT="2020-02-14T13:41:18.49" personId="{13276AAF-BB47-41E5-A2BE-B54A696307BC}" id="{35556F60-2C4B-4F51-A741-F711CBCF3780}">
    <text>Roller size</text>
  </threadedComment>
  <threadedComment ref="DD1" dT="2020-02-14T13:41:39.62" personId="{13276AAF-BB47-41E5-A2BE-B54A696307BC}" id="{04AE7232-1355-47DC-B894-FAE2A9493189}">
    <text>Power harrow size</text>
  </threadedComment>
  <threadedComment ref="DE1" dT="2020-02-14T13:41:55.52" personId="{13276AAF-BB47-41E5-A2BE-B54A696307BC}" id="{13826A85-4B7F-4C31-97D7-7CD0EFD77EC1}">
    <text>Sprayer size</text>
  </threadedComment>
  <threadedComment ref="DF1" dT="2020-02-14T13:42:02.78" personId="{13276AAF-BB47-41E5-A2BE-B54A696307BC}" id="{10D588CF-E9C9-4F48-A574-3742CD71C87E}">
    <text>Combine harvester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G1" dT="2020-02-14T14:33:16.43" personId="{13276AAF-BB47-41E5-A2BE-B54A696307BC}" id="{C4B8AB5B-9B3E-46DC-880D-9E973E836136}">
    <text>7.2ha is the average size of the 66 fields used in the Nat Sust analysis</text>
  </threadedComment>
  <threadedComment ref="H1" dT="2020-03-11T16:42:43.23" personId="{13276AAF-BB47-41E5-A2BE-B54A696307BC}" id="{2E3F7A83-41D3-48B5-AE5F-AA9A2F099063}">
    <text>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ext>
  </threadedComment>
  <threadedComment ref="I1" dT="2020-02-28T15:46:02.91" personId="{13276AAF-BB47-41E5-A2BE-B54A696307BC}" id="{B35D6F24-613D-481B-AA08-BFFFC29A054F}">
    <text>Temperate or Tropical</text>
  </threadedComment>
  <threadedComment ref="J1" dT="2022-05-10T11:00:17.77" personId="{6C131B14-3DFF-413C-AACC-9CCF844EFFB1}" id="{7B6E9102-60E5-419C-883C-5BCDE22F3B06}">
    <text>mean temp in 2019 was 10.37 from the Hadley CET data</text>
  </threadedComment>
  <threadedComment ref="M1" dT="2020-02-14T14:34:14.60" personId="{13276AAF-BB47-41E5-A2BE-B54A696307BC}" id="{92C4F582-0180-4EAA-8EF4-6286F93CA968}">
    <text>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ext>
  </threadedComment>
  <threadedComment ref="N1" dT="2020-04-20T10:33:20.55" personId="{13276AAF-BB47-41E5-A2BE-B54A696307BC}" id="{49E2B720-18FA-4A36-B7F8-A25C3A5D83D7}">
    <text>Needs to be one of the following:
SOM &lt;= 1.72
1.72 &lt; SOM &lt;= 5.16
5.16 &lt; SOM &lt;= 10.32
10.32 &lt; SOM</text>
  </threadedComment>
  <threadedComment ref="O1" dT="2020-02-28T11:08:54.53" personId="{13276AAF-BB47-41E5-A2BE-B54A696307BC}" id="{11EFDEA7-4EF1-44DA-9487-22C5B4EB169A}">
    <text>Can be Moist or Dry</text>
  </threadedComment>
  <threadedComment ref="P1" dT="2020-02-14T14:35:05.32" personId="{13276AAF-BB47-41E5-A2BE-B54A696307BC}" id="{51548D0F-21B0-430F-84B3-1D6D169B0C5C}">
    <text>Can be Good or Poor.
Assumes field drains are installed and effective in fields with naturally poor drainage.</text>
  </threadedComment>
  <threadedComment ref="Q1" dT="2020-02-14T14:36:03.62" personId="{13276AAF-BB47-41E5-A2BE-B54A696307BC}" id="{7A987DA7-5D44-4585-A23C-2CC1611DE8E4}">
    <text>7 is the average pH value of the soils from the 66 fields used in the Nature Sustainability analysis</text>
  </threadedComment>
  <threadedComment ref="V1" dT="2020-01-31T10:34:09.28" personId="{13276AAF-BB47-41E5-A2BE-B54A696307BC}" id="{D14D549B-5589-40F7-B8EA-350FFD609023}">
    <text>number of operations</text>
  </threadedComment>
  <threadedComment ref="W1" dT="2020-01-29T16:20:10.70" personId="{13276AAF-BB47-41E5-A2BE-B54A696307BC}" id="{89F36B12-5D9D-4FC2-9BF1-CC99CB5F9500}">
    <text>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ext>
  </threadedComment>
  <threadedComment ref="Z1" dT="2020-01-31T15:06:23.11" personId="{13276AAF-BB47-41E5-A2BE-B54A696307BC}" id="{D9E13E71-962B-4BE0-AD67-2A2CCEB0FEFD}">
    <text>How long ago was this change made? (years)</text>
  </threadedComment>
  <threadedComment ref="AE1" dT="2023-06-17T11:03:18.25" personId="{6C131B14-3DFF-413C-AACC-9CCF844EFFB1}" id="{6D0DE683-7C32-465C-98EF-47A2B901D7C3}">
    <text>This column is not used in the current analysis. All ploughing operations are specified as moldboard ploughing. See 'Metadata' sheet, Conversions info.</text>
  </threadedComment>
  <threadedComment ref="AF1" dT="2023-06-17T11:01:28.95" personId="{6C131B14-3DFF-413C-AACC-9CCF844EFFB1}" id="{E44EC62E-1FC3-421C-A8D3-DFBAAF04887E}">
    <text>This column is not used in this analysis. All disc operations are assumed to be disc harrow. See 'Metadata' Conversions.</text>
  </threadedComment>
  <threadedComment ref="AG1" dT="2023-06-17T11:05:30.27" personId="{6C131B14-3DFF-413C-AACC-9CCF844EFFB1}" id="{E418435E-A59E-4221-84DC-5ABA31CA4663}">
    <text>All disc operations are specified as disc harrow. See 'Metadata' sheet, Conversions info.
The formula in these cells looks for every instance of the word 'disc' in the relevant cell of the sheet called 'Focus Data Tillage by farm'. It then returns the frequency of the word 'disc' within that cell.
So a cell containing 'disc, disc' will return 2, for example.
N.B. this formula will need changing if any operations are to go in the 'disc_gang' column.</text>
  </threadedComment>
  <threadedComment ref="AH1" dT="2023-06-17T11:07:56.48" personId="{6C131B14-3DFF-413C-AACC-9CCF844EFFB1}" id="{BE2B61FB-01D6-4450-976F-44DEAD336EA6}">
    <text>This machine isn't used in this analysis, but (in case it needs to be used in other analyses) there is a formula to look up the string 'field cultivator' in the relevant cells of the sheet called 'Focus Data Tillage by farm'.</text>
  </threadedComment>
  <threadedComment ref="AI1" dT="2023-06-17T11:11:14.29" personId="{6C131B14-3DFF-413C-AACC-9CCF844EFFB1}" id="{3BB94625-4E80-4A37-8D54-5D0347481402}">
    <text>This column looks for the string 'grain drill' in the relevant cells of the sheet called 'Focus Data Tillage by farm'. If you want direct drilling, this is the column called grain_drill_no_till and you should enter 'minimum tillage' in the 'Focus Data Tillage by farm' sheet.</text>
  </threadedComment>
  <threadedComment ref="AJ1" dT="2023-06-17T11:13:05.49" personId="{6C131B14-3DFF-413C-AACC-9CCF844EFFB1}" id="{66CB7746-12D9-4C1C-8570-07EC05C3D9C8}">
    <text xml:space="preserve">This column looks for the string 'minimum tillage' in the relevant cells of the sheet called 'Focus Data Tillage by farm'. If you want standard drilling, this is the column called grain_drill and you should enter 'grain drill' in the 'Focus Data Tillage by farm' sheet.
</text>
  </threadedComment>
  <threadedComment ref="AK1" dT="2020-06-01T10:06:02.91" personId="{41CE89A9-B7E0-40D1-A054-8824117005FF}" id="{A53411D7-A9BD-4766-B58E-2C85C476FF0C}">
    <text>This is used for drilling sugar beet and also oilseed rape &amp; linseed. However, OSR and linseed can also be drilled with grain drills, so we specify 'grain drill' for drilling OSR and linseed in this analysis on the assumption that farmers use existing equipment where possible.</text>
  </threadedComment>
  <threadedComment ref="AL1" dT="2023-06-17T11:14:36.01" personId="{6C131B14-3DFF-413C-AACC-9CCF844EFFB1}" id="{3FE61F55-A2BB-42F5-BA83-153B534AF437}">
    <text>We assume all inversion plough operations are done with a moldboard plough.</text>
  </threadedComment>
  <threadedComment ref="AM1" dT="2020-06-01T09:14:41.61" personId="{41CE89A9-B7E0-40D1-A054-8824117005FF}" id="{873EDD95-20C4-43DA-B8A7-E8DC28B6E0C1}">
    <text>We have not differentiated between 'power harrow' and 'roller harrow' so where farmers specified a power harrow, we entered roller harrow and it'll show up in this column.</text>
  </threadedComment>
  <threadedComment ref="AJ4" dT="2020-02-17T10:13:54.25" personId="{13276AAF-BB47-41E5-A2BE-B54A696307BC}" id="{C58B4712-EE90-4574-9FCB-E9C6C0FF9A22}">
    <text>obviously the OSR is drilled, but the drill is normally on the subsoiler so don't include it here as a separate bit of kit/ separate pass</text>
  </threadedComment>
  <threadedComment ref="AJ7" dT="2020-02-17T10:13:54.25" personId="{13276AAF-BB47-41E5-A2BE-B54A696307BC}" id="{69066B19-9695-475B-BA18-A3E628EB8053}">
    <text>obviously the OSR is drilled, but the drill is normally on the subsoiler so don't include it here as a separate bit of kit/ separate pass</text>
  </threadedComment>
  <threadedComment ref="AJ10" dT="2020-02-17T10:13:54.25" personId="{13276AAF-BB47-41E5-A2BE-B54A696307BC}" id="{20BCCDC1-858F-4E8F-971F-CEECEF43B826}">
    <text>obviously the OSR is drilled, but the drill is normally on the subsoiler so don't include it here as a separate bit of kit/ separate pass</text>
  </threadedComment>
  <threadedComment ref="AJ13" dT="2020-02-17T10:13:54.25" personId="{13276AAF-BB47-41E5-A2BE-B54A696307BC}" id="{A2454049-E9C7-4C50-A1AC-677675D73C72}">
    <text>obviously the OSR is drilled, but the drill is normally on the subsoiler so don't include it here as a separate bit of kit/ separate pass</text>
  </threadedComment>
  <threadedComment ref="AJ16" dT="2020-02-17T10:13:54.25" personId="{13276AAF-BB47-41E5-A2BE-B54A696307BC}" id="{3EBB5C71-A961-4A73-B82A-B00302B7DF22}">
    <text>obviously the OSR is drilled, but the drill is normally on the subsoiler so don't include it here as a separate bit of kit/ separate pass</text>
  </threadedComment>
  <threadedComment ref="AJ19" dT="2020-02-17T10:13:54.25" personId="{13276AAF-BB47-41E5-A2BE-B54A696307BC}" id="{62B64E35-FC96-456E-979C-2EBF1AD54E98}">
    <text>obviously the OSR is drilled, but the drill is normally on the subsoiler so don't include it here as a separate bit of kit/ separate pass</text>
  </threadedComment>
  <threadedComment ref="AJ22" dT="2020-02-17T10:13:54.25" personId="{13276AAF-BB47-41E5-A2BE-B54A696307BC}" id="{B95E6C1F-0B75-42DA-A361-12E6C3BC1675}">
    <text>obviously the OSR is drilled, but the drill is normally on the subsoiler so don't include it here as a separate bit of kit/ separate pass</text>
  </threadedComment>
  <threadedComment ref="AJ25" dT="2020-02-17T10:13:54.25" personId="{13276AAF-BB47-41E5-A2BE-B54A696307BC}" id="{D4905C75-6962-4F75-8D0F-31E3A6226279}">
    <text>obviously the OSR is drilled, but the drill is normally on the subsoiler so don't include it here as a separate bit of kit/ separate pass</text>
  </threadedComment>
  <threadedComment ref="AJ28" dT="2020-02-17T10:13:54.25" personId="{13276AAF-BB47-41E5-A2BE-B54A696307BC}" id="{629B4430-3567-46F5-9126-90C4F0559FB5}">
    <text>obviously the OSR is drilled, but the drill is normally on the subsoiler so don't include it here as a separate bit of kit/ separate pass</text>
  </threadedComment>
  <threadedComment ref="AJ31" dT="2020-02-17T10:13:54.25" personId="{13276AAF-BB47-41E5-A2BE-B54A696307BC}" id="{7E6BCBE8-80F6-4269-8F5F-DC58F0059E5E}">
    <text>obviously the OSR is drilled, but the drill is normally on the subsoiler so don't include it here as a separate bit of kit/ separate pass</text>
  </threadedComment>
  <threadedComment ref="AJ34" dT="2020-02-17T10:13:54.25" personId="{13276AAF-BB47-41E5-A2BE-B54A696307BC}" id="{4DB541D7-FE98-4232-9276-C85863E979FC}">
    <text>obviously the OSR is drilled, but the drill is normally on the subsoiler so don't include it here as a separate bit of kit/ separate pass</text>
  </threadedComment>
  <threadedComment ref="AJ37" dT="2020-02-17T10:13:54.25" personId="{13276AAF-BB47-41E5-A2BE-B54A696307BC}" id="{C27A3D7A-A58B-4506-B48D-AB5368AF09CE}">
    <text>obviously the OSR is drilled, but the drill is normally on the subsoiler so don't include it here as a separate bit of kit/ separate pass</text>
  </threadedComment>
  <threadedComment ref="AJ40" dT="2020-02-17T10:13:54.25" personId="{13276AAF-BB47-41E5-A2BE-B54A696307BC}" id="{5A028896-5625-4752-89C6-7B7869C87F53}">
    <text>obviously the OSR is drilled, but the drill is normally on the subsoiler so don't include it here as a separate bit of kit/ separate pass</text>
  </threadedComment>
  <threadedComment ref="AJ43" dT="2020-02-17T10:13:54.25" personId="{13276AAF-BB47-41E5-A2BE-B54A696307BC}" id="{D8900123-A8FC-47F4-8778-2F56188DAA90}">
    <text>obviously the OSR is drilled, but the drill is normally on the subsoiler so don't include it here as a separate bit of kit/ separate pass</text>
  </threadedComment>
  <threadedComment ref="AJ46" dT="2020-02-17T10:13:54.25" personId="{13276AAF-BB47-41E5-A2BE-B54A696307BC}" id="{5A9D8953-95F8-44B2-B9AD-7759F9E7A60C}">
    <text>obviously the OSR is drilled, but the drill is normally on the subsoiler so don't include it here as a separate bit of kit/ separate pass</text>
  </threadedComment>
  <threadedComment ref="AJ49" dT="2020-02-17T10:13:54.25" personId="{13276AAF-BB47-41E5-A2BE-B54A696307BC}" id="{D1483498-A3B2-4A73-B680-2450FCAF691C}">
    <text>obviously the OSR is drilled, but the drill is normally on the subsoiler so don't include it here as a separate bit of kit/ separate pass</text>
  </threadedComment>
  <threadedComment ref="AJ52" dT="2020-02-17T10:13:54.25" personId="{13276AAF-BB47-41E5-A2BE-B54A696307BC}" id="{E6A8B351-E86C-402D-97B0-A01C36C21693}">
    <text>obviously the OSR is drilled, but the drill is normally on the subsoiler so don't include it here as a separate bit of kit/ separate pass</text>
  </threadedComment>
  <threadedComment ref="AJ55" dT="2020-02-17T10:13:54.25" personId="{13276AAF-BB47-41E5-A2BE-B54A696307BC}" id="{77E4FA89-6A6E-456C-B3D5-089C87471B50}">
    <text>obviously the OSR is drilled, but the drill is normally on the subsoiler so don't include it here as a separate bit of kit/ separate pass</text>
  </threadedComment>
  <threadedComment ref="AJ58" dT="2020-02-17T10:13:54.25" personId="{13276AAF-BB47-41E5-A2BE-B54A696307BC}" id="{4E4F04FB-B071-458A-BF81-C575056429B7}">
    <text>obviously the OSR is drilled, but the drill is normally on the subsoiler so don't include it here as a separate bit of kit/ separate pass</text>
  </threadedComment>
  <threadedComment ref="AJ61" dT="2020-02-17T10:13:54.25" personId="{13276AAF-BB47-41E5-A2BE-B54A696307BC}" id="{32BB5CC7-512D-4EB5-88E7-25D7835BB70F}">
    <text>obviously the OSR is drilled, but the drill is normally on the subsoiler so don't include it here as a separate bit of kit/ separate pass</text>
  </threadedComment>
  <threadedComment ref="AJ64" dT="2020-02-17T10:13:54.25" personId="{13276AAF-BB47-41E5-A2BE-B54A696307BC}" id="{CAA9E934-009F-4617-A3AF-A6D185F17464}">
    <text>obviously the OSR is drilled, but the drill is normally on the subsoiler so don't include it here as a separate bit of kit/ separate pass</text>
  </threadedComment>
  <threadedComment ref="AJ67" dT="2020-02-17T10:13:54.25" personId="{13276AAF-BB47-41E5-A2BE-B54A696307BC}" id="{1206E89C-88E1-4C79-98DE-2F534A44E619}">
    <text>obviously the OSR is drilled, but the drill is normally on the subsoiler so don't include it here as a separate bit of kit/ separate pass</text>
  </threadedComment>
  <threadedComment ref="AJ70" dT="2020-02-17T10:13:54.25" personId="{13276AAF-BB47-41E5-A2BE-B54A696307BC}" id="{04CBE98E-8D87-4A9A-A71C-04F7FCADAB94}">
    <text>obviously the OSR is drilled, but the drill is normally on the subsoiler so don't include it here as a separate bit of kit/ separate pass</text>
  </threadedComment>
  <threadedComment ref="AJ73" dT="2020-02-17T10:13:54.25" personId="{13276AAF-BB47-41E5-A2BE-B54A696307BC}" id="{8CDD9E26-D199-467D-A5F7-8145F28EE4EF}">
    <text>obviously the OSR is drilled, but the drill is normally on the subsoiler so don't include it here as a separate bit of kit/ separate pass</text>
  </threadedComment>
  <threadedComment ref="AJ76" dT="2020-02-17T10:13:54.25" personId="{13276AAF-BB47-41E5-A2BE-B54A696307BC}" id="{47BF8A64-B4FA-49F9-8B10-722A9B502996}">
    <text>obviously the OSR is drilled, but the drill is normally on the subsoiler so don't include it here as a separate bit of kit/ separate pass</text>
  </threadedComment>
  <threadedComment ref="AJ79" dT="2020-02-17T10:13:54.25" personId="{13276AAF-BB47-41E5-A2BE-B54A696307BC}" id="{3FB49203-59FB-46E1-A6F4-CB63AA75DDD7}">
    <text>obviously the OSR is drilled, but the drill is normally on the subsoiler so don't include it here as a separate bit of kit/ separate pass</text>
  </threadedComment>
  <threadedComment ref="AJ82" dT="2020-02-17T10:13:54.25" personId="{13276AAF-BB47-41E5-A2BE-B54A696307BC}" id="{78E3531E-5BEC-419A-A8AD-04CB8919B384}">
    <text>obviously the OSR is drilled, but the drill is normally on the subsoiler so don't include it here as a separate bit of kit/ separate pass</text>
  </threadedComment>
  <threadedComment ref="AJ85" dT="2020-02-17T10:13:54.25" personId="{13276AAF-BB47-41E5-A2BE-B54A696307BC}" id="{49DAA9C2-F246-4198-A67A-5612AB50CE18}">
    <text>obviously the OSR is drilled, but the drill is normally on the subsoiler so don't include it here as a separate bit of kit/ separate pass</text>
  </threadedComment>
  <threadedComment ref="AJ88" dT="2020-02-17T10:13:54.25" personId="{13276AAF-BB47-41E5-A2BE-B54A696307BC}" id="{03411CA7-E86A-4EB3-B229-E092CB8D1EF9}">
    <text>obviously the OSR is drilled, but the drill is normally on the subsoiler so don't include it here as a separate bit of kit/ separate pass</text>
  </threadedComment>
  <threadedComment ref="AJ91" dT="2020-02-17T10:13:54.25" personId="{13276AAF-BB47-41E5-A2BE-B54A696307BC}" id="{0AEB68F7-DFAA-401B-8A26-50269B471A9A}">
    <text>obviously the OSR is drilled, but the drill is normally on the subsoiler so don't include it here as a separate bit of kit/ separate pass</text>
  </threadedComment>
  <threadedComment ref="AJ94" dT="2020-02-17T10:13:54.25" personId="{13276AAF-BB47-41E5-A2BE-B54A696307BC}" id="{0236B183-8AA6-411D-9982-192B85AA55FE}">
    <text>obviously the OSR is drilled, but the drill is normally on the subsoiler so don't include it here as a separate bit of kit/ separate pass</text>
  </threadedComment>
  <threadedComment ref="AJ97" dT="2020-02-17T10:13:54.25" personId="{13276AAF-BB47-41E5-A2BE-B54A696307BC}" id="{FB3AA07A-1267-4355-8B53-0AAA7959CCA3}">
    <text>obviously the OSR is drilled, but the drill is normally on the subsoiler so don't include it here as a separate bit of kit/ separate pass</text>
  </threadedComment>
  <threadedComment ref="AJ100" dT="2020-02-17T10:13:54.25" personId="{13276AAF-BB47-41E5-A2BE-B54A696307BC}" id="{4C70896E-DCA6-472D-9027-EE064B18FB32}">
    <text>obviously the OSR is drilled, but the drill is normally on the subsoiler so don't include it here as a separate bit of kit/ separate pass</text>
  </threadedComment>
  <threadedComment ref="AJ103" dT="2020-02-17T10:13:54.25" personId="{13276AAF-BB47-41E5-A2BE-B54A696307BC}" id="{FE591289-A9CA-4C91-836C-0CF9F1B406CD}">
    <text>obviously the OSR is drilled, but the drill is normally on the subsoiler so don't include it here as a separate bit of kit/ separate pass</text>
  </threadedComment>
  <threadedComment ref="AJ106" dT="2020-02-17T10:13:54.25" personId="{13276AAF-BB47-41E5-A2BE-B54A696307BC}" id="{BE93BA31-02EA-4503-9475-05002C4486CB}">
    <text>obviously the OSR is drilled, but the drill is normally on the subsoiler so don't include it here as a separate bit of kit/ separate pass</text>
  </threadedComment>
  <threadedComment ref="AJ109" dT="2020-02-17T10:13:54.25" personId="{13276AAF-BB47-41E5-A2BE-B54A696307BC}" id="{4156430D-7FD1-4BE5-A2A2-4E5E994DFCD7}">
    <text>obviously the OSR is drilled, but the drill is normally on the subsoiler so don't include it here as a separate bit of kit/ separate pass</text>
  </threadedComment>
  <threadedComment ref="AJ112" dT="2020-02-17T10:13:54.25" personId="{13276AAF-BB47-41E5-A2BE-B54A696307BC}" id="{8D9694CC-9841-44B7-AA06-9B1CE5237E4A}">
    <text>obviously the OSR is drilled, but the drill is normally on the subsoiler so don't include it here as a separate bit of kit/ separate pass</text>
  </threadedComment>
  <threadedComment ref="AJ115" dT="2020-02-17T10:13:54.25" personId="{13276AAF-BB47-41E5-A2BE-B54A696307BC}" id="{4209A94A-5649-43BD-9FFF-371E740072BB}">
    <text>obviously the OSR is drilled, but the drill is normally on the subsoiler so don't include it here as a separate bit of kit/ separate pass</text>
  </threadedComment>
  <threadedComment ref="AJ118" dT="2020-02-17T10:13:54.25" personId="{13276AAF-BB47-41E5-A2BE-B54A696307BC}" id="{439F00E5-7EC3-4784-9457-0B01CA27723C}">
    <text>obviously the OSR is drilled, but the drill is normally on the subsoiler so don't include it here as a separate bit of kit/ separate pass</text>
  </threadedComment>
  <threadedComment ref="AJ121" dT="2020-02-17T10:13:54.25" personId="{13276AAF-BB47-41E5-A2BE-B54A696307BC}" id="{688BE715-6A32-49AC-8927-C1A88B295F84}">
    <text>obviously the OSR is drilled, but the drill is normally on the subsoiler so don't include it here as a separate bit of kit/ separate pass</text>
  </threadedComment>
  <threadedComment ref="AJ124" dT="2020-02-17T10:13:54.25" personId="{13276AAF-BB47-41E5-A2BE-B54A696307BC}" id="{80F82F9C-54A8-4A56-93CE-5020EC7311CC}">
    <text>obviously the OSR is drilled, but the drill is normally on the subsoiler so don't include it here as a separate bit of kit/ separate pass</text>
  </threadedComment>
  <threadedComment ref="AJ127" dT="2020-02-17T10:13:54.25" personId="{13276AAF-BB47-41E5-A2BE-B54A696307BC}" id="{F96F471E-554E-4337-8902-DA64EC4B7E4D}">
    <text>obviously the OSR is drilled, but the drill is normally on the subsoiler so don't include it here as a separate bit of kit/ separate pass</text>
  </threadedComment>
  <threadedComment ref="AJ130" dT="2020-02-17T10:13:54.25" personId="{13276AAF-BB47-41E5-A2BE-B54A696307BC}" id="{3F6833BD-1979-46DC-988C-21C362123C93}">
    <text>obviously the OSR is drilled, but the drill is normally on the subsoiler so don't include it here as a separate bit of kit/ separate pass</text>
  </threadedComment>
  <threadedComment ref="AJ133" dT="2020-02-17T10:13:54.25" personId="{13276AAF-BB47-41E5-A2BE-B54A696307BC}" id="{9EC6610B-AF05-443D-A193-42EB67FD46A6}">
    <text>obviously the OSR is drilled, but the drill is normally on the subsoiler so don't include it here as a separate bit of kit/ separate pass</text>
  </threadedComment>
  <threadedComment ref="AJ136" dT="2020-02-17T10:13:54.25" personId="{13276AAF-BB47-41E5-A2BE-B54A696307BC}" id="{6EC165CC-A034-4454-AE56-586EDA9C1547}">
    <text>obviously the OSR is drilled, but the drill is normally on the subsoiler so don't include it here as a separate bit of kit/ separate pass</text>
  </threadedComment>
  <threadedComment ref="AJ139" dT="2020-02-17T10:13:54.25" personId="{13276AAF-BB47-41E5-A2BE-B54A696307BC}" id="{6A38A682-2A5B-45EC-8D05-13B88CAA06A7}">
    <text>obviously the OSR is drilled, but the drill is normally on the subsoiler so don't include it here as a separate bit of kit/ separate pass</text>
  </threadedComment>
  <threadedComment ref="AJ142" dT="2020-02-17T10:13:54.25" personId="{13276AAF-BB47-41E5-A2BE-B54A696307BC}" id="{1FF8003F-4B28-4E36-91F4-3F8ACBAB702D}">
    <text>obviously the OSR is drilled, but the drill is normally on the subsoiler so don't include it here as a separate bit of kit/ separate pass</text>
  </threadedComment>
  <threadedComment ref="AJ145" dT="2020-02-17T10:13:54.25" personId="{13276AAF-BB47-41E5-A2BE-B54A696307BC}" id="{3E0A0E60-E482-4368-A2E6-EFFE2D485E2E}">
    <text>obviously the OSR is drilled, but the drill is normally on the subsoiler so don't include it here as a separate bit of kit/ separate pass</text>
  </threadedComment>
  <threadedComment ref="AJ148" dT="2020-02-17T10:13:54.25" personId="{13276AAF-BB47-41E5-A2BE-B54A696307BC}" id="{ED615F46-8CFA-411B-ACBA-FFAD303F8A30}">
    <text>obviously the OSR is drilled, but the drill is normally on the subsoiler so don't include it here as a separate bit of kit/ separate pass</text>
  </threadedComment>
  <threadedComment ref="AJ151" dT="2020-02-17T10:13:54.25" personId="{13276AAF-BB47-41E5-A2BE-B54A696307BC}" id="{62A03FC1-50B5-4BF0-889C-496D00857547}">
    <text>obviously the OSR is drilled, but the drill is normally on the subsoiler so don't include it here as a separate bit of kit/ separate pass</text>
  </threadedComment>
  <threadedComment ref="AJ154" dT="2020-02-17T10:13:54.25" personId="{13276AAF-BB47-41E5-A2BE-B54A696307BC}" id="{9A5E918F-95A0-4E57-9519-E70565B5B037}">
    <text>obviously the OSR is drilled, but the drill is normally on the subsoiler so don't include it here as a separate bit of kit/ separate pass</text>
  </threadedComment>
  <threadedComment ref="AJ157" dT="2020-02-17T10:13:54.25" personId="{13276AAF-BB47-41E5-A2BE-B54A696307BC}" id="{6E4782B3-4ECD-40B2-8D8C-293AB218DF9A}">
    <text>obviously the OSR is drilled, but the drill is normally on the subsoiler so don't include it here as a separate bit of kit/ separate pass</text>
  </threadedComment>
  <threadedComment ref="AJ160" dT="2020-02-17T10:13:54.25" personId="{13276AAF-BB47-41E5-A2BE-B54A696307BC}" id="{2CD0B99A-392B-479A-B61F-A40012137ADA}">
    <text>obviously the OSR is drilled, but the drill is normally on the subsoiler so don't include it here as a separate bit of kit/ separate pass</text>
  </threadedComment>
  <threadedComment ref="AJ163" dT="2020-02-17T10:13:54.25" personId="{13276AAF-BB47-41E5-A2BE-B54A696307BC}" id="{33750DD5-9A76-4399-9538-F0BCF577F510}">
    <text>obviously the OSR is drilled, but the drill is normally on the subsoiler so don't include it here as a separate bit of kit/ separate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7426-E9DF-4E0E-BFF2-50286DB6B959}">
  <dimension ref="B1:V83"/>
  <sheetViews>
    <sheetView showGridLines="0" topLeftCell="A44" zoomScale="120" zoomScaleNormal="120" workbookViewId="0">
      <selection activeCell="E90" sqref="E90"/>
    </sheetView>
  </sheetViews>
  <sheetFormatPr defaultRowHeight="15.75"/>
  <cols>
    <col min="1" max="1" width="2.85546875" customWidth="1"/>
    <col min="2" max="2" width="17" style="81" customWidth="1"/>
    <col min="3" max="3" width="3.42578125" customWidth="1"/>
    <col min="4" max="4" width="8.42578125" customWidth="1"/>
    <col min="5" max="5" width="5.140625" customWidth="1"/>
    <col min="6" max="6" width="12" customWidth="1"/>
    <col min="7" max="7" width="2.42578125" customWidth="1"/>
    <col min="8" max="8" width="11.7109375" customWidth="1"/>
    <col min="9" max="9" width="2.42578125" customWidth="1"/>
    <col min="10" max="10" width="12.140625" customWidth="1"/>
    <col min="11" max="11" width="1.28515625" customWidth="1"/>
  </cols>
  <sheetData>
    <row r="1" spans="2:22" ht="12.2" customHeight="1"/>
    <row r="2" spans="2:22">
      <c r="B2" s="175" t="s">
        <v>120</v>
      </c>
      <c r="C2" s="181" t="s">
        <v>214</v>
      </c>
      <c r="D2" s="181"/>
      <c r="E2" s="189"/>
      <c r="F2" s="26"/>
      <c r="G2" s="26"/>
      <c r="H2" s="26"/>
      <c r="I2" s="26"/>
      <c r="J2" s="26"/>
      <c r="K2" s="26"/>
      <c r="L2" s="26"/>
      <c r="M2" s="26"/>
      <c r="N2" s="26"/>
      <c r="O2" s="26"/>
      <c r="P2" s="26"/>
      <c r="Q2" s="26"/>
      <c r="R2" s="26"/>
      <c r="S2" s="26"/>
      <c r="T2" s="26"/>
      <c r="U2" s="26"/>
      <c r="V2" s="26"/>
    </row>
    <row r="3" spans="2:22">
      <c r="B3" s="175" t="s">
        <v>121</v>
      </c>
      <c r="C3" s="181" t="s">
        <v>122</v>
      </c>
      <c r="D3" s="181"/>
      <c r="E3" s="189"/>
      <c r="F3" s="26"/>
      <c r="G3" s="26"/>
      <c r="H3" s="26"/>
      <c r="I3" s="26"/>
      <c r="J3" s="26"/>
      <c r="K3" s="26"/>
      <c r="L3" s="26"/>
      <c r="M3" s="26"/>
      <c r="N3" s="26"/>
      <c r="O3" s="26"/>
      <c r="P3" s="26"/>
      <c r="Q3" s="26"/>
      <c r="R3" s="26"/>
      <c r="S3" s="26"/>
      <c r="T3" s="26"/>
      <c r="U3" s="26"/>
      <c r="V3" s="26"/>
    </row>
    <row r="4" spans="2:22">
      <c r="B4" s="175" t="s">
        <v>123</v>
      </c>
      <c r="C4" s="182" t="s">
        <v>125</v>
      </c>
      <c r="D4" s="182"/>
      <c r="E4" s="189"/>
      <c r="F4" s="26"/>
      <c r="G4" s="26"/>
      <c r="H4" s="26"/>
      <c r="I4" s="26"/>
      <c r="J4" s="26"/>
      <c r="K4" s="26"/>
      <c r="L4" s="26"/>
      <c r="M4" s="26"/>
      <c r="N4" s="26"/>
      <c r="O4" s="26"/>
      <c r="P4" s="26"/>
      <c r="Q4" s="26"/>
      <c r="R4" s="26"/>
      <c r="S4" s="26"/>
      <c r="T4" s="26"/>
      <c r="U4" s="26"/>
      <c r="V4" s="26"/>
    </row>
    <row r="5" spans="2:22" ht="6.4" customHeight="1">
      <c r="B5" s="176"/>
      <c r="C5" s="183"/>
      <c r="D5" s="183"/>
      <c r="E5" s="81"/>
    </row>
    <row r="6" spans="2:22">
      <c r="B6" s="177" t="s">
        <v>124</v>
      </c>
      <c r="C6" s="184" t="s">
        <v>267</v>
      </c>
      <c r="D6" s="184"/>
      <c r="E6" s="190"/>
      <c r="F6" s="44"/>
      <c r="G6" s="44"/>
      <c r="H6" s="44"/>
      <c r="I6" s="44"/>
      <c r="J6" s="44"/>
      <c r="K6" s="44"/>
      <c r="L6" s="44"/>
      <c r="M6" s="44"/>
      <c r="N6" s="44"/>
      <c r="O6" s="44"/>
      <c r="P6" s="44"/>
      <c r="Q6" s="44"/>
      <c r="R6" s="44"/>
      <c r="S6" s="44"/>
      <c r="T6" s="44"/>
      <c r="U6" s="44"/>
      <c r="V6" s="44"/>
    </row>
    <row r="7" spans="2:22">
      <c r="B7" s="177"/>
      <c r="C7" s="184" t="s">
        <v>268</v>
      </c>
      <c r="D7" s="184"/>
      <c r="E7" s="190"/>
      <c r="F7" s="44"/>
      <c r="G7" s="44"/>
      <c r="H7" s="44"/>
      <c r="I7" s="44"/>
      <c r="J7" s="44"/>
      <c r="K7" s="44"/>
      <c r="L7" s="44"/>
      <c r="M7" s="44"/>
      <c r="N7" s="44"/>
      <c r="O7" s="44"/>
      <c r="P7" s="44"/>
      <c r="Q7" s="44"/>
      <c r="R7" s="44"/>
      <c r="S7" s="44"/>
      <c r="T7" s="44"/>
      <c r="U7" s="44"/>
      <c r="V7" s="44"/>
    </row>
    <row r="8" spans="2:22" ht="16.149999999999999" customHeight="1">
      <c r="B8" s="177"/>
      <c r="C8" s="237" t="s">
        <v>1355</v>
      </c>
      <c r="D8" s="237"/>
      <c r="E8" s="237"/>
      <c r="F8" s="237"/>
      <c r="G8" s="237"/>
      <c r="H8" s="237"/>
      <c r="I8" s="237"/>
      <c r="J8" s="237"/>
      <c r="K8" s="237"/>
      <c r="L8" s="237"/>
      <c r="M8" s="237"/>
      <c r="N8" s="237"/>
      <c r="O8" s="237"/>
      <c r="P8" s="237"/>
      <c r="Q8" s="237"/>
      <c r="R8" s="237"/>
      <c r="S8" s="44"/>
      <c r="T8" s="44"/>
      <c r="U8" s="44"/>
      <c r="V8" s="44"/>
    </row>
    <row r="9" spans="2:22">
      <c r="B9" s="177"/>
      <c r="C9" s="237"/>
      <c r="D9" s="237"/>
      <c r="E9" s="237"/>
      <c r="F9" s="237"/>
      <c r="G9" s="237"/>
      <c r="H9" s="237"/>
      <c r="I9" s="237"/>
      <c r="J9" s="237"/>
      <c r="K9" s="237"/>
      <c r="L9" s="237"/>
      <c r="M9" s="237"/>
      <c r="N9" s="237"/>
      <c r="O9" s="237"/>
      <c r="P9" s="237"/>
      <c r="Q9" s="237"/>
      <c r="R9" s="237"/>
      <c r="S9" s="44"/>
      <c r="T9" s="44"/>
      <c r="U9" s="44"/>
      <c r="V9" s="44"/>
    </row>
    <row r="10" spans="2:22" ht="6.4" customHeight="1">
      <c r="B10" s="178"/>
      <c r="C10" s="185"/>
      <c r="D10" s="185"/>
      <c r="E10" s="81"/>
    </row>
    <row r="11" spans="2:22" ht="16.7" customHeight="1" thickBot="1">
      <c r="B11" s="192" t="s">
        <v>1304</v>
      </c>
      <c r="F11" s="239" t="s">
        <v>130</v>
      </c>
      <c r="G11" s="239"/>
      <c r="H11" s="239"/>
      <c r="I11" s="239"/>
      <c r="J11" s="239"/>
    </row>
    <row r="12" spans="2:22" ht="17.25" customHeight="1" thickTop="1" thickBot="1">
      <c r="B12" s="192"/>
      <c r="F12" s="4" t="s">
        <v>131</v>
      </c>
      <c r="G12" s="1"/>
      <c r="H12" s="5" t="s">
        <v>133</v>
      </c>
      <c r="I12" s="1"/>
      <c r="J12" s="6" t="s">
        <v>132</v>
      </c>
    </row>
    <row r="13" spans="2:22" ht="29.45" customHeight="1" thickTop="1" thickBot="1">
      <c r="C13" s="7"/>
      <c r="F13" s="1"/>
      <c r="G13" s="1"/>
      <c r="H13" s="1"/>
      <c r="I13" s="1"/>
      <c r="J13" s="1"/>
    </row>
    <row r="14" spans="2:22" ht="16.5" thickTop="1">
      <c r="C14" s="238" t="s">
        <v>126</v>
      </c>
      <c r="D14" s="240" t="s">
        <v>127</v>
      </c>
      <c r="E14" s="3"/>
      <c r="F14" s="200" t="s">
        <v>202</v>
      </c>
      <c r="G14" s="199"/>
      <c r="H14" s="201" t="s">
        <v>202</v>
      </c>
      <c r="I14" s="199"/>
      <c r="J14" s="202" t="s">
        <v>202</v>
      </c>
    </row>
    <row r="15" spans="2:22">
      <c r="C15" s="238"/>
      <c r="D15" s="241"/>
      <c r="E15" s="3"/>
      <c r="F15" s="209" t="s">
        <v>203</v>
      </c>
      <c r="G15" s="199"/>
      <c r="H15" s="210" t="s">
        <v>203</v>
      </c>
      <c r="I15" s="199"/>
      <c r="J15" s="211" t="s">
        <v>203</v>
      </c>
    </row>
    <row r="16" spans="2:22" ht="16.5" thickBot="1">
      <c r="C16" s="238"/>
      <c r="D16" s="242"/>
      <c r="F16" s="212" t="s">
        <v>204</v>
      </c>
      <c r="G16" s="199"/>
      <c r="H16" s="213" t="s">
        <v>204</v>
      </c>
      <c r="I16" s="199"/>
      <c r="J16" s="214" t="s">
        <v>204</v>
      </c>
    </row>
    <row r="17" spans="2:22" ht="17.25" thickTop="1" thickBot="1">
      <c r="C17" s="238"/>
      <c r="F17" s="199"/>
      <c r="G17" s="199"/>
      <c r="H17" s="199"/>
      <c r="I17" s="199"/>
      <c r="J17" s="199"/>
    </row>
    <row r="18" spans="2:22" ht="16.5" thickTop="1">
      <c r="C18" s="238"/>
      <c r="D18" s="243" t="s">
        <v>128</v>
      </c>
      <c r="E18" s="3"/>
      <c r="F18" s="205" t="s">
        <v>202</v>
      </c>
      <c r="G18" s="199"/>
      <c r="H18" s="204" t="s">
        <v>202</v>
      </c>
      <c r="I18" s="199"/>
      <c r="J18" s="203" t="s">
        <v>202</v>
      </c>
    </row>
    <row r="19" spans="2:22">
      <c r="C19" s="238"/>
      <c r="D19" s="244"/>
      <c r="E19" s="3"/>
      <c r="F19" s="209" t="s">
        <v>203</v>
      </c>
      <c r="G19" s="199"/>
      <c r="H19" s="210" t="s">
        <v>203</v>
      </c>
      <c r="I19" s="199"/>
      <c r="J19" s="211" t="s">
        <v>203</v>
      </c>
    </row>
    <row r="20" spans="2:22" ht="16.5" thickBot="1">
      <c r="C20" s="238"/>
      <c r="D20" s="245"/>
      <c r="F20" s="217" t="s">
        <v>204</v>
      </c>
      <c r="G20" s="199"/>
      <c r="H20" s="216" t="s">
        <v>204</v>
      </c>
      <c r="I20" s="199"/>
      <c r="J20" s="215" t="s">
        <v>204</v>
      </c>
    </row>
    <row r="21" spans="2:22" ht="17.25" thickTop="1" thickBot="1">
      <c r="C21" s="238"/>
      <c r="F21" s="199"/>
      <c r="G21" s="199"/>
      <c r="H21" s="199"/>
      <c r="I21" s="199"/>
      <c r="J21" s="199"/>
    </row>
    <row r="22" spans="2:22" ht="16.5" thickTop="1">
      <c r="C22" s="238"/>
      <c r="D22" s="246" t="s">
        <v>129</v>
      </c>
      <c r="E22" s="3"/>
      <c r="F22" s="206" t="s">
        <v>202</v>
      </c>
      <c r="G22" s="199"/>
      <c r="H22" s="207" t="s">
        <v>202</v>
      </c>
      <c r="I22" s="199"/>
      <c r="J22" s="208" t="s">
        <v>202</v>
      </c>
    </row>
    <row r="23" spans="2:22">
      <c r="C23" s="238"/>
      <c r="D23" s="247"/>
      <c r="E23" s="3"/>
      <c r="F23" s="209" t="s">
        <v>203</v>
      </c>
      <c r="G23" s="199"/>
      <c r="H23" s="210" t="s">
        <v>203</v>
      </c>
      <c r="I23" s="199"/>
      <c r="J23" s="211" t="s">
        <v>203</v>
      </c>
    </row>
    <row r="24" spans="2:22" ht="16.5" thickBot="1">
      <c r="C24" s="238"/>
      <c r="D24" s="248"/>
      <c r="E24" s="3"/>
      <c r="F24" s="218" t="s">
        <v>204</v>
      </c>
      <c r="G24" s="199"/>
      <c r="H24" s="219" t="s">
        <v>204</v>
      </c>
      <c r="I24" s="199"/>
      <c r="J24" s="220" t="s">
        <v>204</v>
      </c>
    </row>
    <row r="25" spans="2:22" ht="6.4" customHeight="1" thickTop="1">
      <c r="C25" s="7"/>
      <c r="D25" s="2"/>
    </row>
    <row r="26" spans="2:22" ht="6.4" customHeight="1">
      <c r="D26" s="49"/>
      <c r="F26" s="170"/>
    </row>
    <row r="27" spans="2:22" ht="19.149999999999999" customHeight="1">
      <c r="B27" s="179" t="s">
        <v>1276</v>
      </c>
      <c r="C27" s="186"/>
      <c r="D27" s="186"/>
      <c r="E27" s="173"/>
      <c r="F27" s="172"/>
      <c r="G27" s="172"/>
      <c r="H27" s="172"/>
      <c r="I27" s="172"/>
      <c r="J27" s="172"/>
      <c r="K27" s="172"/>
      <c r="L27" s="172"/>
      <c r="M27" s="172"/>
      <c r="N27" s="172"/>
      <c r="O27" s="172"/>
      <c r="P27" s="172"/>
      <c r="Q27" s="172"/>
      <c r="R27" s="172"/>
      <c r="S27" s="172"/>
      <c r="T27" s="172"/>
      <c r="U27" s="172"/>
      <c r="V27" s="172"/>
    </row>
    <row r="28" spans="2:22">
      <c r="B28" s="188" t="s">
        <v>1277</v>
      </c>
      <c r="C28" s="186" t="s">
        <v>1311</v>
      </c>
      <c r="D28" s="187"/>
      <c r="E28" s="191"/>
      <c r="F28" s="174"/>
      <c r="G28" s="174"/>
      <c r="H28" s="174"/>
      <c r="I28" s="171"/>
      <c r="J28" s="171"/>
      <c r="K28" s="171"/>
      <c r="L28" s="171"/>
      <c r="M28" s="171"/>
      <c r="N28" s="171"/>
      <c r="O28" s="171"/>
      <c r="P28" s="171"/>
      <c r="Q28" s="171"/>
      <c r="R28" s="172"/>
      <c r="S28" s="172"/>
      <c r="T28" s="172"/>
      <c r="U28" s="172"/>
      <c r="V28" s="172"/>
    </row>
    <row r="29" spans="2:22">
      <c r="B29" s="188"/>
      <c r="C29" s="186" t="s">
        <v>232</v>
      </c>
      <c r="D29" s="187"/>
      <c r="E29" s="191"/>
      <c r="F29" s="174"/>
      <c r="G29" s="174"/>
      <c r="H29" s="174"/>
      <c r="I29" s="171"/>
      <c r="J29" s="171"/>
      <c r="K29" s="171"/>
      <c r="L29" s="171"/>
      <c r="M29" s="171"/>
      <c r="N29" s="171"/>
      <c r="O29" s="171"/>
      <c r="P29" s="171"/>
      <c r="Q29" s="171"/>
      <c r="R29" s="172"/>
      <c r="S29" s="172"/>
      <c r="T29" s="172"/>
      <c r="U29" s="172"/>
      <c r="V29" s="172"/>
    </row>
    <row r="30" spans="2:22">
      <c r="B30" s="180"/>
      <c r="C30" s="186" t="s">
        <v>1279</v>
      </c>
      <c r="D30" s="186"/>
      <c r="E30" s="173"/>
      <c r="F30" s="172"/>
      <c r="G30" s="172"/>
      <c r="H30" s="172"/>
      <c r="I30" s="172"/>
      <c r="J30" s="172"/>
      <c r="K30" s="172"/>
      <c r="L30" s="172"/>
      <c r="M30" s="172"/>
      <c r="N30" s="172"/>
      <c r="O30" s="172"/>
      <c r="P30" s="172"/>
      <c r="Q30" s="172"/>
      <c r="R30" s="172"/>
      <c r="S30" s="172"/>
      <c r="T30" s="172"/>
      <c r="U30" s="172"/>
      <c r="V30" s="172"/>
    </row>
    <row r="31" spans="2:22">
      <c r="B31" s="180"/>
      <c r="C31" s="186" t="s">
        <v>1312</v>
      </c>
      <c r="D31" s="187"/>
      <c r="E31" s="191"/>
      <c r="F31" s="174"/>
      <c r="G31" s="174"/>
      <c r="H31" s="174"/>
      <c r="I31" s="174"/>
      <c r="J31" s="172"/>
      <c r="K31" s="172"/>
      <c r="L31" s="172"/>
      <c r="M31" s="172"/>
      <c r="N31" s="172"/>
      <c r="O31" s="172"/>
      <c r="P31" s="172"/>
      <c r="Q31" s="172"/>
      <c r="R31" s="172"/>
      <c r="S31" s="172"/>
      <c r="T31" s="172"/>
      <c r="U31" s="172"/>
      <c r="V31" s="172"/>
    </row>
    <row r="32" spans="2:22">
      <c r="B32" s="180"/>
      <c r="C32" s="187" t="s">
        <v>1278</v>
      </c>
      <c r="D32" s="187"/>
      <c r="E32" s="191"/>
      <c r="F32" s="174"/>
      <c r="G32" s="174"/>
      <c r="H32" s="174"/>
      <c r="I32" s="174"/>
      <c r="J32" s="174"/>
      <c r="K32" s="174"/>
      <c r="L32" s="174"/>
      <c r="M32" s="174"/>
      <c r="N32" s="174"/>
      <c r="O32" s="174"/>
      <c r="P32" s="174"/>
      <c r="Q32" s="172"/>
      <c r="R32" s="172"/>
      <c r="S32" s="172"/>
      <c r="T32" s="172"/>
      <c r="U32" s="172"/>
      <c r="V32" s="172"/>
    </row>
    <row r="33" spans="2:22">
      <c r="B33" s="180"/>
      <c r="C33" s="186" t="s">
        <v>1354</v>
      </c>
      <c r="D33" s="186"/>
      <c r="E33" s="173"/>
      <c r="F33" s="172"/>
      <c r="G33" s="172"/>
      <c r="H33" s="172"/>
      <c r="I33" s="172"/>
      <c r="J33" s="172"/>
      <c r="K33" s="172"/>
      <c r="L33" s="172"/>
      <c r="M33" s="172"/>
      <c r="N33" s="172"/>
      <c r="O33" s="174"/>
      <c r="P33" s="174"/>
      <c r="Q33" s="172"/>
      <c r="R33" s="172"/>
      <c r="S33" s="172"/>
      <c r="T33" s="172"/>
      <c r="U33" s="172"/>
      <c r="V33" s="172"/>
    </row>
    <row r="34" spans="2:22">
      <c r="B34" s="180"/>
      <c r="C34" s="186" t="s">
        <v>1388</v>
      </c>
      <c r="D34" s="186"/>
      <c r="E34" s="173"/>
      <c r="F34" s="172"/>
      <c r="G34" s="172"/>
      <c r="H34" s="172"/>
      <c r="I34" s="172"/>
      <c r="J34" s="172"/>
      <c r="K34" s="172"/>
      <c r="L34" s="172"/>
      <c r="M34" s="172"/>
      <c r="N34" s="172"/>
      <c r="O34" s="174"/>
      <c r="P34" s="174"/>
      <c r="Q34" s="172"/>
      <c r="R34" s="172"/>
      <c r="S34" s="172"/>
      <c r="T34" s="172"/>
      <c r="U34" s="172"/>
      <c r="V34" s="172"/>
    </row>
    <row r="35" spans="2:22">
      <c r="B35" s="180"/>
      <c r="C35" s="186" t="s">
        <v>1389</v>
      </c>
      <c r="D35" s="186"/>
      <c r="E35" s="173"/>
      <c r="F35" s="172"/>
      <c r="G35" s="172"/>
      <c r="H35" s="172"/>
      <c r="I35" s="172"/>
      <c r="J35" s="172"/>
      <c r="K35" s="172"/>
      <c r="L35" s="172"/>
      <c r="M35" s="172"/>
      <c r="N35" s="172"/>
      <c r="O35" s="174"/>
      <c r="P35" s="174"/>
      <c r="Q35" s="172"/>
      <c r="R35" s="172"/>
      <c r="S35" s="172"/>
      <c r="T35" s="172"/>
      <c r="U35" s="172"/>
      <c r="V35" s="172"/>
    </row>
    <row r="36" spans="2:22" ht="6.4" customHeight="1">
      <c r="B36" s="180"/>
      <c r="C36" s="186"/>
      <c r="D36" s="187"/>
      <c r="E36" s="191"/>
      <c r="F36" s="174"/>
      <c r="G36" s="174"/>
      <c r="H36" s="174"/>
      <c r="I36" s="174"/>
      <c r="J36" s="172"/>
      <c r="K36" s="172"/>
      <c r="L36" s="172"/>
      <c r="M36" s="172"/>
      <c r="N36" s="172"/>
      <c r="O36" s="172"/>
      <c r="P36" s="172"/>
      <c r="Q36" s="172"/>
      <c r="R36" s="172"/>
      <c r="S36" s="172"/>
      <c r="T36" s="172"/>
      <c r="U36" s="172"/>
      <c r="V36" s="172"/>
    </row>
    <row r="37" spans="2:22" ht="6.4" customHeight="1"/>
    <row r="38" spans="2:22">
      <c r="B38" s="195" t="s">
        <v>1281</v>
      </c>
      <c r="C38" s="196"/>
      <c r="D38" s="222"/>
      <c r="E38" s="222"/>
      <c r="F38" s="222"/>
      <c r="G38" s="222"/>
      <c r="H38" s="222"/>
      <c r="I38" s="222"/>
      <c r="J38" s="222"/>
      <c r="K38" s="222"/>
      <c r="L38" s="222"/>
      <c r="M38" s="222"/>
      <c r="N38" s="222"/>
      <c r="O38" s="222"/>
      <c r="P38" s="222"/>
      <c r="Q38" s="222"/>
      <c r="R38" s="222"/>
      <c r="S38" s="196"/>
      <c r="T38" s="196"/>
      <c r="U38" s="196"/>
      <c r="V38" s="196"/>
    </row>
    <row r="39" spans="2:22">
      <c r="B39" s="197" t="s">
        <v>1277</v>
      </c>
      <c r="C39" s="196"/>
      <c r="D39" s="223"/>
      <c r="E39" s="224"/>
      <c r="F39" s="225" t="s">
        <v>1305</v>
      </c>
      <c r="G39" s="223"/>
      <c r="H39" s="223" t="s">
        <v>1306</v>
      </c>
      <c r="I39" s="223"/>
      <c r="J39" s="223"/>
      <c r="K39" s="226"/>
      <c r="L39" s="223" t="s">
        <v>1307</v>
      </c>
      <c r="M39" s="223"/>
      <c r="N39" s="223"/>
      <c r="O39" s="223"/>
      <c r="P39" s="223" t="s">
        <v>1308</v>
      </c>
      <c r="Q39" s="223"/>
      <c r="R39" s="222"/>
      <c r="S39" s="223" t="s">
        <v>1345</v>
      </c>
      <c r="T39" s="196"/>
      <c r="U39" s="196"/>
      <c r="V39" s="196"/>
    </row>
    <row r="40" spans="2:22">
      <c r="B40" s="198"/>
      <c r="C40" s="196"/>
      <c r="D40" s="222"/>
      <c r="E40" s="227"/>
      <c r="F40" s="228" t="s">
        <v>1282</v>
      </c>
      <c r="G40" s="222"/>
      <c r="H40" s="222" t="s">
        <v>1283</v>
      </c>
      <c r="I40" s="222"/>
      <c r="J40" s="222"/>
      <c r="K40" s="222"/>
      <c r="L40" s="222" t="s">
        <v>1299</v>
      </c>
      <c r="M40" s="222"/>
      <c r="N40" s="222"/>
      <c r="O40" s="222"/>
      <c r="P40" s="222" t="s">
        <v>114</v>
      </c>
      <c r="Q40" s="222"/>
      <c r="R40" s="222"/>
      <c r="S40" s="222" t="s">
        <v>1346</v>
      </c>
      <c r="T40" s="196"/>
      <c r="U40" s="196"/>
      <c r="V40" s="196"/>
    </row>
    <row r="41" spans="2:22">
      <c r="B41" s="198"/>
      <c r="C41" s="196"/>
      <c r="D41" s="222"/>
      <c r="E41" s="227"/>
      <c r="F41" s="228" t="s">
        <v>1284</v>
      </c>
      <c r="G41" s="222"/>
      <c r="H41" s="222" t="s">
        <v>1285</v>
      </c>
      <c r="I41" s="222"/>
      <c r="J41" s="222"/>
      <c r="K41" s="222"/>
      <c r="L41" s="222" t="s">
        <v>1295</v>
      </c>
      <c r="M41" s="222"/>
      <c r="N41" s="222"/>
      <c r="O41" s="222"/>
      <c r="P41" s="222" t="s">
        <v>114</v>
      </c>
      <c r="Q41" s="222"/>
      <c r="R41" s="222"/>
      <c r="S41" s="222"/>
      <c r="T41" s="196"/>
      <c r="U41" s="196"/>
      <c r="V41" s="196"/>
    </row>
    <row r="42" spans="2:22">
      <c r="B42" s="198"/>
      <c r="C42" s="196"/>
      <c r="D42" s="222"/>
      <c r="E42" s="227"/>
      <c r="F42" s="228" t="s">
        <v>1286</v>
      </c>
      <c r="G42" s="222"/>
      <c r="H42" s="222" t="s">
        <v>1287</v>
      </c>
      <c r="I42" s="222"/>
      <c r="J42" s="222"/>
      <c r="K42" s="222"/>
      <c r="L42" s="222" t="s">
        <v>1296</v>
      </c>
      <c r="M42" s="222"/>
      <c r="N42" s="222"/>
      <c r="O42" s="222"/>
      <c r="P42" s="222" t="s">
        <v>114</v>
      </c>
      <c r="Q42" s="222"/>
      <c r="R42" s="222"/>
      <c r="S42" s="222"/>
      <c r="T42" s="196"/>
      <c r="U42" s="196"/>
      <c r="V42" s="196"/>
    </row>
    <row r="43" spans="2:22">
      <c r="B43" s="198"/>
      <c r="C43" s="196"/>
      <c r="D43" s="222"/>
      <c r="E43" s="227"/>
      <c r="F43" s="228" t="s">
        <v>1290</v>
      </c>
      <c r="G43" s="222"/>
      <c r="H43" s="222" t="s">
        <v>1291</v>
      </c>
      <c r="I43" s="222"/>
      <c r="J43" s="222"/>
      <c r="K43" s="222"/>
      <c r="L43" s="222" t="s">
        <v>1302</v>
      </c>
      <c r="M43" s="222"/>
      <c r="N43" s="222"/>
      <c r="O43" s="222"/>
      <c r="P43" s="222" t="s">
        <v>114</v>
      </c>
      <c r="Q43" s="222"/>
      <c r="R43" s="222"/>
      <c r="S43" s="222"/>
      <c r="T43" s="196"/>
      <c r="U43" s="196"/>
      <c r="V43" s="196"/>
    </row>
    <row r="44" spans="2:22">
      <c r="B44" s="198"/>
      <c r="C44" s="196"/>
      <c r="D44" s="222"/>
      <c r="E44" s="227"/>
      <c r="F44" s="228" t="s">
        <v>1288</v>
      </c>
      <c r="G44" s="222"/>
      <c r="H44" s="222" t="s">
        <v>1289</v>
      </c>
      <c r="I44" s="222"/>
      <c r="J44" s="222"/>
      <c r="K44" s="222"/>
      <c r="L44" s="222" t="s">
        <v>1294</v>
      </c>
      <c r="M44" s="222"/>
      <c r="N44" s="222"/>
      <c r="O44" s="222"/>
      <c r="P44" s="222" t="s">
        <v>114</v>
      </c>
      <c r="Q44" s="222"/>
      <c r="R44" s="222"/>
      <c r="S44" s="222"/>
      <c r="T44" s="196"/>
      <c r="U44" s="196"/>
      <c r="V44" s="196"/>
    </row>
    <row r="45" spans="2:22">
      <c r="B45" s="198"/>
      <c r="C45" s="196"/>
      <c r="D45" s="222"/>
      <c r="E45" s="227"/>
      <c r="F45" s="228" t="s">
        <v>303</v>
      </c>
      <c r="G45" s="222"/>
      <c r="H45" s="222" t="s">
        <v>303</v>
      </c>
      <c r="I45" s="222"/>
      <c r="J45" s="222"/>
      <c r="K45" s="222"/>
      <c r="L45" s="222" t="s">
        <v>1300</v>
      </c>
      <c r="M45" s="222"/>
      <c r="N45" s="222"/>
      <c r="O45" s="222"/>
      <c r="P45" s="222" t="s">
        <v>115</v>
      </c>
      <c r="Q45" s="222"/>
      <c r="R45" s="222"/>
      <c r="S45" s="222"/>
      <c r="T45" s="196"/>
      <c r="U45" s="196"/>
      <c r="V45" s="196"/>
    </row>
    <row r="46" spans="2:22">
      <c r="B46" s="198"/>
      <c r="C46" s="196"/>
      <c r="D46" s="222"/>
      <c r="E46" s="227"/>
      <c r="F46" s="228" t="s">
        <v>1292</v>
      </c>
      <c r="G46" s="222"/>
      <c r="H46" s="222" t="s">
        <v>1293</v>
      </c>
      <c r="I46" s="222"/>
      <c r="J46" s="222"/>
      <c r="K46" s="222"/>
      <c r="L46" s="222" t="s">
        <v>1301</v>
      </c>
      <c r="M46" s="222"/>
      <c r="N46" s="222"/>
      <c r="O46" s="222"/>
      <c r="P46" s="222" t="s">
        <v>1129</v>
      </c>
      <c r="Q46" s="222"/>
      <c r="R46" s="222"/>
      <c r="S46" s="222"/>
      <c r="T46" s="196"/>
      <c r="U46" s="196"/>
      <c r="V46" s="196"/>
    </row>
    <row r="47" spans="2:22">
      <c r="B47" s="198"/>
      <c r="C47" s="196"/>
      <c r="D47" s="222"/>
      <c r="E47" s="227"/>
      <c r="F47" s="228"/>
      <c r="G47" s="222"/>
      <c r="H47" s="222" t="s">
        <v>1349</v>
      </c>
      <c r="I47" s="222"/>
      <c r="J47" s="222"/>
      <c r="K47" s="222"/>
      <c r="L47" s="222"/>
      <c r="M47" s="222"/>
      <c r="N47" s="222"/>
      <c r="O47" s="222"/>
      <c r="P47" s="222"/>
      <c r="Q47" s="222"/>
      <c r="R47" s="222"/>
      <c r="S47" s="222" t="s">
        <v>1350</v>
      </c>
      <c r="T47" s="196"/>
      <c r="U47" s="196"/>
      <c r="V47" s="196"/>
    </row>
    <row r="48" spans="2:22">
      <c r="B48" s="198"/>
      <c r="C48" s="196"/>
      <c r="D48" s="222"/>
      <c r="E48" s="222"/>
      <c r="F48" s="228"/>
      <c r="G48" s="222"/>
      <c r="H48" s="222" t="s">
        <v>1347</v>
      </c>
      <c r="I48" s="222"/>
      <c r="J48" s="222"/>
      <c r="K48" s="222"/>
      <c r="L48" s="222"/>
      <c r="M48" s="222"/>
      <c r="N48" s="222"/>
      <c r="O48" s="222"/>
      <c r="P48" s="222"/>
      <c r="Q48" s="222"/>
      <c r="R48" s="222"/>
      <c r="S48" s="222" t="s">
        <v>1348</v>
      </c>
      <c r="T48" s="196"/>
      <c r="U48" s="196"/>
      <c r="V48" s="196"/>
    </row>
    <row r="49" spans="2:22" ht="6.4" customHeight="1">
      <c r="B49" s="198"/>
      <c r="C49" s="196"/>
      <c r="D49" s="196"/>
      <c r="E49" s="196"/>
      <c r="F49" s="196"/>
      <c r="G49" s="196"/>
      <c r="H49" s="196"/>
      <c r="I49" s="196"/>
      <c r="J49" s="196"/>
      <c r="K49" s="196"/>
      <c r="L49" s="196"/>
      <c r="M49" s="196"/>
      <c r="N49" s="196"/>
      <c r="O49" s="196"/>
      <c r="P49" s="196"/>
      <c r="Q49" s="196"/>
      <c r="R49" s="196"/>
      <c r="S49" s="196"/>
      <c r="T49" s="196"/>
      <c r="U49" s="196"/>
      <c r="V49" s="196"/>
    </row>
    <row r="50" spans="2:22" ht="6.4" customHeight="1"/>
    <row r="51" spans="2:22" ht="16.5" thickBot="1">
      <c r="B51" s="192" t="s">
        <v>1177</v>
      </c>
      <c r="C51" s="194"/>
      <c r="D51" s="53"/>
      <c r="E51" s="53"/>
      <c r="F51" s="53"/>
      <c r="G51" s="53"/>
      <c r="H51" s="53"/>
      <c r="I51" s="53"/>
      <c r="J51" s="53"/>
      <c r="K51" s="53"/>
      <c r="L51" s="53"/>
      <c r="M51" s="53"/>
      <c r="N51" s="53"/>
      <c r="O51" s="53"/>
      <c r="P51" s="53"/>
      <c r="Q51" s="53"/>
      <c r="R51" s="53"/>
      <c r="S51" s="53"/>
      <c r="T51" s="53"/>
      <c r="U51" s="53"/>
      <c r="V51" s="53"/>
    </row>
    <row r="52" spans="2:22">
      <c r="B52" s="193" t="s">
        <v>265</v>
      </c>
      <c r="C52" s="45" t="s">
        <v>269</v>
      </c>
      <c r="V52" s="46"/>
    </row>
    <row r="53" spans="2:22">
      <c r="C53" s="45"/>
      <c r="V53" s="46"/>
    </row>
    <row r="54" spans="2:22">
      <c r="C54" s="45"/>
      <c r="D54" s="221"/>
      <c r="E54" s="8" t="s">
        <v>224</v>
      </c>
      <c r="F54" s="23" t="s">
        <v>1309</v>
      </c>
      <c r="V54" s="46"/>
    </row>
    <row r="55" spans="2:22">
      <c r="C55" s="45"/>
      <c r="D55" s="47"/>
      <c r="E55" s="8" t="s">
        <v>224</v>
      </c>
      <c r="F55" s="23" t="s">
        <v>225</v>
      </c>
      <c r="V55" s="46"/>
    </row>
    <row r="56" spans="2:22">
      <c r="C56" s="45"/>
      <c r="E56" s="8" t="s">
        <v>224</v>
      </c>
      <c r="F56" s="23" t="s">
        <v>1310</v>
      </c>
      <c r="V56" s="46"/>
    </row>
    <row r="57" spans="2:22">
      <c r="C57" s="45"/>
      <c r="D57" s="48">
        <v>1</v>
      </c>
      <c r="E57" s="8" t="s">
        <v>224</v>
      </c>
      <c r="F57" s="23" t="s">
        <v>226</v>
      </c>
      <c r="V57" s="46"/>
    </row>
    <row r="58" spans="2:22">
      <c r="C58" s="45"/>
      <c r="D58" s="48">
        <v>2</v>
      </c>
      <c r="E58" s="8" t="s">
        <v>224</v>
      </c>
      <c r="F58" s="23" t="s">
        <v>227</v>
      </c>
      <c r="V58" s="46"/>
    </row>
    <row r="59" spans="2:22">
      <c r="C59" s="45"/>
      <c r="V59" s="46"/>
    </row>
    <row r="60" spans="2:22">
      <c r="C60" s="45"/>
      <c r="D60" s="43" t="s">
        <v>266</v>
      </c>
      <c r="E60" s="41"/>
      <c r="F60" s="42"/>
      <c r="G60" s="43"/>
      <c r="J60" s="43" t="s">
        <v>1280</v>
      </c>
      <c r="K60" s="42"/>
      <c r="L60" s="43"/>
      <c r="V60" s="46"/>
    </row>
    <row r="61" spans="2:22">
      <c r="C61" s="45"/>
      <c r="D61" s="23" t="s">
        <v>147</v>
      </c>
      <c r="E61" s="8" t="s">
        <v>224</v>
      </c>
      <c r="F61" s="23" t="s">
        <v>228</v>
      </c>
      <c r="J61" s="23" t="s">
        <v>141</v>
      </c>
      <c r="K61" s="23" t="s">
        <v>229</v>
      </c>
      <c r="L61" s="23"/>
      <c r="V61" s="46"/>
    </row>
    <row r="62" spans="2:22">
      <c r="C62" s="45"/>
      <c r="D62" s="23" t="s">
        <v>149</v>
      </c>
      <c r="E62" s="8" t="s">
        <v>224</v>
      </c>
      <c r="F62" s="23" t="s">
        <v>230</v>
      </c>
      <c r="J62" s="23" t="s">
        <v>142</v>
      </c>
      <c r="K62" s="23" t="s">
        <v>231</v>
      </c>
      <c r="L62" s="23"/>
      <c r="V62" s="46"/>
    </row>
    <row r="63" spans="2:22">
      <c r="C63" s="45"/>
      <c r="D63" s="23" t="s">
        <v>143</v>
      </c>
      <c r="E63" s="8" t="s">
        <v>224</v>
      </c>
      <c r="F63" s="23" t="s">
        <v>233</v>
      </c>
      <c r="J63" s="23" t="s">
        <v>234</v>
      </c>
      <c r="K63" s="23" t="s">
        <v>235</v>
      </c>
      <c r="L63" s="23"/>
      <c r="V63" s="46"/>
    </row>
    <row r="64" spans="2:22">
      <c r="C64" s="45"/>
      <c r="D64" s="23" t="s">
        <v>236</v>
      </c>
      <c r="E64" s="8" t="s">
        <v>224</v>
      </c>
      <c r="F64" s="23" t="s">
        <v>237</v>
      </c>
      <c r="J64" s="23" t="s">
        <v>238</v>
      </c>
      <c r="K64" s="23" t="s">
        <v>239</v>
      </c>
      <c r="L64" s="23"/>
      <c r="O64" s="23"/>
      <c r="V64" s="46"/>
    </row>
    <row r="65" spans="2:22">
      <c r="C65" s="45"/>
      <c r="D65" s="23" t="s">
        <v>145</v>
      </c>
      <c r="E65" s="8" t="s">
        <v>224</v>
      </c>
      <c r="F65" s="23" t="s">
        <v>240</v>
      </c>
      <c r="J65" s="23" t="s">
        <v>241</v>
      </c>
      <c r="K65" s="23" t="s">
        <v>242</v>
      </c>
      <c r="L65" s="23"/>
      <c r="O65" s="23"/>
      <c r="V65" s="46"/>
    </row>
    <row r="66" spans="2:22">
      <c r="C66" s="45"/>
      <c r="D66" s="23" t="s">
        <v>144</v>
      </c>
      <c r="E66" s="8" t="s">
        <v>224</v>
      </c>
      <c r="F66" s="23" t="s">
        <v>207</v>
      </c>
      <c r="J66" s="23" t="s">
        <v>243</v>
      </c>
      <c r="K66" s="23" t="s">
        <v>244</v>
      </c>
      <c r="L66" s="23"/>
      <c r="O66" s="23"/>
      <c r="V66" s="46"/>
    </row>
    <row r="67" spans="2:22">
      <c r="C67" s="45"/>
      <c r="D67" s="23" t="s">
        <v>148</v>
      </c>
      <c r="E67" s="8" t="s">
        <v>224</v>
      </c>
      <c r="F67" s="23" t="s">
        <v>245</v>
      </c>
      <c r="J67" s="23" t="s">
        <v>246</v>
      </c>
      <c r="K67" s="23" t="s">
        <v>247</v>
      </c>
      <c r="L67" s="23"/>
      <c r="O67" s="23"/>
      <c r="V67" s="46"/>
    </row>
    <row r="68" spans="2:22">
      <c r="C68" s="45"/>
      <c r="D68" s="23" t="s">
        <v>248</v>
      </c>
      <c r="E68" s="8" t="s">
        <v>224</v>
      </c>
      <c r="F68" s="23" t="s">
        <v>249</v>
      </c>
      <c r="J68" s="23" t="s">
        <v>250</v>
      </c>
      <c r="K68" s="23" t="s">
        <v>251</v>
      </c>
      <c r="L68" s="23"/>
      <c r="O68" s="23"/>
      <c r="V68" s="46"/>
    </row>
    <row r="69" spans="2:22">
      <c r="C69" s="45"/>
      <c r="D69" s="23" t="s">
        <v>146</v>
      </c>
      <c r="E69" s="8" t="s">
        <v>224</v>
      </c>
      <c r="F69" s="23" t="s">
        <v>252</v>
      </c>
      <c r="L69" s="23"/>
      <c r="M69" s="23"/>
      <c r="N69" s="23"/>
      <c r="O69" s="23"/>
      <c r="V69" s="46"/>
    </row>
    <row r="70" spans="2:22">
      <c r="C70" s="45"/>
      <c r="D70" s="23" t="s">
        <v>253</v>
      </c>
      <c r="E70" s="8" t="s">
        <v>224</v>
      </c>
      <c r="F70" s="23" t="s">
        <v>254</v>
      </c>
      <c r="L70" s="23"/>
      <c r="M70" s="23"/>
      <c r="N70" s="23"/>
      <c r="O70" s="23"/>
      <c r="V70" s="46"/>
    </row>
    <row r="71" spans="2:22">
      <c r="C71" s="45"/>
      <c r="D71" s="23" t="s">
        <v>255</v>
      </c>
      <c r="E71" s="8" t="s">
        <v>224</v>
      </c>
      <c r="F71" s="23" t="s">
        <v>256</v>
      </c>
      <c r="L71" s="23"/>
      <c r="M71" s="23"/>
      <c r="N71" s="23"/>
      <c r="O71" s="23"/>
      <c r="V71" s="46"/>
    </row>
    <row r="72" spans="2:22">
      <c r="C72" s="45"/>
      <c r="D72" s="23" t="s">
        <v>257</v>
      </c>
      <c r="E72" s="8" t="s">
        <v>224</v>
      </c>
      <c r="F72" s="23" t="s">
        <v>258</v>
      </c>
      <c r="L72" s="23"/>
      <c r="M72" s="23"/>
      <c r="N72" s="23"/>
      <c r="O72" s="23"/>
      <c r="V72" s="46"/>
    </row>
    <row r="73" spans="2:22">
      <c r="C73" s="45"/>
      <c r="D73" s="23" t="s">
        <v>259</v>
      </c>
      <c r="E73" s="8" t="s">
        <v>224</v>
      </c>
      <c r="F73" s="23" t="s">
        <v>260</v>
      </c>
      <c r="L73" s="23"/>
      <c r="M73" s="23"/>
      <c r="N73" s="23"/>
      <c r="O73" s="23"/>
      <c r="V73" s="46"/>
    </row>
    <row r="74" spans="2:22">
      <c r="C74" s="45"/>
      <c r="D74" s="23" t="s">
        <v>261</v>
      </c>
      <c r="E74" s="8" t="s">
        <v>224</v>
      </c>
      <c r="F74" s="23" t="s">
        <v>262</v>
      </c>
      <c r="L74" s="23"/>
      <c r="M74" s="23"/>
      <c r="N74" s="23"/>
      <c r="O74" s="23"/>
      <c r="V74" s="46"/>
    </row>
    <row r="75" spans="2:22">
      <c r="C75" s="45"/>
      <c r="D75" s="23" t="s">
        <v>263</v>
      </c>
      <c r="E75" s="8" t="s">
        <v>224</v>
      </c>
      <c r="F75" s="23" t="s">
        <v>264</v>
      </c>
      <c r="L75" s="23"/>
      <c r="M75" s="23"/>
      <c r="N75" s="23"/>
      <c r="O75" s="23"/>
      <c r="V75" s="46"/>
    </row>
    <row r="76" spans="2:22" ht="16.5" thickBot="1">
      <c r="C76" s="51"/>
      <c r="D76" s="52"/>
      <c r="E76" s="53"/>
      <c r="F76" s="54"/>
      <c r="G76" s="53"/>
      <c r="H76" s="53"/>
      <c r="I76" s="53"/>
      <c r="J76" s="53"/>
      <c r="K76" s="53"/>
      <c r="L76" s="53"/>
      <c r="M76" s="53"/>
      <c r="N76" s="53"/>
      <c r="O76" s="53"/>
      <c r="P76" s="53"/>
      <c r="Q76" s="53"/>
      <c r="R76" s="53"/>
      <c r="S76" s="53"/>
      <c r="T76" s="53"/>
      <c r="U76" s="53"/>
      <c r="V76" s="55"/>
    </row>
    <row r="78" spans="2:22" ht="15">
      <c r="B78" s="50" t="s">
        <v>1413</v>
      </c>
      <c r="C78" s="23" t="s">
        <v>1414</v>
      </c>
      <c r="D78" s="49"/>
    </row>
    <row r="79" spans="2:22">
      <c r="C79" s="48" t="s">
        <v>1415</v>
      </c>
      <c r="D79" s="49"/>
    </row>
    <row r="80" spans="2:22">
      <c r="C80" s="48" t="s">
        <v>1416</v>
      </c>
      <c r="D80" s="49"/>
    </row>
    <row r="81" spans="3:19">
      <c r="C81" s="48" t="s">
        <v>1417</v>
      </c>
      <c r="D81" s="49"/>
    </row>
    <row r="82" spans="3:19">
      <c r="C82" s="236" t="s">
        <v>1412</v>
      </c>
      <c r="D82" s="236"/>
      <c r="E82" s="236"/>
      <c r="F82" s="236"/>
      <c r="G82" s="236"/>
      <c r="H82" s="236"/>
      <c r="I82" s="236"/>
      <c r="J82" s="236"/>
      <c r="K82" s="236"/>
      <c r="L82" s="236"/>
      <c r="M82" s="236"/>
      <c r="N82" s="236"/>
      <c r="O82" s="236"/>
      <c r="P82" s="236"/>
      <c r="Q82" s="236"/>
      <c r="R82" s="236"/>
      <c r="S82" s="236"/>
    </row>
    <row r="83" spans="3:19">
      <c r="C83" s="236"/>
      <c r="D83" s="236"/>
      <c r="E83" s="236"/>
      <c r="F83" s="236"/>
      <c r="G83" s="236"/>
      <c r="H83" s="236"/>
      <c r="I83" s="236"/>
      <c r="J83" s="236"/>
      <c r="K83" s="236"/>
      <c r="L83" s="236"/>
      <c r="M83" s="236"/>
      <c r="N83" s="236"/>
      <c r="O83" s="236"/>
      <c r="P83" s="236"/>
      <c r="Q83" s="236"/>
      <c r="R83" s="236"/>
      <c r="S83" s="236"/>
    </row>
  </sheetData>
  <mergeCells count="7">
    <mergeCell ref="C82:S83"/>
    <mergeCell ref="C8:R9"/>
    <mergeCell ref="C14:C24"/>
    <mergeCell ref="F11:J11"/>
    <mergeCell ref="D14:D16"/>
    <mergeCell ref="D18:D20"/>
    <mergeCell ref="D22:D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399-E36D-4193-924F-13648FBF2CE9}">
  <dimension ref="A1:BC36"/>
  <sheetViews>
    <sheetView workbookViewId="0">
      <pane xSplit="2" ySplit="3" topLeftCell="C10" activePane="bottomRight" state="frozen"/>
      <selection pane="topRight" activeCell="C1" sqref="C1"/>
      <selection pane="bottomLeft" activeCell="A4" sqref="A4"/>
      <selection pane="bottomRight" activeCell="AZ19" sqref="AZ19"/>
    </sheetView>
  </sheetViews>
  <sheetFormatPr defaultRowHeight="15"/>
  <cols>
    <col min="1" max="1" width="15.42578125" customWidth="1"/>
    <col min="2" max="41" width="3" customWidth="1"/>
    <col min="42" max="42" width="3.42578125" customWidth="1"/>
    <col min="43" max="48" width="3" customWidth="1"/>
    <col min="50" max="50" width="2.28515625" customWidth="1"/>
    <col min="51" max="51" width="8.7109375" customWidth="1"/>
    <col min="52" max="53" width="11.42578125" customWidth="1"/>
    <col min="54" max="54" width="2.85546875" customWidth="1"/>
    <col min="55" max="55" width="8.85546875" style="34"/>
  </cols>
  <sheetData>
    <row r="1" spans="1:55" s="8" customFormat="1" ht="14.65" customHeight="1">
      <c r="A1" s="252" t="s">
        <v>134</v>
      </c>
      <c r="C1" s="249" t="s">
        <v>135</v>
      </c>
      <c r="D1" s="249"/>
      <c r="E1" s="249"/>
      <c r="F1" s="249"/>
      <c r="G1" s="249"/>
      <c r="H1" s="249"/>
      <c r="K1" s="249" t="s">
        <v>136</v>
      </c>
      <c r="L1" s="249"/>
      <c r="M1" s="249"/>
      <c r="N1" s="249"/>
      <c r="O1" s="249"/>
      <c r="P1" s="249"/>
      <c r="Q1" s="249"/>
      <c r="T1" s="249" t="s">
        <v>137</v>
      </c>
      <c r="U1" s="249"/>
      <c r="V1" s="249"/>
      <c r="W1" s="249"/>
      <c r="X1" s="249"/>
      <c r="AA1" s="249" t="s">
        <v>138</v>
      </c>
      <c r="AB1" s="249"/>
      <c r="AC1" s="249"/>
      <c r="AD1" s="249"/>
      <c r="AE1" s="249"/>
      <c r="AF1" s="249"/>
      <c r="AI1" s="249" t="s">
        <v>139</v>
      </c>
      <c r="AJ1" s="249"/>
      <c r="AK1" s="249"/>
      <c r="AL1" s="249"/>
      <c r="AM1" s="249"/>
      <c r="AN1" s="249"/>
      <c r="AO1" s="249"/>
      <c r="AR1" s="249" t="s">
        <v>140</v>
      </c>
      <c r="AS1" s="249"/>
      <c r="AT1" s="249"/>
      <c r="AU1" s="249"/>
      <c r="AV1" s="249"/>
      <c r="BC1" s="33"/>
    </row>
    <row r="2" spans="1:55">
      <c r="A2" s="252"/>
      <c r="B2" s="9"/>
      <c r="C2" s="250" t="s">
        <v>141</v>
      </c>
      <c r="D2" s="250"/>
      <c r="E2" s="250"/>
      <c r="F2" s="250"/>
      <c r="G2" s="250"/>
      <c r="H2" s="250"/>
      <c r="I2" s="9"/>
      <c r="J2" s="9"/>
      <c r="K2" s="250" t="s">
        <v>141</v>
      </c>
      <c r="L2" s="250"/>
      <c r="M2" s="250"/>
      <c r="N2" s="250"/>
      <c r="O2" s="250"/>
      <c r="P2" s="250"/>
      <c r="Q2" s="250"/>
      <c r="R2" s="9"/>
      <c r="S2" s="10"/>
      <c r="T2" s="251" t="s">
        <v>142</v>
      </c>
      <c r="U2" s="251"/>
      <c r="V2" s="251"/>
      <c r="W2" s="251"/>
      <c r="X2" s="251"/>
      <c r="Y2" s="9"/>
      <c r="Z2" s="9"/>
      <c r="AA2" s="250" t="s">
        <v>141</v>
      </c>
      <c r="AB2" s="250"/>
      <c r="AC2" s="250"/>
      <c r="AD2" s="250"/>
      <c r="AE2" s="250"/>
      <c r="AF2" s="250"/>
      <c r="AG2" s="9"/>
      <c r="AH2" s="9"/>
      <c r="AI2" s="250" t="s">
        <v>141</v>
      </c>
      <c r="AJ2" s="250"/>
      <c r="AK2" s="250"/>
      <c r="AL2" s="250"/>
      <c r="AM2" s="250"/>
      <c r="AN2" s="250"/>
      <c r="AO2" s="250"/>
      <c r="AQ2" s="9"/>
      <c r="AR2" s="251" t="s">
        <v>142</v>
      </c>
      <c r="AS2" s="251"/>
      <c r="AT2" s="251"/>
      <c r="AU2" s="251"/>
      <c r="AV2" s="251"/>
    </row>
    <row r="3" spans="1:55">
      <c r="A3" s="9"/>
      <c r="B3" s="9"/>
      <c r="C3" s="11" t="s">
        <v>143</v>
      </c>
      <c r="D3" s="11" t="s">
        <v>144</v>
      </c>
      <c r="E3" s="11" t="s">
        <v>145</v>
      </c>
      <c r="F3" s="11" t="s">
        <v>146</v>
      </c>
      <c r="G3" s="12" t="s">
        <v>147</v>
      </c>
      <c r="H3" s="11" t="s">
        <v>148</v>
      </c>
      <c r="I3" s="9"/>
      <c r="J3" s="9"/>
      <c r="K3" s="11" t="s">
        <v>143</v>
      </c>
      <c r="L3" s="13" t="s">
        <v>149</v>
      </c>
      <c r="M3" s="11" t="s">
        <v>144</v>
      </c>
      <c r="N3" s="11" t="s">
        <v>145</v>
      </c>
      <c r="O3" s="11" t="s">
        <v>146</v>
      </c>
      <c r="P3" s="12" t="s">
        <v>147</v>
      </c>
      <c r="Q3" s="11" t="s">
        <v>148</v>
      </c>
      <c r="R3" s="9"/>
      <c r="S3" s="9"/>
      <c r="T3" s="14" t="s">
        <v>144</v>
      </c>
      <c r="U3" s="15" t="s">
        <v>145</v>
      </c>
      <c r="V3" s="15" t="s">
        <v>147</v>
      </c>
      <c r="W3" s="15" t="s">
        <v>146</v>
      </c>
      <c r="X3" s="14" t="s">
        <v>148</v>
      </c>
      <c r="Y3" s="9"/>
      <c r="Z3" s="9"/>
      <c r="AA3" s="11" t="s">
        <v>143</v>
      </c>
      <c r="AB3" s="11" t="s">
        <v>144</v>
      </c>
      <c r="AC3" s="11" t="s">
        <v>145</v>
      </c>
      <c r="AD3" s="11" t="s">
        <v>146</v>
      </c>
      <c r="AE3" s="12" t="s">
        <v>147</v>
      </c>
      <c r="AF3" s="11" t="s">
        <v>148</v>
      </c>
      <c r="AG3" s="9"/>
      <c r="AH3" s="9"/>
      <c r="AI3" s="11" t="s">
        <v>143</v>
      </c>
      <c r="AJ3" s="13" t="s">
        <v>149</v>
      </c>
      <c r="AK3" s="11" t="s">
        <v>144</v>
      </c>
      <c r="AL3" s="11" t="s">
        <v>145</v>
      </c>
      <c r="AM3" s="11" t="s">
        <v>146</v>
      </c>
      <c r="AN3" s="12" t="s">
        <v>147</v>
      </c>
      <c r="AO3" s="11" t="s">
        <v>148</v>
      </c>
      <c r="AQ3" s="9"/>
      <c r="AR3" s="14" t="s">
        <v>144</v>
      </c>
      <c r="AS3" s="15" t="s">
        <v>145</v>
      </c>
      <c r="AT3" s="15" t="s">
        <v>147</v>
      </c>
      <c r="AU3" s="15" t="s">
        <v>146</v>
      </c>
      <c r="AV3" s="14" t="s">
        <v>148</v>
      </c>
    </row>
    <row r="4" spans="1:55">
      <c r="A4" s="16" t="s">
        <v>150</v>
      </c>
      <c r="B4" s="16" t="s">
        <v>151</v>
      </c>
      <c r="C4" s="16"/>
      <c r="D4" s="16"/>
      <c r="E4" s="16"/>
      <c r="F4" s="16"/>
      <c r="G4" s="16"/>
      <c r="H4" s="16"/>
      <c r="I4" s="9"/>
      <c r="J4" s="16" t="s">
        <v>151</v>
      </c>
      <c r="K4" s="16"/>
      <c r="L4" s="16"/>
      <c r="M4" s="16"/>
      <c r="N4" s="16"/>
      <c r="O4" s="16"/>
      <c r="P4" s="16"/>
      <c r="Q4" s="16"/>
      <c r="R4" s="9"/>
      <c r="S4" s="16" t="s">
        <v>151</v>
      </c>
      <c r="T4" s="16"/>
      <c r="U4" s="16"/>
      <c r="V4" s="16"/>
      <c r="W4" s="16"/>
      <c r="X4" s="16"/>
      <c r="Y4" s="9"/>
      <c r="Z4" s="16" t="s">
        <v>151</v>
      </c>
      <c r="AA4" s="16"/>
      <c r="AB4" s="16"/>
      <c r="AC4" s="16"/>
      <c r="AD4" s="16"/>
      <c r="AE4" s="16"/>
      <c r="AF4" s="16"/>
      <c r="AG4" s="9"/>
      <c r="AH4" s="16" t="s">
        <v>151</v>
      </c>
      <c r="AI4" s="16"/>
      <c r="AJ4" s="16"/>
      <c r="AK4" s="16"/>
      <c r="AL4" s="16"/>
      <c r="AM4" s="16"/>
      <c r="AN4" s="16"/>
      <c r="AO4" s="16"/>
      <c r="AQ4" s="16" t="s">
        <v>151</v>
      </c>
      <c r="AR4" s="16"/>
      <c r="AS4" s="16"/>
      <c r="AT4" s="16"/>
      <c r="AU4" s="16"/>
      <c r="AV4" s="16"/>
    </row>
    <row r="5" spans="1:55">
      <c r="A5" s="16" t="s">
        <v>152</v>
      </c>
      <c r="B5" s="16" t="s">
        <v>153</v>
      </c>
      <c r="C5" s="16"/>
      <c r="D5" s="16"/>
      <c r="E5" s="16"/>
      <c r="F5" s="16"/>
      <c r="G5" s="16"/>
      <c r="H5" s="16"/>
      <c r="I5" s="9"/>
      <c r="J5" s="16" t="s">
        <v>153</v>
      </c>
      <c r="K5" s="16"/>
      <c r="L5" s="16"/>
      <c r="M5" s="16"/>
      <c r="N5" s="16"/>
      <c r="O5" s="16"/>
      <c r="P5" s="16"/>
      <c r="Q5" s="16"/>
      <c r="R5" s="9"/>
      <c r="S5" s="16" t="s">
        <v>153</v>
      </c>
      <c r="T5" s="16"/>
      <c r="U5" s="16"/>
      <c r="V5" s="16"/>
      <c r="W5" s="16"/>
      <c r="X5" s="16"/>
      <c r="Y5" s="9"/>
      <c r="Z5" s="16" t="s">
        <v>153</v>
      </c>
      <c r="AA5" s="16"/>
      <c r="AB5" s="16"/>
      <c r="AC5" s="16"/>
      <c r="AD5" s="16"/>
      <c r="AE5" s="16"/>
      <c r="AF5" s="16"/>
      <c r="AG5" s="9"/>
      <c r="AH5" s="16" t="s">
        <v>153</v>
      </c>
      <c r="AI5" s="16"/>
      <c r="AJ5" s="16"/>
      <c r="AK5" s="16"/>
      <c r="AL5" s="16"/>
      <c r="AM5" s="16"/>
      <c r="AN5" s="16"/>
      <c r="AO5" s="16"/>
      <c r="AQ5" s="16" t="s">
        <v>153</v>
      </c>
      <c r="AR5" s="16"/>
      <c r="AS5" s="16"/>
      <c r="AT5" s="16"/>
      <c r="AU5" s="16"/>
      <c r="AV5" s="16"/>
    </row>
    <row r="6" spans="1:55">
      <c r="A6" s="16" t="s">
        <v>154</v>
      </c>
      <c r="B6" s="16" t="s">
        <v>155</v>
      </c>
      <c r="C6" s="16"/>
      <c r="D6" s="16"/>
      <c r="E6" s="16"/>
      <c r="F6" s="16"/>
      <c r="G6" s="16"/>
      <c r="H6" s="16"/>
      <c r="I6" s="9"/>
      <c r="J6" s="16" t="s">
        <v>155</v>
      </c>
      <c r="K6" s="16"/>
      <c r="L6" s="16"/>
      <c r="M6" s="16"/>
      <c r="N6" s="16"/>
      <c r="O6" s="16"/>
      <c r="P6" s="16"/>
      <c r="Q6" s="16"/>
      <c r="R6" s="9"/>
      <c r="S6" s="16" t="s">
        <v>155</v>
      </c>
      <c r="T6" s="16"/>
      <c r="U6" s="16"/>
      <c r="V6" s="16"/>
      <c r="W6" s="16"/>
      <c r="X6" s="16"/>
      <c r="Y6" s="9"/>
      <c r="Z6" s="16" t="s">
        <v>155</v>
      </c>
      <c r="AA6" s="16"/>
      <c r="AB6" s="16"/>
      <c r="AC6" s="16"/>
      <c r="AD6" s="16"/>
      <c r="AE6" s="16"/>
      <c r="AF6" s="16"/>
      <c r="AG6" s="9"/>
      <c r="AH6" s="16" t="s">
        <v>155</v>
      </c>
      <c r="AI6" s="16"/>
      <c r="AJ6" s="16"/>
      <c r="AK6" s="16"/>
      <c r="AL6" s="16"/>
      <c r="AM6" s="16"/>
      <c r="AN6" s="16"/>
      <c r="AO6" s="16"/>
      <c r="AQ6" s="16" t="s">
        <v>155</v>
      </c>
      <c r="AR6" s="16"/>
      <c r="AS6" s="16"/>
      <c r="AT6" s="16"/>
      <c r="AU6" s="16"/>
      <c r="AV6" s="16"/>
    </row>
    <row r="7" spans="1:55">
      <c r="A7" s="16" t="s">
        <v>156</v>
      </c>
      <c r="B7" s="16" t="s">
        <v>157</v>
      </c>
      <c r="C7" s="16"/>
      <c r="D7" s="16"/>
      <c r="E7" s="16"/>
      <c r="F7" s="16"/>
      <c r="G7" s="16"/>
      <c r="H7" s="16"/>
      <c r="I7" s="9"/>
      <c r="J7" s="16" t="s">
        <v>157</v>
      </c>
      <c r="K7" s="16"/>
      <c r="L7" s="16"/>
      <c r="M7" s="16"/>
      <c r="N7" s="16"/>
      <c r="O7" s="16"/>
      <c r="P7" s="16"/>
      <c r="Q7" s="16"/>
      <c r="R7" s="9"/>
      <c r="S7" s="16" t="s">
        <v>157</v>
      </c>
      <c r="T7" s="16"/>
      <c r="U7" s="16"/>
      <c r="V7" s="17">
        <v>2</v>
      </c>
      <c r="W7" s="16"/>
      <c r="X7" s="16"/>
      <c r="Y7" s="9"/>
      <c r="Z7" s="16" t="s">
        <v>157</v>
      </c>
      <c r="AA7" s="16"/>
      <c r="AB7" s="16"/>
      <c r="AC7" s="16"/>
      <c r="AD7" s="16"/>
      <c r="AE7" s="16"/>
      <c r="AF7" s="16"/>
      <c r="AG7" s="9"/>
      <c r="AH7" s="16" t="s">
        <v>157</v>
      </c>
      <c r="AI7" s="16"/>
      <c r="AJ7" s="16"/>
      <c r="AK7" s="16"/>
      <c r="AL7" s="16"/>
      <c r="AM7" s="16"/>
      <c r="AN7" s="16"/>
      <c r="AO7" s="16"/>
      <c r="AQ7" s="16" t="s">
        <v>157</v>
      </c>
      <c r="AR7" s="16"/>
      <c r="AS7" s="16"/>
      <c r="AT7" s="17">
        <v>2</v>
      </c>
      <c r="AU7" s="16"/>
      <c r="AV7" s="16"/>
    </row>
    <row r="8" spans="1:55">
      <c r="A8" s="16" t="s">
        <v>158</v>
      </c>
      <c r="B8" s="16" t="s">
        <v>159</v>
      </c>
      <c r="C8" s="16"/>
      <c r="D8" s="16"/>
      <c r="E8" s="16"/>
      <c r="F8" s="18">
        <v>2</v>
      </c>
      <c r="G8" s="16"/>
      <c r="H8" s="16"/>
      <c r="I8" s="9"/>
      <c r="J8" s="16" t="s">
        <v>159</v>
      </c>
      <c r="K8" s="16"/>
      <c r="L8" s="16"/>
      <c r="M8" s="16"/>
      <c r="N8" s="16"/>
      <c r="O8" s="18">
        <v>2</v>
      </c>
      <c r="P8" s="16"/>
      <c r="Q8" s="16"/>
      <c r="R8" s="9"/>
      <c r="S8" s="16" t="s">
        <v>159</v>
      </c>
      <c r="T8" s="16"/>
      <c r="U8" s="16"/>
      <c r="V8" s="19">
        <v>2</v>
      </c>
      <c r="W8" s="17">
        <v>2</v>
      </c>
      <c r="X8" s="16"/>
      <c r="Y8" s="9"/>
      <c r="Z8" s="16" t="s">
        <v>159</v>
      </c>
      <c r="AA8" s="16"/>
      <c r="AB8" s="16"/>
      <c r="AC8" s="16"/>
      <c r="AD8" s="18">
        <v>2</v>
      </c>
      <c r="AE8" s="16"/>
      <c r="AF8" s="16"/>
      <c r="AG8" s="9"/>
      <c r="AH8" s="16" t="s">
        <v>159</v>
      </c>
      <c r="AI8" s="16"/>
      <c r="AJ8" s="16"/>
      <c r="AK8" s="16"/>
      <c r="AL8" s="16"/>
      <c r="AM8" s="18">
        <v>2</v>
      </c>
      <c r="AN8" s="16"/>
      <c r="AO8" s="16"/>
      <c r="AQ8" s="16" t="s">
        <v>159</v>
      </c>
      <c r="AR8" s="16"/>
      <c r="AS8" s="16"/>
      <c r="AT8" s="19">
        <v>2</v>
      </c>
      <c r="AU8" s="17">
        <v>2</v>
      </c>
      <c r="AV8" s="16"/>
    </row>
    <row r="9" spans="1:55">
      <c r="A9" s="16" t="s">
        <v>160</v>
      </c>
      <c r="B9" s="16" t="s">
        <v>161</v>
      </c>
      <c r="C9" s="16"/>
      <c r="D9" s="16"/>
      <c r="E9" s="16"/>
      <c r="F9" s="19">
        <v>2</v>
      </c>
      <c r="G9" s="19">
        <v>2</v>
      </c>
      <c r="H9" s="16"/>
      <c r="I9" s="9"/>
      <c r="J9" s="16" t="s">
        <v>161</v>
      </c>
      <c r="K9" s="16"/>
      <c r="L9" s="16"/>
      <c r="M9" s="16"/>
      <c r="N9" s="16"/>
      <c r="O9" s="19">
        <v>2</v>
      </c>
      <c r="P9" s="19">
        <v>2</v>
      </c>
      <c r="Q9" s="16"/>
      <c r="R9" s="9"/>
      <c r="S9" s="16" t="s">
        <v>161</v>
      </c>
      <c r="T9" s="16"/>
      <c r="U9" s="16"/>
      <c r="V9" s="17">
        <v>2</v>
      </c>
      <c r="W9" s="17">
        <v>2</v>
      </c>
      <c r="X9" s="16"/>
      <c r="Y9" s="9"/>
      <c r="Z9" s="16" t="s">
        <v>161</v>
      </c>
      <c r="AA9" s="16"/>
      <c r="AB9" s="16"/>
      <c r="AC9" s="16"/>
      <c r="AD9" s="19">
        <v>2</v>
      </c>
      <c r="AE9" s="19">
        <v>2</v>
      </c>
      <c r="AF9" s="16"/>
      <c r="AG9" s="9"/>
      <c r="AH9" s="16" t="s">
        <v>161</v>
      </c>
      <c r="AI9" s="16"/>
      <c r="AJ9" s="16"/>
      <c r="AK9" s="16"/>
      <c r="AL9" s="16"/>
      <c r="AM9" s="19">
        <v>2</v>
      </c>
      <c r="AN9" s="19">
        <v>2</v>
      </c>
      <c r="AO9" s="16"/>
      <c r="AQ9" s="16" t="s">
        <v>161</v>
      </c>
      <c r="AR9" s="16"/>
      <c r="AS9" s="16"/>
      <c r="AT9" s="17">
        <v>2</v>
      </c>
      <c r="AU9" s="17">
        <v>2</v>
      </c>
      <c r="AV9" s="16"/>
    </row>
    <row r="10" spans="1:55">
      <c r="A10" s="16" t="s">
        <v>162</v>
      </c>
      <c r="B10" s="16" t="s">
        <v>163</v>
      </c>
      <c r="C10" s="16"/>
      <c r="D10" s="16"/>
      <c r="E10" s="16"/>
      <c r="F10" s="18">
        <v>2</v>
      </c>
      <c r="G10" s="19">
        <v>2</v>
      </c>
      <c r="H10" s="16"/>
      <c r="I10" s="9"/>
      <c r="J10" s="16" t="s">
        <v>163</v>
      </c>
      <c r="K10" s="16"/>
      <c r="L10" s="16"/>
      <c r="M10" s="16"/>
      <c r="N10" s="16"/>
      <c r="O10" s="18">
        <v>2</v>
      </c>
      <c r="P10" s="19">
        <v>2</v>
      </c>
      <c r="Q10" s="16"/>
      <c r="R10" s="9"/>
      <c r="S10" s="16" t="s">
        <v>163</v>
      </c>
      <c r="T10" s="16"/>
      <c r="U10" s="16"/>
      <c r="V10" s="19">
        <v>2</v>
      </c>
      <c r="W10" s="17">
        <v>2</v>
      </c>
      <c r="X10" s="16"/>
      <c r="Y10" s="9"/>
      <c r="Z10" s="16" t="s">
        <v>163</v>
      </c>
      <c r="AA10" s="16"/>
      <c r="AB10" s="16"/>
      <c r="AC10" s="16"/>
      <c r="AD10" s="18">
        <v>2</v>
      </c>
      <c r="AE10" s="19">
        <v>2</v>
      </c>
      <c r="AF10" s="16"/>
      <c r="AG10" s="9"/>
      <c r="AH10" s="16" t="s">
        <v>163</v>
      </c>
      <c r="AI10" s="16"/>
      <c r="AJ10" s="16"/>
      <c r="AK10" s="16"/>
      <c r="AL10" s="16"/>
      <c r="AM10" s="18">
        <v>2</v>
      </c>
      <c r="AN10" s="19">
        <v>2</v>
      </c>
      <c r="AO10" s="16"/>
      <c r="AQ10" s="16" t="s">
        <v>163</v>
      </c>
      <c r="AR10" s="16"/>
      <c r="AS10" s="16"/>
      <c r="AT10" s="19">
        <v>2</v>
      </c>
      <c r="AU10" s="17">
        <v>2</v>
      </c>
      <c r="AV10" s="16"/>
    </row>
    <row r="11" spans="1:55">
      <c r="A11" s="16" t="s">
        <v>164</v>
      </c>
      <c r="B11" s="16" t="s">
        <v>165</v>
      </c>
      <c r="C11" s="16"/>
      <c r="D11" s="16"/>
      <c r="E11" s="16"/>
      <c r="F11" s="18">
        <v>2</v>
      </c>
      <c r="G11" s="19">
        <v>2</v>
      </c>
      <c r="H11" s="16"/>
      <c r="I11" s="9"/>
      <c r="J11" s="16" t="s">
        <v>165</v>
      </c>
      <c r="K11" s="16"/>
      <c r="L11" s="16"/>
      <c r="M11" s="16"/>
      <c r="N11" s="16"/>
      <c r="O11" s="18">
        <v>2</v>
      </c>
      <c r="P11" s="19">
        <v>2</v>
      </c>
      <c r="Q11" s="16"/>
      <c r="R11" s="9"/>
      <c r="S11" s="16" t="s">
        <v>165</v>
      </c>
      <c r="T11" s="16"/>
      <c r="U11" s="16"/>
      <c r="V11" s="17">
        <v>2</v>
      </c>
      <c r="W11" s="16"/>
      <c r="X11" s="16"/>
      <c r="Y11" s="9"/>
      <c r="Z11" s="16" t="s">
        <v>165</v>
      </c>
      <c r="AA11" s="16"/>
      <c r="AB11" s="16"/>
      <c r="AC11" s="16"/>
      <c r="AD11" s="18">
        <v>2</v>
      </c>
      <c r="AE11" s="19">
        <v>2</v>
      </c>
      <c r="AF11" s="16"/>
      <c r="AG11" s="9"/>
      <c r="AH11" s="16" t="s">
        <v>165</v>
      </c>
      <c r="AI11" s="16"/>
      <c r="AJ11" s="16"/>
      <c r="AK11" s="16"/>
      <c r="AL11" s="16"/>
      <c r="AM11" s="18">
        <v>2</v>
      </c>
      <c r="AN11" s="19">
        <v>2</v>
      </c>
      <c r="AO11" s="16"/>
      <c r="AQ11" s="16" t="s">
        <v>165</v>
      </c>
      <c r="AR11" s="16"/>
      <c r="AS11" s="16"/>
      <c r="AT11" s="17">
        <v>2</v>
      </c>
      <c r="AU11" s="16"/>
      <c r="AV11" s="16"/>
    </row>
    <row r="12" spans="1:55">
      <c r="A12" s="16" t="s">
        <v>166</v>
      </c>
      <c r="B12" s="16" t="s">
        <v>167</v>
      </c>
      <c r="C12" s="16"/>
      <c r="D12" s="16"/>
      <c r="E12" s="16"/>
      <c r="F12" s="18">
        <v>2</v>
      </c>
      <c r="H12" s="16"/>
      <c r="I12" s="9"/>
      <c r="J12" s="16" t="s">
        <v>167</v>
      </c>
      <c r="K12" s="16"/>
      <c r="L12" s="16"/>
      <c r="M12" s="16"/>
      <c r="N12" s="16"/>
      <c r="O12" s="18">
        <v>2</v>
      </c>
      <c r="Q12" s="16"/>
      <c r="R12" s="9"/>
      <c r="S12" s="16" t="s">
        <v>167</v>
      </c>
      <c r="T12" s="16"/>
      <c r="U12" s="16"/>
      <c r="W12" s="16"/>
      <c r="X12" s="16"/>
      <c r="Y12" s="9"/>
      <c r="Z12" s="16" t="s">
        <v>167</v>
      </c>
      <c r="AA12" s="16"/>
      <c r="AB12" s="16"/>
      <c r="AC12" s="16"/>
      <c r="AD12" s="18">
        <v>2</v>
      </c>
      <c r="AF12" s="16"/>
      <c r="AG12" s="9"/>
      <c r="AH12" s="16" t="s">
        <v>167</v>
      </c>
      <c r="AI12" s="16"/>
      <c r="AJ12" s="16"/>
      <c r="AK12" s="16"/>
      <c r="AL12" s="16"/>
      <c r="AM12" s="18">
        <v>2</v>
      </c>
      <c r="AO12" s="16"/>
      <c r="AQ12" s="16" t="s">
        <v>167</v>
      </c>
      <c r="AR12" s="16"/>
      <c r="AS12" s="16"/>
      <c r="AU12" s="16"/>
      <c r="AV12" s="16"/>
    </row>
    <row r="13" spans="1:55">
      <c r="A13" s="16" t="s">
        <v>168</v>
      </c>
      <c r="B13" s="16" t="s">
        <v>169</v>
      </c>
      <c r="C13" s="16"/>
      <c r="D13" s="16"/>
      <c r="E13" s="16"/>
      <c r="F13" s="18">
        <v>2</v>
      </c>
      <c r="G13" s="16"/>
      <c r="H13" s="16"/>
      <c r="I13" s="9"/>
      <c r="J13" s="16" t="s">
        <v>169</v>
      </c>
      <c r="K13" s="16"/>
      <c r="L13" s="16"/>
      <c r="M13" s="16"/>
      <c r="N13" s="16"/>
      <c r="O13" s="18">
        <v>2</v>
      </c>
      <c r="P13" s="16"/>
      <c r="Q13" s="16"/>
      <c r="R13" s="9"/>
      <c r="S13" s="16" t="s">
        <v>169</v>
      </c>
      <c r="T13" s="16"/>
      <c r="U13" s="16"/>
      <c r="V13" s="16"/>
      <c r="W13" s="16"/>
      <c r="X13" s="16"/>
      <c r="Y13" s="9"/>
      <c r="Z13" s="16" t="s">
        <v>169</v>
      </c>
      <c r="AA13" s="16"/>
      <c r="AB13" s="16"/>
      <c r="AC13" s="16"/>
      <c r="AD13" s="18">
        <v>2</v>
      </c>
      <c r="AE13" s="16"/>
      <c r="AF13" s="16"/>
      <c r="AG13" s="9"/>
      <c r="AH13" s="16" t="s">
        <v>169</v>
      </c>
      <c r="AI13" s="16"/>
      <c r="AJ13" s="16"/>
      <c r="AK13" s="16"/>
      <c r="AL13" s="16"/>
      <c r="AM13" s="18">
        <v>2</v>
      </c>
      <c r="AN13" s="16"/>
      <c r="AO13" s="16"/>
      <c r="AQ13" s="16" t="s">
        <v>169</v>
      </c>
      <c r="AR13" s="16"/>
      <c r="AS13" s="16"/>
      <c r="AT13" s="16"/>
      <c r="AU13" s="16"/>
      <c r="AV13" s="16"/>
    </row>
    <row r="14" spans="1:55">
      <c r="A14" s="16" t="s">
        <v>170</v>
      </c>
      <c r="B14" s="16" t="s">
        <v>171</v>
      </c>
      <c r="C14" s="16"/>
      <c r="D14" s="16"/>
      <c r="E14" s="16"/>
      <c r="F14" s="16"/>
      <c r="G14" s="16"/>
      <c r="H14" s="16"/>
      <c r="I14" s="9"/>
      <c r="J14" s="16" t="s">
        <v>171</v>
      </c>
      <c r="K14" s="16"/>
      <c r="L14" s="16"/>
      <c r="M14" s="16"/>
      <c r="N14" s="16"/>
      <c r="O14" s="16"/>
      <c r="P14" s="16"/>
      <c r="Q14" s="16"/>
      <c r="R14" s="9"/>
      <c r="S14" s="16" t="s">
        <v>171</v>
      </c>
      <c r="T14" s="16"/>
      <c r="U14" s="16"/>
      <c r="V14" s="16"/>
      <c r="W14" s="16"/>
      <c r="X14" s="16"/>
      <c r="Y14" s="9"/>
      <c r="Z14" s="16" t="s">
        <v>171</v>
      </c>
      <c r="AA14" s="16"/>
      <c r="AB14" s="16"/>
      <c r="AC14" s="16"/>
      <c r="AD14" s="16"/>
      <c r="AE14" s="16"/>
      <c r="AF14" s="16"/>
      <c r="AG14" s="9"/>
      <c r="AH14" s="16" t="s">
        <v>171</v>
      </c>
      <c r="AI14" s="16"/>
      <c r="AJ14" s="16"/>
      <c r="AK14" s="16"/>
      <c r="AL14" s="16"/>
      <c r="AM14" s="16"/>
      <c r="AN14" s="16"/>
      <c r="AO14" s="16"/>
      <c r="AQ14" s="16" t="s">
        <v>171</v>
      </c>
      <c r="AR14" s="16"/>
      <c r="AS14" s="16"/>
      <c r="AT14" s="16"/>
      <c r="AU14" s="16"/>
      <c r="AV14" s="16"/>
    </row>
    <row r="15" spans="1:55">
      <c r="A15" s="16" t="s">
        <v>172</v>
      </c>
      <c r="B15" s="16" t="s">
        <v>173</v>
      </c>
      <c r="C15" s="16"/>
      <c r="D15" s="16"/>
      <c r="E15" s="16"/>
      <c r="F15" s="16"/>
      <c r="G15" s="16"/>
      <c r="H15" s="16"/>
      <c r="I15" s="9"/>
      <c r="J15" s="16" t="s">
        <v>173</v>
      </c>
      <c r="K15" s="16"/>
      <c r="L15" s="16"/>
      <c r="M15" s="16"/>
      <c r="N15" s="16"/>
      <c r="O15" s="16"/>
      <c r="P15" s="16"/>
      <c r="Q15" s="16"/>
      <c r="R15" s="9"/>
      <c r="S15" s="16" t="s">
        <v>173</v>
      </c>
      <c r="T15" s="16"/>
      <c r="U15" s="16"/>
      <c r="V15" s="16"/>
      <c r="W15" s="16"/>
      <c r="X15" s="16"/>
      <c r="Y15" s="9"/>
      <c r="Z15" s="16" t="s">
        <v>173</v>
      </c>
      <c r="AA15" s="16"/>
      <c r="AB15" s="16"/>
      <c r="AC15" s="16"/>
      <c r="AD15" s="16"/>
      <c r="AE15" s="16"/>
      <c r="AF15" s="16"/>
      <c r="AG15" s="9"/>
      <c r="AH15" s="16" t="s">
        <v>173</v>
      </c>
      <c r="AI15" s="16"/>
      <c r="AJ15" s="16"/>
      <c r="AK15" s="16"/>
      <c r="AL15" s="16"/>
      <c r="AM15" s="16"/>
      <c r="AN15" s="16"/>
      <c r="AO15" s="16"/>
      <c r="AQ15" s="16" t="s">
        <v>173</v>
      </c>
      <c r="AR15" s="16"/>
      <c r="AS15" s="16"/>
      <c r="AT15" s="16"/>
      <c r="AU15" s="16"/>
      <c r="AV15" s="16"/>
    </row>
    <row r="16" spans="1:55" ht="14.45" customHeight="1">
      <c r="A16" s="16" t="s">
        <v>174</v>
      </c>
      <c r="B16" s="16" t="s">
        <v>175</v>
      </c>
      <c r="C16" s="16"/>
      <c r="D16" s="16"/>
      <c r="E16" s="16"/>
      <c r="F16" s="16"/>
      <c r="G16" s="16"/>
      <c r="H16" s="16"/>
      <c r="I16" s="9"/>
      <c r="J16" s="16" t="s">
        <v>175</v>
      </c>
      <c r="K16" s="16"/>
      <c r="L16" s="16"/>
      <c r="M16" s="16"/>
      <c r="N16" s="16"/>
      <c r="O16" s="16"/>
      <c r="P16" s="16"/>
      <c r="Q16" s="16"/>
      <c r="R16" s="9"/>
      <c r="S16" s="16" t="s">
        <v>175</v>
      </c>
      <c r="T16" s="16"/>
      <c r="U16" s="16"/>
      <c r="V16" s="16"/>
      <c r="W16" s="16"/>
      <c r="X16" s="16"/>
      <c r="Y16" s="9"/>
      <c r="Z16" s="16" t="s">
        <v>175</v>
      </c>
      <c r="AA16" s="16"/>
      <c r="AB16" s="16"/>
      <c r="AC16" s="16"/>
      <c r="AD16" s="16"/>
      <c r="AE16" s="16"/>
      <c r="AF16" s="16"/>
      <c r="AG16" s="9"/>
      <c r="AH16" s="16" t="s">
        <v>175</v>
      </c>
      <c r="AI16" s="16"/>
      <c r="AJ16" s="16"/>
      <c r="AK16" s="16"/>
      <c r="AL16" s="16"/>
      <c r="AM16" s="16"/>
      <c r="AN16" s="16"/>
      <c r="AO16" s="16"/>
      <c r="AQ16" s="16" t="s">
        <v>175</v>
      </c>
      <c r="AR16" s="16"/>
      <c r="AS16" s="16"/>
      <c r="AT16" s="16"/>
      <c r="AU16" s="16"/>
      <c r="AV16" s="16"/>
    </row>
    <row r="17" spans="1:48" ht="14.45" customHeight="1">
      <c r="A17" s="16" t="s">
        <v>176</v>
      </c>
      <c r="B17" s="16" t="s">
        <v>177</v>
      </c>
      <c r="C17" s="16"/>
      <c r="D17" s="16"/>
      <c r="E17" s="16"/>
      <c r="F17" s="16"/>
      <c r="G17" s="16"/>
      <c r="H17" s="16"/>
      <c r="I17" s="9"/>
      <c r="J17" s="16" t="s">
        <v>177</v>
      </c>
      <c r="K17" s="16"/>
      <c r="L17" s="16"/>
      <c r="M17" s="16"/>
      <c r="N17" s="16"/>
      <c r="O17" s="16"/>
      <c r="P17" s="16"/>
      <c r="Q17" s="16"/>
      <c r="R17" s="9"/>
      <c r="S17" s="16" t="s">
        <v>177</v>
      </c>
      <c r="T17" s="16"/>
      <c r="U17" s="16"/>
      <c r="V17" s="16"/>
      <c r="W17" s="19">
        <v>2</v>
      </c>
      <c r="X17" s="16"/>
      <c r="Y17" s="9"/>
      <c r="Z17" s="16" t="s">
        <v>177</v>
      </c>
      <c r="AA17" s="16"/>
      <c r="AB17" s="16"/>
      <c r="AC17" s="16"/>
      <c r="AD17" s="16"/>
      <c r="AE17" s="16"/>
      <c r="AF17" s="16"/>
      <c r="AG17" s="9"/>
      <c r="AH17" s="16" t="s">
        <v>177</v>
      </c>
      <c r="AI17" s="16"/>
      <c r="AJ17" s="16"/>
      <c r="AK17" s="16"/>
      <c r="AL17" s="16"/>
      <c r="AM17" s="16"/>
      <c r="AN17" s="16"/>
      <c r="AO17" s="16"/>
      <c r="AQ17" s="16" t="s">
        <v>177</v>
      </c>
      <c r="AR17" s="16"/>
      <c r="AS17" s="16"/>
      <c r="AT17" s="16"/>
      <c r="AU17" s="19">
        <v>2</v>
      </c>
      <c r="AV17" s="16"/>
    </row>
    <row r="18" spans="1:48" ht="14.45" customHeight="1">
      <c r="A18" s="16" t="s">
        <v>178</v>
      </c>
      <c r="B18" s="16" t="s">
        <v>179</v>
      </c>
      <c r="C18" s="16"/>
      <c r="D18" s="16"/>
      <c r="E18" s="16"/>
      <c r="F18" s="16"/>
      <c r="G18" s="16"/>
      <c r="H18" s="16"/>
      <c r="I18" s="9"/>
      <c r="J18" s="16" t="s">
        <v>179</v>
      </c>
      <c r="K18" s="16"/>
      <c r="L18" s="16"/>
      <c r="M18" s="16"/>
      <c r="N18" s="16"/>
      <c r="O18" s="16"/>
      <c r="P18" s="16"/>
      <c r="Q18" s="16"/>
      <c r="R18" s="9"/>
      <c r="S18" s="16" t="s">
        <v>179</v>
      </c>
      <c r="T18" s="16"/>
      <c r="U18" s="16"/>
      <c r="V18" s="16"/>
      <c r="W18" s="16"/>
      <c r="X18" s="19">
        <v>2</v>
      </c>
      <c r="Y18" s="9"/>
      <c r="Z18" s="16" t="s">
        <v>179</v>
      </c>
      <c r="AA18" s="16"/>
      <c r="AB18" s="16"/>
      <c r="AC18" s="16"/>
      <c r="AD18" s="16"/>
      <c r="AE18" s="16"/>
      <c r="AF18" s="16"/>
      <c r="AG18" s="9"/>
      <c r="AH18" s="16" t="s">
        <v>179</v>
      </c>
      <c r="AI18" s="16"/>
      <c r="AJ18" s="16"/>
      <c r="AK18" s="16"/>
      <c r="AL18" s="16"/>
      <c r="AM18" s="16"/>
      <c r="AN18" s="16"/>
      <c r="AO18" s="16"/>
      <c r="AQ18" s="16" t="s">
        <v>179</v>
      </c>
      <c r="AR18" s="16"/>
      <c r="AS18" s="16"/>
      <c r="AT18" s="16"/>
      <c r="AU18" s="16"/>
      <c r="AV18" s="19">
        <v>2</v>
      </c>
    </row>
    <row r="19" spans="1:48">
      <c r="A19" s="16" t="s">
        <v>180</v>
      </c>
      <c r="B19" s="16" t="s">
        <v>181</v>
      </c>
      <c r="C19" s="18">
        <v>1</v>
      </c>
      <c r="D19" s="16"/>
      <c r="E19" s="16"/>
      <c r="F19" s="16"/>
      <c r="G19" s="16"/>
      <c r="H19" s="16"/>
      <c r="I19" s="9"/>
      <c r="J19" s="16" t="s">
        <v>181</v>
      </c>
      <c r="K19" s="18">
        <v>1</v>
      </c>
      <c r="L19" s="18">
        <v>1</v>
      </c>
      <c r="M19" s="16"/>
      <c r="N19" s="16"/>
      <c r="O19" s="16"/>
      <c r="P19" s="16"/>
      <c r="Q19" s="16"/>
      <c r="R19" s="9"/>
      <c r="S19" s="16" t="s">
        <v>181</v>
      </c>
      <c r="T19" s="18">
        <v>1</v>
      </c>
      <c r="U19" s="20"/>
      <c r="V19" s="16"/>
      <c r="W19" s="16"/>
      <c r="X19" s="18">
        <v>2</v>
      </c>
      <c r="Y19" s="9"/>
      <c r="Z19" s="16" t="s">
        <v>181</v>
      </c>
      <c r="AA19" s="18">
        <v>1</v>
      </c>
      <c r="AB19" s="16"/>
      <c r="AC19" s="16"/>
      <c r="AD19" s="16"/>
      <c r="AE19" s="16"/>
      <c r="AF19" s="16"/>
      <c r="AG19" s="9"/>
      <c r="AH19" s="16" t="s">
        <v>181</v>
      </c>
      <c r="AI19" s="18">
        <v>1</v>
      </c>
      <c r="AJ19" s="18">
        <v>1</v>
      </c>
      <c r="AK19" s="16"/>
      <c r="AL19" s="16"/>
      <c r="AM19" s="16"/>
      <c r="AN19" s="16"/>
      <c r="AO19" s="16"/>
      <c r="AQ19" s="16" t="s">
        <v>181</v>
      </c>
      <c r="AR19" s="18">
        <v>1</v>
      </c>
      <c r="AS19" s="20"/>
      <c r="AT19" s="16"/>
      <c r="AU19" s="16"/>
      <c r="AV19" s="18">
        <v>2</v>
      </c>
    </row>
    <row r="20" spans="1:48">
      <c r="A20" s="16" t="s">
        <v>182</v>
      </c>
      <c r="B20" s="16" t="s">
        <v>183</v>
      </c>
      <c r="C20" s="18">
        <v>1</v>
      </c>
      <c r="D20" s="16"/>
      <c r="E20" s="16"/>
      <c r="F20" s="16"/>
      <c r="G20" s="16"/>
      <c r="H20" s="19">
        <v>2</v>
      </c>
      <c r="I20" s="9"/>
      <c r="J20" s="16" t="s">
        <v>183</v>
      </c>
      <c r="K20" s="19">
        <v>1</v>
      </c>
      <c r="L20" s="19">
        <v>1</v>
      </c>
      <c r="M20" s="16"/>
      <c r="N20" s="19">
        <v>1</v>
      </c>
      <c r="O20" s="16"/>
      <c r="P20" s="16"/>
      <c r="Q20" s="19">
        <v>2</v>
      </c>
      <c r="R20" s="9"/>
      <c r="S20" s="16" t="s">
        <v>183</v>
      </c>
      <c r="T20" s="19">
        <v>1</v>
      </c>
      <c r="U20" s="20"/>
      <c r="V20" s="16"/>
      <c r="W20" s="16"/>
      <c r="X20" s="16"/>
      <c r="Y20" s="9"/>
      <c r="Z20" s="16" t="s">
        <v>183</v>
      </c>
      <c r="AA20" s="18">
        <v>1</v>
      </c>
      <c r="AB20" s="16"/>
      <c r="AC20" s="16"/>
      <c r="AD20" s="16"/>
      <c r="AE20" s="16"/>
      <c r="AF20" s="19">
        <v>2</v>
      </c>
      <c r="AG20" s="9"/>
      <c r="AH20" s="16" t="s">
        <v>183</v>
      </c>
      <c r="AI20" s="19">
        <v>1</v>
      </c>
      <c r="AJ20" s="19">
        <v>1</v>
      </c>
      <c r="AK20" s="16"/>
      <c r="AL20" s="19">
        <v>1</v>
      </c>
      <c r="AM20" s="16"/>
      <c r="AN20" s="16"/>
      <c r="AO20" s="19">
        <v>2</v>
      </c>
      <c r="AQ20" s="16" t="s">
        <v>183</v>
      </c>
      <c r="AR20" s="19">
        <v>1</v>
      </c>
      <c r="AS20" s="20"/>
      <c r="AT20" s="16"/>
      <c r="AU20" s="16"/>
      <c r="AV20" s="16"/>
    </row>
    <row r="21" spans="1:48">
      <c r="A21" s="16" t="s">
        <v>184</v>
      </c>
      <c r="B21" s="16" t="s">
        <v>185</v>
      </c>
      <c r="C21" s="19">
        <v>1</v>
      </c>
      <c r="D21" s="16"/>
      <c r="E21" s="19">
        <v>1</v>
      </c>
      <c r="F21" s="16"/>
      <c r="G21" s="16"/>
      <c r="H21" s="18">
        <v>2</v>
      </c>
      <c r="I21" s="9"/>
      <c r="J21" s="16" t="s">
        <v>185</v>
      </c>
      <c r="K21" s="18">
        <v>1</v>
      </c>
      <c r="L21" s="18">
        <v>1</v>
      </c>
      <c r="M21" s="16"/>
      <c r="N21" s="16"/>
      <c r="P21" s="16"/>
      <c r="Q21" s="18">
        <v>2</v>
      </c>
      <c r="R21" s="9"/>
      <c r="S21" s="16" t="s">
        <v>185</v>
      </c>
      <c r="T21" s="18">
        <v>1</v>
      </c>
      <c r="U21" s="19">
        <v>1</v>
      </c>
      <c r="V21" s="19">
        <v>1</v>
      </c>
      <c r="W21" s="16"/>
      <c r="X21" s="16"/>
      <c r="Y21" s="9"/>
      <c r="Z21" s="16" t="s">
        <v>185</v>
      </c>
      <c r="AA21" s="19">
        <v>1</v>
      </c>
      <c r="AB21" s="16"/>
      <c r="AC21" s="16"/>
      <c r="AD21" s="16"/>
      <c r="AE21" s="16"/>
      <c r="AF21" s="18">
        <v>2</v>
      </c>
      <c r="AG21" s="9"/>
      <c r="AH21" s="16" t="s">
        <v>185</v>
      </c>
      <c r="AI21" s="18">
        <v>1</v>
      </c>
      <c r="AJ21" s="18">
        <v>1</v>
      </c>
      <c r="AK21" s="16"/>
      <c r="AL21" s="16"/>
      <c r="AN21" s="16"/>
      <c r="AO21" s="18">
        <v>2</v>
      </c>
      <c r="AQ21" s="16" t="s">
        <v>185</v>
      </c>
      <c r="AR21" s="18">
        <v>1</v>
      </c>
      <c r="AS21" s="19">
        <v>1</v>
      </c>
      <c r="AT21" s="19">
        <v>1</v>
      </c>
      <c r="AU21" s="16"/>
      <c r="AV21" s="16"/>
    </row>
    <row r="22" spans="1:48">
      <c r="A22" s="16" t="s">
        <v>186</v>
      </c>
      <c r="B22" s="16" t="s">
        <v>187</v>
      </c>
      <c r="C22" s="18">
        <v>1</v>
      </c>
      <c r="D22" s="18">
        <v>1</v>
      </c>
      <c r="E22" s="18">
        <v>1</v>
      </c>
      <c r="F22" s="19">
        <v>1</v>
      </c>
      <c r="G22" s="16"/>
      <c r="H22" s="16"/>
      <c r="I22" s="9"/>
      <c r="J22" s="16" t="s">
        <v>187</v>
      </c>
      <c r="K22" s="19">
        <v>1</v>
      </c>
      <c r="L22" s="18">
        <v>1</v>
      </c>
      <c r="M22" s="18">
        <v>1</v>
      </c>
      <c r="N22" s="19">
        <v>1</v>
      </c>
      <c r="O22" s="19">
        <v>1</v>
      </c>
      <c r="P22" s="16"/>
      <c r="Q22" s="16"/>
      <c r="R22" s="9"/>
      <c r="S22" s="16" t="s">
        <v>187</v>
      </c>
      <c r="T22" s="18">
        <v>1</v>
      </c>
      <c r="U22" s="20"/>
      <c r="V22" s="16"/>
      <c r="W22" s="16"/>
      <c r="X22" s="16"/>
      <c r="Y22" s="9"/>
      <c r="Z22" s="16" t="s">
        <v>187</v>
      </c>
      <c r="AA22" s="18">
        <v>1</v>
      </c>
      <c r="AB22" s="18">
        <v>1</v>
      </c>
      <c r="AC22" s="19">
        <v>1</v>
      </c>
      <c r="AD22" s="19">
        <v>1</v>
      </c>
      <c r="AE22" s="16"/>
      <c r="AF22" s="16"/>
      <c r="AG22" s="9"/>
      <c r="AH22" s="16" t="s">
        <v>187</v>
      </c>
      <c r="AI22" s="19">
        <v>1</v>
      </c>
      <c r="AJ22" s="18">
        <v>1</v>
      </c>
      <c r="AK22" s="18">
        <v>1</v>
      </c>
      <c r="AL22" s="19">
        <v>1</v>
      </c>
      <c r="AM22" s="19">
        <v>1</v>
      </c>
      <c r="AN22" s="16"/>
      <c r="AO22" s="16"/>
      <c r="AQ22" s="16" t="s">
        <v>187</v>
      </c>
      <c r="AR22" s="18">
        <v>1</v>
      </c>
      <c r="AS22" s="20"/>
      <c r="AT22" s="16"/>
      <c r="AU22" s="16"/>
      <c r="AV22" s="16"/>
    </row>
    <row r="23" spans="1:48">
      <c r="A23" s="16" t="s">
        <v>188</v>
      </c>
      <c r="B23" s="16" t="s">
        <v>189</v>
      </c>
      <c r="C23" s="18">
        <v>1</v>
      </c>
      <c r="D23" s="19">
        <v>1</v>
      </c>
      <c r="E23" s="18">
        <v>1</v>
      </c>
      <c r="F23" s="21">
        <v>1</v>
      </c>
      <c r="G23" s="16"/>
      <c r="H23" s="16"/>
      <c r="I23" s="9"/>
      <c r="J23" s="16" t="s">
        <v>189</v>
      </c>
      <c r="K23" s="18">
        <v>1</v>
      </c>
      <c r="L23" s="18">
        <v>1</v>
      </c>
      <c r="M23" s="19">
        <v>1</v>
      </c>
      <c r="N23" s="19">
        <v>1</v>
      </c>
      <c r="O23" s="21">
        <v>1</v>
      </c>
      <c r="P23" s="16"/>
      <c r="Q23" s="16"/>
      <c r="R23" s="9"/>
      <c r="S23" s="16" t="s">
        <v>189</v>
      </c>
      <c r="T23" s="16"/>
      <c r="U23" s="16"/>
      <c r="V23" s="16"/>
      <c r="W23" s="16"/>
      <c r="X23" s="16"/>
      <c r="Y23" s="9"/>
      <c r="Z23" s="16" t="s">
        <v>189</v>
      </c>
      <c r="AA23" s="18">
        <v>1</v>
      </c>
      <c r="AB23" s="19">
        <v>1</v>
      </c>
      <c r="AC23" s="18">
        <v>1</v>
      </c>
      <c r="AD23" s="21">
        <v>1</v>
      </c>
      <c r="AE23" s="16"/>
      <c r="AF23" s="16"/>
      <c r="AG23" s="9"/>
      <c r="AH23" s="16" t="s">
        <v>189</v>
      </c>
      <c r="AI23" s="18">
        <v>1</v>
      </c>
      <c r="AJ23" s="18">
        <v>1</v>
      </c>
      <c r="AK23" s="19">
        <v>1</v>
      </c>
      <c r="AL23" s="19">
        <v>1</v>
      </c>
      <c r="AM23" s="21">
        <v>1</v>
      </c>
      <c r="AN23" s="16"/>
      <c r="AO23" s="16"/>
      <c r="AQ23" s="16" t="s">
        <v>189</v>
      </c>
      <c r="AR23" s="16"/>
      <c r="AS23" s="16"/>
      <c r="AT23" s="16"/>
      <c r="AU23" s="16"/>
      <c r="AV23" s="16"/>
    </row>
    <row r="24" spans="1:48">
      <c r="A24" s="16" t="s">
        <v>190</v>
      </c>
      <c r="B24" s="16" t="s">
        <v>191</v>
      </c>
      <c r="C24" s="18">
        <v>1</v>
      </c>
      <c r="D24" s="18">
        <v>1</v>
      </c>
      <c r="E24" s="19">
        <v>1</v>
      </c>
      <c r="F24" s="19">
        <v>1</v>
      </c>
      <c r="G24" s="16"/>
      <c r="H24" s="16"/>
      <c r="I24" s="9"/>
      <c r="J24" s="16" t="s">
        <v>191</v>
      </c>
      <c r="K24" s="18">
        <v>1</v>
      </c>
      <c r="L24" s="18">
        <v>1</v>
      </c>
      <c r="M24" s="18">
        <v>1</v>
      </c>
      <c r="N24" s="18">
        <v>1</v>
      </c>
      <c r="O24" s="19">
        <v>1</v>
      </c>
      <c r="P24" s="16"/>
      <c r="Q24" s="16"/>
      <c r="R24" s="9"/>
      <c r="S24" s="16" t="s">
        <v>191</v>
      </c>
      <c r="T24" s="16"/>
      <c r="U24" s="16"/>
      <c r="V24" s="16"/>
      <c r="W24" s="19">
        <v>1</v>
      </c>
      <c r="X24" s="16"/>
      <c r="Y24" s="9"/>
      <c r="Z24" s="16" t="s">
        <v>191</v>
      </c>
      <c r="AA24" s="18">
        <v>1</v>
      </c>
      <c r="AB24" s="18">
        <v>1</v>
      </c>
      <c r="AC24" s="19">
        <v>1</v>
      </c>
      <c r="AD24" s="19">
        <v>1</v>
      </c>
      <c r="AE24" s="16"/>
      <c r="AF24" s="16"/>
      <c r="AG24" s="9"/>
      <c r="AH24" s="16" t="s">
        <v>191</v>
      </c>
      <c r="AI24" s="18">
        <v>1</v>
      </c>
      <c r="AJ24" s="18">
        <v>1</v>
      </c>
      <c r="AK24" s="18">
        <v>1</v>
      </c>
      <c r="AL24" s="18">
        <v>1</v>
      </c>
      <c r="AM24" s="19">
        <v>1</v>
      </c>
      <c r="AN24" s="16"/>
      <c r="AO24" s="16"/>
      <c r="AQ24" s="16" t="s">
        <v>191</v>
      </c>
      <c r="AR24" s="16"/>
      <c r="AS24" s="16"/>
      <c r="AT24" s="16"/>
      <c r="AU24" s="19">
        <v>1</v>
      </c>
      <c r="AV24" s="16"/>
    </row>
    <row r="25" spans="1:48">
      <c r="A25" s="16" t="s">
        <v>192</v>
      </c>
      <c r="B25" s="16" t="s">
        <v>193</v>
      </c>
      <c r="C25" s="18">
        <v>1</v>
      </c>
      <c r="D25" s="18">
        <v>1</v>
      </c>
      <c r="E25" s="18">
        <v>1</v>
      </c>
      <c r="F25" s="19">
        <v>1</v>
      </c>
      <c r="G25" s="16"/>
      <c r="H25" s="16"/>
      <c r="I25" s="9"/>
      <c r="J25" s="16" t="s">
        <v>193</v>
      </c>
      <c r="K25" s="18">
        <v>1</v>
      </c>
      <c r="L25" s="18">
        <v>1</v>
      </c>
      <c r="M25" s="18">
        <v>1</v>
      </c>
      <c r="N25" s="18">
        <v>1</v>
      </c>
      <c r="O25" s="19">
        <v>1</v>
      </c>
      <c r="P25" s="16"/>
      <c r="Q25" s="16"/>
      <c r="R25" s="9"/>
      <c r="S25" s="16" t="s">
        <v>193</v>
      </c>
      <c r="T25" s="16"/>
      <c r="U25" s="16"/>
      <c r="V25" s="16"/>
      <c r="W25" s="17">
        <v>1</v>
      </c>
      <c r="X25" s="16"/>
      <c r="Y25" s="9"/>
      <c r="Z25" s="16" t="s">
        <v>193</v>
      </c>
      <c r="AA25" s="18">
        <v>1</v>
      </c>
      <c r="AB25" s="18">
        <v>1</v>
      </c>
      <c r="AC25" s="18">
        <v>1</v>
      </c>
      <c r="AD25" s="19">
        <v>1</v>
      </c>
      <c r="AE25" s="16"/>
      <c r="AF25" s="16"/>
      <c r="AG25" s="9"/>
      <c r="AH25" s="16" t="s">
        <v>193</v>
      </c>
      <c r="AI25" s="18">
        <v>1</v>
      </c>
      <c r="AJ25" s="18">
        <v>1</v>
      </c>
      <c r="AK25" s="18">
        <v>1</v>
      </c>
      <c r="AL25" s="18">
        <v>1</v>
      </c>
      <c r="AM25" s="19">
        <v>1</v>
      </c>
      <c r="AN25" s="16"/>
      <c r="AO25" s="16"/>
      <c r="AQ25" s="16" t="s">
        <v>193</v>
      </c>
      <c r="AR25" s="16"/>
      <c r="AS25" s="16"/>
      <c r="AT25" s="16"/>
      <c r="AU25" s="17">
        <v>1</v>
      </c>
      <c r="AV25" s="16"/>
    </row>
    <row r="26" spans="1:48">
      <c r="A26" s="16" t="s">
        <v>194</v>
      </c>
      <c r="B26" s="16" t="s">
        <v>195</v>
      </c>
      <c r="C26" s="18">
        <v>1</v>
      </c>
      <c r="D26" s="18">
        <v>1</v>
      </c>
      <c r="E26" s="18">
        <v>1</v>
      </c>
      <c r="F26" s="19">
        <v>1</v>
      </c>
      <c r="G26" s="16"/>
      <c r="H26" s="16"/>
      <c r="I26" s="9"/>
      <c r="J26" s="16" t="s">
        <v>195</v>
      </c>
      <c r="K26" s="18">
        <v>1</v>
      </c>
      <c r="L26" s="18">
        <v>1</v>
      </c>
      <c r="M26" s="18">
        <v>1</v>
      </c>
      <c r="N26" s="18">
        <v>1</v>
      </c>
      <c r="O26" s="19">
        <v>1</v>
      </c>
      <c r="P26" s="16"/>
      <c r="Q26" s="16"/>
      <c r="R26" s="9"/>
      <c r="S26" s="16" t="s">
        <v>195</v>
      </c>
      <c r="T26" s="16"/>
      <c r="U26" s="16"/>
      <c r="V26" s="16"/>
      <c r="W26" s="19">
        <v>1</v>
      </c>
      <c r="X26" s="16"/>
      <c r="Y26" s="9"/>
      <c r="Z26" s="16" t="s">
        <v>195</v>
      </c>
      <c r="AA26" s="18">
        <v>1</v>
      </c>
      <c r="AB26" s="18">
        <v>1</v>
      </c>
      <c r="AC26" s="18">
        <v>1</v>
      </c>
      <c r="AD26" s="19">
        <v>1</v>
      </c>
      <c r="AE26" s="16"/>
      <c r="AF26" s="16"/>
      <c r="AG26" s="9"/>
      <c r="AH26" s="16" t="s">
        <v>195</v>
      </c>
      <c r="AI26" s="18">
        <v>1</v>
      </c>
      <c r="AJ26" s="18">
        <v>1</v>
      </c>
      <c r="AK26" s="18">
        <v>1</v>
      </c>
      <c r="AL26" s="18">
        <v>1</v>
      </c>
      <c r="AM26" s="19">
        <v>1</v>
      </c>
      <c r="AN26" s="16"/>
      <c r="AO26" s="16"/>
      <c r="AQ26" s="16" t="s">
        <v>195</v>
      </c>
      <c r="AR26" s="16"/>
      <c r="AS26" s="16"/>
      <c r="AT26" s="16"/>
      <c r="AU26" s="19">
        <v>1</v>
      </c>
      <c r="AV26" s="16"/>
    </row>
    <row r="27" spans="1:48">
      <c r="A27" s="16" t="s">
        <v>196</v>
      </c>
      <c r="B27" s="16" t="s">
        <v>197</v>
      </c>
      <c r="C27" s="18">
        <v>1</v>
      </c>
      <c r="D27" s="18">
        <v>1</v>
      </c>
      <c r="E27" s="18">
        <v>1</v>
      </c>
      <c r="F27" s="18">
        <v>1</v>
      </c>
      <c r="G27" s="16"/>
      <c r="H27" s="16"/>
      <c r="I27" s="9"/>
      <c r="J27" s="16" t="s">
        <v>197</v>
      </c>
      <c r="K27" s="18">
        <v>1</v>
      </c>
      <c r="L27" s="18">
        <v>1</v>
      </c>
      <c r="M27" s="18">
        <v>1</v>
      </c>
      <c r="N27" s="18">
        <v>1</v>
      </c>
      <c r="O27" s="18">
        <v>1</v>
      </c>
      <c r="P27" s="16"/>
      <c r="Q27" s="16"/>
      <c r="R27" s="9"/>
      <c r="S27" s="16" t="s">
        <v>197</v>
      </c>
      <c r="T27" s="16"/>
      <c r="U27" s="16"/>
      <c r="V27" s="16"/>
      <c r="W27" s="17">
        <v>1</v>
      </c>
      <c r="X27" s="16"/>
      <c r="Y27" s="9"/>
      <c r="Z27" s="16" t="s">
        <v>197</v>
      </c>
      <c r="AA27" s="18">
        <v>1</v>
      </c>
      <c r="AB27" s="18">
        <v>1</v>
      </c>
      <c r="AC27" s="18">
        <v>1</v>
      </c>
      <c r="AD27" s="18">
        <v>1</v>
      </c>
      <c r="AE27" s="16"/>
      <c r="AF27" s="16"/>
      <c r="AG27" s="9"/>
      <c r="AH27" s="16" t="s">
        <v>197</v>
      </c>
      <c r="AI27" s="18">
        <v>1</v>
      </c>
      <c r="AJ27" s="18">
        <v>1</v>
      </c>
      <c r="AK27" s="18">
        <v>1</v>
      </c>
      <c r="AL27" s="18">
        <v>1</v>
      </c>
      <c r="AM27" s="18">
        <v>1</v>
      </c>
      <c r="AN27" s="16"/>
      <c r="AO27" s="16"/>
      <c r="AQ27" s="16" t="s">
        <v>197</v>
      </c>
      <c r="AR27" s="16"/>
      <c r="AS27" s="16"/>
      <c r="AT27" s="16"/>
      <c r="AU27" s="17">
        <v>1</v>
      </c>
      <c r="AV27" s="16"/>
    </row>
    <row r="28" spans="1:48">
      <c r="A28" s="16" t="s">
        <v>198</v>
      </c>
      <c r="B28" s="16" t="s">
        <v>199</v>
      </c>
      <c r="C28" s="18">
        <v>1</v>
      </c>
      <c r="D28" s="18">
        <v>1</v>
      </c>
      <c r="E28" s="18">
        <v>1</v>
      </c>
      <c r="F28" s="18">
        <v>1</v>
      </c>
      <c r="G28" s="16"/>
      <c r="H28" s="16"/>
      <c r="I28" s="9"/>
      <c r="J28" s="16" t="s">
        <v>199</v>
      </c>
      <c r="K28" s="18">
        <v>1</v>
      </c>
      <c r="L28" s="18">
        <v>1</v>
      </c>
      <c r="M28" s="18">
        <v>1</v>
      </c>
      <c r="N28" s="18">
        <v>1</v>
      </c>
      <c r="O28" s="18">
        <v>1</v>
      </c>
      <c r="P28" s="16"/>
      <c r="Q28" s="16"/>
      <c r="R28" s="9"/>
      <c r="S28" s="16" t="s">
        <v>199</v>
      </c>
      <c r="T28" s="16"/>
      <c r="U28" s="16"/>
      <c r="V28" s="16"/>
      <c r="W28" s="16"/>
      <c r="X28" s="16"/>
      <c r="Y28" s="9"/>
      <c r="Z28" s="16" t="s">
        <v>199</v>
      </c>
      <c r="AA28" s="18">
        <v>1</v>
      </c>
      <c r="AB28" s="18">
        <v>1</v>
      </c>
      <c r="AC28" s="18">
        <v>1</v>
      </c>
      <c r="AD28" s="18">
        <v>1</v>
      </c>
      <c r="AE28" s="16"/>
      <c r="AF28" s="16"/>
      <c r="AG28" s="9"/>
      <c r="AH28" s="16" t="s">
        <v>199</v>
      </c>
      <c r="AI28" s="18">
        <v>1</v>
      </c>
      <c r="AJ28" s="18">
        <v>1</v>
      </c>
      <c r="AK28" s="18">
        <v>1</v>
      </c>
      <c r="AL28" s="18">
        <v>1</v>
      </c>
      <c r="AM28" s="18">
        <v>1</v>
      </c>
      <c r="AN28" s="16"/>
      <c r="AO28" s="16"/>
      <c r="AQ28" s="16" t="s">
        <v>199</v>
      </c>
      <c r="AR28" s="16"/>
      <c r="AS28" s="16"/>
      <c r="AT28" s="16"/>
      <c r="AU28" s="16"/>
      <c r="AV28" s="16"/>
    </row>
    <row r="29" spans="1:48">
      <c r="A29" s="22" t="s">
        <v>200</v>
      </c>
      <c r="B29" s="16" t="s">
        <v>201</v>
      </c>
      <c r="C29" s="18">
        <v>1</v>
      </c>
      <c r="D29" s="18">
        <v>1</v>
      </c>
      <c r="E29" s="18">
        <v>1</v>
      </c>
      <c r="F29" s="18">
        <v>1</v>
      </c>
      <c r="G29" s="16"/>
      <c r="H29" s="16"/>
      <c r="I29" s="9"/>
      <c r="J29" s="16" t="s">
        <v>201</v>
      </c>
      <c r="K29" s="18">
        <v>1</v>
      </c>
      <c r="L29" s="18">
        <v>1</v>
      </c>
      <c r="M29" s="18">
        <v>1</v>
      </c>
      <c r="N29" s="18">
        <v>1</v>
      </c>
      <c r="O29" s="18">
        <v>1</v>
      </c>
      <c r="P29" s="16"/>
      <c r="Q29" s="16"/>
      <c r="R29" s="9"/>
      <c r="S29" s="16" t="s">
        <v>201</v>
      </c>
      <c r="T29" s="16"/>
      <c r="U29" s="16"/>
      <c r="V29" s="16"/>
      <c r="W29" s="16"/>
      <c r="X29" s="16"/>
      <c r="Y29" s="9"/>
      <c r="Z29" s="16" t="s">
        <v>201</v>
      </c>
      <c r="AA29" s="18">
        <v>1</v>
      </c>
      <c r="AB29" s="18">
        <v>1</v>
      </c>
      <c r="AC29" s="18">
        <v>1</v>
      </c>
      <c r="AD29" s="18">
        <v>1</v>
      </c>
      <c r="AE29" s="16"/>
      <c r="AF29" s="16"/>
      <c r="AG29" s="9"/>
      <c r="AH29" s="16" t="s">
        <v>201</v>
      </c>
      <c r="AI29" s="18">
        <v>1</v>
      </c>
      <c r="AJ29" s="18">
        <v>1</v>
      </c>
      <c r="AK29" s="18">
        <v>1</v>
      </c>
      <c r="AL29" s="18">
        <v>1</v>
      </c>
      <c r="AM29" s="18">
        <v>1</v>
      </c>
      <c r="AN29" s="16"/>
      <c r="AO29" s="16"/>
      <c r="AQ29" s="16" t="s">
        <v>201</v>
      </c>
      <c r="AR29" s="16"/>
      <c r="AS29" s="16"/>
      <c r="AT29" s="16"/>
      <c r="AU29" s="16"/>
      <c r="AV29" s="16"/>
    </row>
    <row r="31" spans="1:48">
      <c r="A31" s="23"/>
      <c r="B31" s="23"/>
    </row>
    <row r="32" spans="1:48">
      <c r="A32" s="23"/>
      <c r="B32" s="23"/>
    </row>
    <row r="33" spans="1:2">
      <c r="A33" s="23"/>
      <c r="B33" s="23"/>
    </row>
    <row r="34" spans="1:2">
      <c r="A34" s="23"/>
      <c r="B34" s="23"/>
    </row>
    <row r="35" spans="1:2">
      <c r="A35" s="23"/>
      <c r="B35" s="23"/>
    </row>
    <row r="36" spans="1:2">
      <c r="A36" s="23"/>
      <c r="B36" s="23"/>
    </row>
  </sheetData>
  <mergeCells count="13">
    <mergeCell ref="A1:A2"/>
    <mergeCell ref="C1:H1"/>
    <mergeCell ref="K1:Q1"/>
    <mergeCell ref="T1:X1"/>
    <mergeCell ref="AA1:AF1"/>
    <mergeCell ref="AR1:AV1"/>
    <mergeCell ref="C2:H2"/>
    <mergeCell ref="K2:Q2"/>
    <mergeCell ref="T2:X2"/>
    <mergeCell ref="AA2:AF2"/>
    <mergeCell ref="AI2:AO2"/>
    <mergeCell ref="AR2:AV2"/>
    <mergeCell ref="AI1:AO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23A9-CDC6-4D76-A874-326619783F54}">
  <dimension ref="A1:G11"/>
  <sheetViews>
    <sheetView showGridLines="0" zoomScale="120" zoomScaleNormal="120" workbookViewId="0">
      <pane xSplit="1" ySplit="2" topLeftCell="C6" activePane="bottomRight" state="frozen"/>
      <selection pane="topRight" activeCell="B1" sqref="B1"/>
      <selection pane="bottomLeft" activeCell="A3" sqref="A3"/>
      <selection pane="bottomRight" activeCell="D8" sqref="D8"/>
    </sheetView>
  </sheetViews>
  <sheetFormatPr defaultColWidth="8.85546875" defaultRowHeight="12.75"/>
  <cols>
    <col min="1" max="1" width="12.7109375" style="131" customWidth="1"/>
    <col min="2" max="2" width="47.42578125" style="131" customWidth="1"/>
    <col min="3" max="3" width="42.28515625" style="131" customWidth="1"/>
    <col min="4" max="4" width="31.7109375" style="131" customWidth="1"/>
    <col min="5" max="5" width="39.85546875" style="131" customWidth="1"/>
    <col min="6" max="6" width="42.28515625" style="131" customWidth="1"/>
    <col min="7" max="7" width="31.7109375" style="131" customWidth="1"/>
    <col min="8" max="16384" width="8.85546875" style="131"/>
  </cols>
  <sheetData>
    <row r="1" spans="1:7" ht="13.5" thickBot="1">
      <c r="A1" s="132"/>
      <c r="B1" s="133" t="s">
        <v>1221</v>
      </c>
      <c r="C1" s="134" t="s">
        <v>1222</v>
      </c>
      <c r="D1" s="134" t="s">
        <v>1223</v>
      </c>
      <c r="E1" s="134" t="s">
        <v>1224</v>
      </c>
      <c r="F1" s="134" t="s">
        <v>1225</v>
      </c>
      <c r="G1" s="134" t="s">
        <v>1226</v>
      </c>
    </row>
    <row r="2" spans="1:7" ht="13.5" thickBot="1">
      <c r="A2" s="121" t="s">
        <v>1185</v>
      </c>
      <c r="B2" s="135" t="s">
        <v>1217</v>
      </c>
      <c r="C2" s="135" t="s">
        <v>1217</v>
      </c>
      <c r="D2" s="136" t="s">
        <v>1218</v>
      </c>
      <c r="E2" s="135" t="s">
        <v>1217</v>
      </c>
      <c r="F2" s="135" t="s">
        <v>1217</v>
      </c>
      <c r="G2" s="136" t="s">
        <v>1218</v>
      </c>
    </row>
    <row r="3" spans="1:7" ht="13.5" thickBot="1">
      <c r="A3" s="121" t="s">
        <v>1219</v>
      </c>
      <c r="B3" s="130" t="s">
        <v>1234</v>
      </c>
      <c r="C3" s="233" t="s">
        <v>1220</v>
      </c>
      <c r="D3" s="130" t="s">
        <v>211</v>
      </c>
      <c r="E3" s="130" t="s">
        <v>1234</v>
      </c>
      <c r="F3" s="233" t="s">
        <v>1220</v>
      </c>
      <c r="G3" s="130" t="s">
        <v>211</v>
      </c>
    </row>
    <row r="4" spans="1:7" ht="67.5" customHeight="1" thickBot="1">
      <c r="A4" s="121" t="s">
        <v>1231</v>
      </c>
      <c r="B4" s="125" t="s">
        <v>1232</v>
      </c>
      <c r="C4" s="122" t="s">
        <v>1418</v>
      </c>
      <c r="D4" s="130" t="s">
        <v>1242</v>
      </c>
      <c r="E4" s="122" t="s">
        <v>1232</v>
      </c>
      <c r="F4" s="122" t="s">
        <v>1418</v>
      </c>
      <c r="G4" s="130" t="s">
        <v>1242</v>
      </c>
    </row>
    <row r="5" spans="1:7" ht="198.75" customHeight="1" thickBot="1">
      <c r="A5" s="124" t="s">
        <v>1227</v>
      </c>
      <c r="B5" s="128" t="s">
        <v>1245</v>
      </c>
      <c r="C5" s="137" t="s">
        <v>1303</v>
      </c>
      <c r="D5" s="123" t="s">
        <v>1238</v>
      </c>
      <c r="E5" s="137" t="s">
        <v>1245</v>
      </c>
      <c r="F5" s="137" t="s">
        <v>1246</v>
      </c>
      <c r="G5" s="123" t="s">
        <v>1238</v>
      </c>
    </row>
    <row r="6" spans="1:7" ht="408.95" customHeight="1" thickBot="1">
      <c r="A6" s="121" t="s">
        <v>207</v>
      </c>
      <c r="B6" s="125" t="s">
        <v>1358</v>
      </c>
      <c r="C6" s="122" t="s">
        <v>1356</v>
      </c>
      <c r="D6" s="122" t="s">
        <v>1297</v>
      </c>
      <c r="E6" s="122" t="s">
        <v>1357</v>
      </c>
      <c r="F6" s="122" t="s">
        <v>1356</v>
      </c>
      <c r="G6" s="122" t="s">
        <v>1298</v>
      </c>
    </row>
    <row r="7" spans="1:7" ht="119.25" customHeight="1" thickBot="1">
      <c r="A7" s="124" t="s">
        <v>210</v>
      </c>
      <c r="B7" s="127" t="s">
        <v>1420</v>
      </c>
      <c r="C7" s="122" t="s">
        <v>1419</v>
      </c>
      <c r="D7" s="123" t="s">
        <v>1239</v>
      </c>
      <c r="E7" s="129" t="s">
        <v>1421</v>
      </c>
      <c r="F7" s="122" t="s">
        <v>1422</v>
      </c>
      <c r="G7" s="123" t="s">
        <v>1239</v>
      </c>
    </row>
    <row r="8" spans="1:7" ht="192" thickBot="1">
      <c r="A8" s="124" t="s">
        <v>1228</v>
      </c>
      <c r="B8" s="128" t="s">
        <v>1235</v>
      </c>
      <c r="C8" s="137" t="s">
        <v>1235</v>
      </c>
      <c r="D8" s="123" t="s">
        <v>1271</v>
      </c>
      <c r="E8" s="137" t="s">
        <v>1235</v>
      </c>
      <c r="F8" s="137" t="s">
        <v>1235</v>
      </c>
      <c r="G8" s="123" t="s">
        <v>1271</v>
      </c>
    </row>
    <row r="9" spans="1:7" ht="39" thickBot="1">
      <c r="A9" s="124" t="s">
        <v>1229</v>
      </c>
      <c r="B9" s="128" t="s">
        <v>1236</v>
      </c>
      <c r="C9" s="137" t="s">
        <v>1236</v>
      </c>
      <c r="D9" s="123" t="s">
        <v>1241</v>
      </c>
      <c r="E9" s="137" t="s">
        <v>1236</v>
      </c>
      <c r="F9" s="137" t="s">
        <v>1236</v>
      </c>
      <c r="G9" s="123" t="s">
        <v>1241</v>
      </c>
    </row>
    <row r="10" spans="1:7" ht="271.5" customHeight="1" thickBot="1">
      <c r="A10" s="124" t="s">
        <v>1230</v>
      </c>
      <c r="B10" s="125" t="s">
        <v>1390</v>
      </c>
      <c r="C10" s="122" t="s">
        <v>1244</v>
      </c>
      <c r="D10" s="126" t="s">
        <v>1251</v>
      </c>
      <c r="E10" s="122" t="s">
        <v>1244</v>
      </c>
      <c r="F10" s="122" t="s">
        <v>1243</v>
      </c>
      <c r="G10" s="126" t="s">
        <v>1251</v>
      </c>
    </row>
    <row r="11" spans="1:7" ht="85.35" customHeight="1" thickBot="1">
      <c r="A11" s="124" t="s">
        <v>1233</v>
      </c>
      <c r="B11" s="138" t="s">
        <v>1237</v>
      </c>
      <c r="C11" s="138" t="s">
        <v>1237</v>
      </c>
      <c r="D11" s="139" t="s">
        <v>1240</v>
      </c>
      <c r="E11" s="138" t="s">
        <v>1237</v>
      </c>
      <c r="F11" s="138" t="s">
        <v>1237</v>
      </c>
      <c r="G11" s="139" t="s">
        <v>1240</v>
      </c>
    </row>
  </sheetData>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A0-73A2-4374-B9D9-868874AE7270}">
  <dimension ref="B2:AG53"/>
  <sheetViews>
    <sheetView showGridLines="0" topLeftCell="A11" zoomScale="120" zoomScaleNormal="120" workbookViewId="0">
      <selection activeCell="A28" sqref="A28:XFD28"/>
    </sheetView>
  </sheetViews>
  <sheetFormatPr defaultRowHeight="15"/>
  <cols>
    <col min="1" max="1" width="3.42578125" customWidth="1"/>
    <col min="4" max="4" width="28.140625" customWidth="1"/>
    <col min="5" max="5" width="28.42578125" bestFit="1" customWidth="1"/>
    <col min="6" max="6" width="10.42578125" customWidth="1"/>
    <col min="7" max="7" width="11.42578125" customWidth="1"/>
    <col min="8" max="8" width="10.28515625" customWidth="1"/>
    <col min="9" max="9" width="10" customWidth="1"/>
    <col min="12" max="12" width="10.42578125" customWidth="1"/>
    <col min="15" max="17" width="10.42578125" customWidth="1"/>
    <col min="18" max="18" width="9.7109375" customWidth="1"/>
    <col min="20" max="20" width="10.42578125" customWidth="1"/>
    <col min="22" max="22" width="5.140625" customWidth="1"/>
    <col min="23" max="23" width="15.85546875" bestFit="1" customWidth="1"/>
  </cols>
  <sheetData>
    <row r="2" spans="2:33">
      <c r="B2" s="79" t="s">
        <v>1180</v>
      </c>
      <c r="C2" s="141" t="s">
        <v>1181</v>
      </c>
      <c r="D2" s="79"/>
    </row>
    <row r="3" spans="2:33">
      <c r="B3" s="79"/>
      <c r="C3" s="141" t="s">
        <v>1182</v>
      </c>
      <c r="D3" s="79"/>
    </row>
    <row r="5" spans="2:33" s="85" customFormat="1" ht="30" customHeight="1">
      <c r="B5" s="253" t="s">
        <v>212</v>
      </c>
      <c r="C5" s="253"/>
      <c r="D5" s="253"/>
      <c r="E5" s="253"/>
      <c r="F5" s="253"/>
      <c r="G5" s="253"/>
      <c r="H5" s="253"/>
      <c r="I5" s="253"/>
      <c r="J5" s="253"/>
      <c r="K5" s="253"/>
      <c r="L5" s="253"/>
      <c r="M5" s="253"/>
      <c r="N5" s="253"/>
      <c r="O5" s="253"/>
      <c r="P5" s="253"/>
      <c r="Q5" s="253"/>
      <c r="R5" s="253"/>
      <c r="S5" s="253"/>
      <c r="T5" s="253"/>
      <c r="U5" s="253"/>
      <c r="V5" s="105"/>
      <c r="W5" s="105"/>
      <c r="X5" s="105"/>
      <c r="Y5" s="105"/>
      <c r="Z5" s="105"/>
      <c r="AA5" s="105"/>
      <c r="AB5" s="105"/>
      <c r="AC5" s="105"/>
      <c r="AD5" s="105"/>
      <c r="AE5" s="140"/>
      <c r="AF5" s="140"/>
      <c r="AG5" s="140"/>
    </row>
    <row r="6" spans="2:33">
      <c r="B6" s="26"/>
      <c r="C6" s="26"/>
      <c r="D6" s="26"/>
      <c r="E6" s="26"/>
      <c r="F6" s="26"/>
      <c r="G6" s="26"/>
      <c r="H6" s="26"/>
      <c r="I6" s="35"/>
      <c r="J6" s="26"/>
      <c r="K6" s="26"/>
      <c r="L6" s="26"/>
      <c r="M6" s="26"/>
      <c r="N6" s="26"/>
      <c r="O6" s="26"/>
      <c r="P6" s="26"/>
      <c r="Q6" s="26"/>
      <c r="R6" s="35"/>
      <c r="S6" s="26"/>
      <c r="T6" s="26"/>
      <c r="U6" s="26"/>
      <c r="V6" s="26"/>
      <c r="W6" s="26"/>
      <c r="X6" s="26"/>
      <c r="Y6" s="26"/>
      <c r="Z6" s="26"/>
      <c r="AA6" s="26"/>
      <c r="AB6" s="26"/>
      <c r="AC6" s="26"/>
      <c r="AD6" s="26"/>
      <c r="AE6" s="26"/>
      <c r="AF6" s="26"/>
      <c r="AG6" s="26"/>
    </row>
    <row r="7" spans="2:33" ht="15.75">
      <c r="B7" s="26"/>
      <c r="C7" s="147" t="s">
        <v>1257</v>
      </c>
      <c r="D7" s="108"/>
      <c r="E7" s="26"/>
      <c r="F7" s="257" t="s">
        <v>208</v>
      </c>
      <c r="G7" s="257"/>
      <c r="H7" s="31"/>
      <c r="I7" s="35"/>
      <c r="J7" s="26"/>
      <c r="K7" s="26"/>
      <c r="L7" s="26"/>
      <c r="M7" s="26"/>
      <c r="N7" s="26"/>
      <c r="O7" s="257" t="s">
        <v>270</v>
      </c>
      <c r="P7" s="257"/>
      <c r="Q7" s="257"/>
      <c r="R7" s="31"/>
      <c r="S7" s="35"/>
      <c r="T7" s="26"/>
      <c r="U7" s="26"/>
      <c r="V7" s="26"/>
      <c r="W7" s="26"/>
      <c r="X7" s="26"/>
      <c r="Y7" s="40"/>
      <c r="Z7" s="257" t="s">
        <v>208</v>
      </c>
      <c r="AA7" s="257"/>
      <c r="AB7" s="257"/>
      <c r="AC7" s="257"/>
      <c r="AD7" s="257"/>
      <c r="AE7" s="257"/>
      <c r="AF7" s="257"/>
      <c r="AG7" s="26"/>
    </row>
    <row r="8" spans="2:33" ht="16.5" thickBot="1">
      <c r="B8" s="26"/>
      <c r="C8" s="107" t="s">
        <v>273</v>
      </c>
      <c r="D8" s="107" t="s">
        <v>1185</v>
      </c>
      <c r="E8" s="26"/>
      <c r="F8" s="145" t="s">
        <v>118</v>
      </c>
      <c r="G8" s="145" t="s">
        <v>117</v>
      </c>
      <c r="H8" s="39" t="s">
        <v>215</v>
      </c>
      <c r="I8" s="39"/>
      <c r="J8" s="26"/>
      <c r="K8" s="26"/>
      <c r="L8" s="26"/>
      <c r="M8" s="26"/>
      <c r="N8" s="26"/>
      <c r="O8" s="145" t="s">
        <v>127</v>
      </c>
      <c r="P8" s="145" t="s">
        <v>128</v>
      </c>
      <c r="Q8" s="145" t="s">
        <v>129</v>
      </c>
      <c r="R8" s="39" t="s">
        <v>215</v>
      </c>
      <c r="S8" s="39"/>
      <c r="T8" s="26"/>
      <c r="U8" s="26"/>
      <c r="V8" s="26"/>
      <c r="W8" s="27"/>
      <c r="X8" s="26"/>
      <c r="Y8" s="40"/>
      <c r="Z8" s="256" t="s">
        <v>118</v>
      </c>
      <c r="AA8" s="256"/>
      <c r="AB8" s="256"/>
      <c r="AC8" s="106"/>
      <c r="AD8" s="256" t="s">
        <v>117</v>
      </c>
      <c r="AE8" s="256"/>
      <c r="AF8" s="256"/>
      <c r="AG8" s="26"/>
    </row>
    <row r="9" spans="2:33" ht="16.5" thickTop="1">
      <c r="B9" s="26"/>
      <c r="C9" s="32">
        <v>1</v>
      </c>
      <c r="D9" s="26" t="s">
        <v>229</v>
      </c>
      <c r="E9" s="26"/>
      <c r="F9" s="28"/>
      <c r="G9" s="28"/>
      <c r="H9" s="35"/>
      <c r="I9" s="35"/>
      <c r="J9" s="26"/>
      <c r="K9" s="26"/>
      <c r="L9" s="26"/>
      <c r="M9" s="26"/>
      <c r="N9" s="26"/>
      <c r="O9" s="28"/>
      <c r="P9" s="28"/>
      <c r="Q9" s="28"/>
      <c r="R9" s="35"/>
      <c r="S9" s="35"/>
      <c r="T9" s="26"/>
      <c r="U9" s="26"/>
      <c r="V9" s="26"/>
      <c r="W9" s="26"/>
      <c r="X9" s="26"/>
      <c r="Y9" s="95"/>
      <c r="Z9" s="109" t="s">
        <v>1187</v>
      </c>
      <c r="AA9" s="109" t="s">
        <v>1193</v>
      </c>
      <c r="AB9" s="80" t="s">
        <v>1256</v>
      </c>
      <c r="AC9" s="80"/>
      <c r="AD9" s="109" t="s">
        <v>1187</v>
      </c>
      <c r="AE9" s="109" t="s">
        <v>1193</v>
      </c>
      <c r="AF9" s="80" t="s">
        <v>1256</v>
      </c>
      <c r="AG9" s="26"/>
    </row>
    <row r="10" spans="2:33" ht="15.75">
      <c r="B10" s="26"/>
      <c r="C10" s="32">
        <v>2</v>
      </c>
      <c r="D10" s="26" t="s">
        <v>229</v>
      </c>
      <c r="E10" s="146" t="s">
        <v>206</v>
      </c>
      <c r="F10" s="28"/>
      <c r="G10" s="28"/>
      <c r="H10" s="35"/>
      <c r="I10" s="35"/>
      <c r="J10" s="26"/>
      <c r="K10" s="26"/>
      <c r="L10" s="26"/>
      <c r="M10" s="26"/>
      <c r="N10" s="146" t="s">
        <v>217</v>
      </c>
      <c r="O10" s="28"/>
      <c r="P10" s="28"/>
      <c r="Q10" s="26"/>
      <c r="R10" s="35"/>
      <c r="S10" s="35"/>
      <c r="T10" s="26"/>
      <c r="U10" s="26"/>
      <c r="V10" s="26"/>
      <c r="W10" s="26"/>
      <c r="X10" s="29"/>
      <c r="Y10" s="146" t="s">
        <v>1247</v>
      </c>
      <c r="Z10" s="26"/>
      <c r="AA10" s="26"/>
      <c r="AB10" s="26"/>
      <c r="AC10" s="26"/>
      <c r="AD10" s="26"/>
      <c r="AE10" s="35"/>
      <c r="AF10" s="26"/>
      <c r="AG10" s="26"/>
    </row>
    <row r="11" spans="2:33">
      <c r="B11" s="26"/>
      <c r="C11" s="32">
        <v>3</v>
      </c>
      <c r="D11" s="26" t="s">
        <v>231</v>
      </c>
      <c r="E11" s="96" t="s">
        <v>205</v>
      </c>
      <c r="F11" s="28">
        <v>200</v>
      </c>
      <c r="G11" s="28">
        <v>200</v>
      </c>
      <c r="H11" s="255" t="s">
        <v>219</v>
      </c>
      <c r="I11" s="255"/>
      <c r="J11" s="255"/>
      <c r="K11" s="26"/>
      <c r="L11" s="26"/>
      <c r="M11" s="26"/>
      <c r="N11" s="96" t="s">
        <v>205</v>
      </c>
      <c r="O11" s="28">
        <v>220</v>
      </c>
      <c r="P11" s="28">
        <v>220</v>
      </c>
      <c r="Q11" s="28">
        <v>190</v>
      </c>
      <c r="R11" s="36" t="s">
        <v>1359</v>
      </c>
      <c r="S11" s="36"/>
      <c r="T11" s="38"/>
      <c r="U11" s="26"/>
      <c r="V11" s="26"/>
      <c r="W11" s="26"/>
      <c r="X11" s="26"/>
      <c r="Y11" s="96" t="s">
        <v>1186</v>
      </c>
      <c r="Z11" s="26">
        <v>2</v>
      </c>
      <c r="AA11" s="26">
        <v>360</v>
      </c>
      <c r="AB11" s="26">
        <f>Z11*AA11</f>
        <v>720</v>
      </c>
      <c r="AC11" s="26"/>
      <c r="AD11" s="26">
        <v>3</v>
      </c>
      <c r="AE11" s="26">
        <v>360</v>
      </c>
      <c r="AF11" s="26">
        <f>AD11*AE11</f>
        <v>1080</v>
      </c>
      <c r="AG11" s="26"/>
    </row>
    <row r="12" spans="2:33">
      <c r="B12" s="26"/>
      <c r="C12" s="32">
        <v>4</v>
      </c>
      <c r="D12" s="26" t="s">
        <v>229</v>
      </c>
      <c r="E12" s="96" t="s">
        <v>113</v>
      </c>
      <c r="F12" s="28">
        <v>3.2</v>
      </c>
      <c r="G12" s="28">
        <v>3.2</v>
      </c>
      <c r="H12" s="255"/>
      <c r="I12" s="255"/>
      <c r="J12" s="255"/>
      <c r="K12" s="26"/>
      <c r="L12" s="26"/>
      <c r="M12" s="26"/>
      <c r="N12" s="96" t="s">
        <v>113</v>
      </c>
      <c r="O12" s="28">
        <v>190</v>
      </c>
      <c r="P12" s="28">
        <v>190</v>
      </c>
      <c r="Q12" s="28">
        <v>190</v>
      </c>
      <c r="R12" s="35" t="s">
        <v>216</v>
      </c>
      <c r="S12" s="35"/>
      <c r="T12" s="26"/>
      <c r="U12" s="26"/>
      <c r="V12" s="26"/>
      <c r="W12" s="26"/>
      <c r="X12" s="26"/>
      <c r="Y12" s="96"/>
      <c r="Z12" s="26"/>
      <c r="AA12" s="26"/>
      <c r="AB12" s="26"/>
      <c r="AC12" s="26"/>
      <c r="AD12" s="26"/>
      <c r="AE12" s="26"/>
      <c r="AF12" s="26"/>
      <c r="AG12" s="26"/>
    </row>
    <row r="13" spans="2:33">
      <c r="B13" s="26"/>
      <c r="C13" s="32">
        <v>5</v>
      </c>
      <c r="D13" s="26" t="s">
        <v>229</v>
      </c>
      <c r="E13" s="97"/>
      <c r="F13" s="28"/>
      <c r="G13" s="28"/>
      <c r="H13" s="35"/>
      <c r="I13" s="35"/>
      <c r="J13" s="26"/>
      <c r="K13" s="26"/>
      <c r="L13" s="26"/>
      <c r="M13" s="26"/>
      <c r="N13" s="97"/>
      <c r="O13" s="28"/>
      <c r="P13" s="28"/>
      <c r="Q13" s="28"/>
      <c r="R13" s="35"/>
      <c r="S13" s="35"/>
      <c r="T13" s="26"/>
      <c r="U13" s="26"/>
      <c r="V13" s="26"/>
      <c r="W13" s="26"/>
      <c r="X13" s="26"/>
      <c r="Y13" s="96" t="s">
        <v>1387</v>
      </c>
      <c r="Z13" s="26"/>
      <c r="AA13" s="26"/>
      <c r="AB13" s="26"/>
      <c r="AC13" s="26"/>
      <c r="AD13" s="26"/>
      <c r="AE13" s="26"/>
      <c r="AF13" s="26"/>
      <c r="AG13" s="26"/>
    </row>
    <row r="14" spans="2:33" ht="15.75">
      <c r="B14" s="26"/>
      <c r="C14" s="32">
        <v>6</v>
      </c>
      <c r="D14" s="26" t="s">
        <v>231</v>
      </c>
      <c r="E14" s="146" t="s">
        <v>207</v>
      </c>
      <c r="F14" s="28"/>
      <c r="G14" s="28"/>
      <c r="H14" s="35"/>
      <c r="I14" s="35"/>
      <c r="J14" s="26"/>
      <c r="K14" s="26"/>
      <c r="L14" s="26"/>
      <c r="M14" s="26"/>
      <c r="N14" s="146" t="s">
        <v>218</v>
      </c>
      <c r="O14" s="28"/>
      <c r="P14" s="28"/>
      <c r="Q14" s="28"/>
      <c r="R14" s="35"/>
      <c r="S14" s="35"/>
      <c r="T14" s="26"/>
      <c r="U14" s="26"/>
      <c r="V14" s="26"/>
      <c r="W14" s="26"/>
      <c r="X14" s="26"/>
      <c r="Y14" s="96" t="s">
        <v>1188</v>
      </c>
      <c r="Z14" s="26">
        <v>4</v>
      </c>
      <c r="AA14" s="26">
        <v>360</v>
      </c>
      <c r="AB14" s="26">
        <f t="shared" ref="AB14:AB19" si="0">Z14*AA14</f>
        <v>1440</v>
      </c>
      <c r="AC14" s="26"/>
      <c r="AD14" s="26">
        <v>4</v>
      </c>
      <c r="AE14" s="26">
        <v>360</v>
      </c>
      <c r="AF14" s="26">
        <f t="shared" ref="AF14:AF19" si="1">AD14*AE14</f>
        <v>1440</v>
      </c>
      <c r="AG14" s="26"/>
    </row>
    <row r="15" spans="2:33" ht="14.45" customHeight="1">
      <c r="B15" s="26"/>
      <c r="C15" s="26"/>
      <c r="D15" s="26"/>
      <c r="E15" s="96" t="s">
        <v>205</v>
      </c>
      <c r="F15" s="28" t="s">
        <v>1392</v>
      </c>
      <c r="G15" s="28" t="s">
        <v>1392</v>
      </c>
      <c r="H15" s="254" t="s">
        <v>1391</v>
      </c>
      <c r="I15" s="254"/>
      <c r="J15" s="254"/>
      <c r="K15" s="254"/>
      <c r="L15" s="26"/>
      <c r="M15" s="26"/>
      <c r="N15" s="96" t="s">
        <v>205</v>
      </c>
      <c r="O15" s="28">
        <f>'[1]Crop Data'!$F$11</f>
        <v>80</v>
      </c>
      <c r="P15" s="28">
        <f>'[1]Crop Data'!$F$11</f>
        <v>80</v>
      </c>
      <c r="Q15" s="28">
        <f>'[1]Crop Data'!$F$11</f>
        <v>80</v>
      </c>
      <c r="R15" s="35" t="s">
        <v>1351</v>
      </c>
      <c r="S15" s="35"/>
      <c r="T15" s="26"/>
      <c r="U15" s="26"/>
      <c r="V15" s="26"/>
      <c r="W15" s="26"/>
      <c r="X15" s="26"/>
      <c r="Y15" s="96" t="s">
        <v>1189</v>
      </c>
      <c r="Z15" s="26">
        <v>0.6</v>
      </c>
      <c r="AA15" s="26">
        <v>500</v>
      </c>
      <c r="AB15" s="26">
        <f t="shared" si="0"/>
        <v>300</v>
      </c>
      <c r="AC15" s="26"/>
      <c r="AD15" s="26">
        <v>0.6</v>
      </c>
      <c r="AE15" s="26">
        <v>500</v>
      </c>
      <c r="AF15" s="26">
        <f t="shared" si="1"/>
        <v>300</v>
      </c>
      <c r="AG15" s="26"/>
    </row>
    <row r="16" spans="2:33">
      <c r="B16" s="26"/>
      <c r="C16" s="26"/>
      <c r="D16" s="26"/>
      <c r="E16" s="96" t="s">
        <v>113</v>
      </c>
      <c r="F16" s="28" t="s">
        <v>209</v>
      </c>
      <c r="G16" s="28" t="s">
        <v>209</v>
      </c>
      <c r="H16" s="254"/>
      <c r="I16" s="254"/>
      <c r="J16" s="254"/>
      <c r="K16" s="254"/>
      <c r="L16" s="26"/>
      <c r="M16" s="26"/>
      <c r="N16" s="96" t="s">
        <v>113</v>
      </c>
      <c r="O16" s="28">
        <f>'[1]Crop Data'!$M$11</f>
        <v>80</v>
      </c>
      <c r="P16" s="28">
        <f>'[1]Crop Data'!$M$11</f>
        <v>80</v>
      </c>
      <c r="Q16" s="28">
        <f>'[1]Crop Data'!$M$11</f>
        <v>80</v>
      </c>
      <c r="R16" s="35" t="s">
        <v>1351</v>
      </c>
      <c r="S16" s="35"/>
      <c r="T16" s="26"/>
      <c r="U16" s="26"/>
      <c r="V16" s="26"/>
      <c r="W16" s="26"/>
      <c r="X16" s="26"/>
      <c r="Y16" s="96" t="s">
        <v>1190</v>
      </c>
      <c r="Z16" s="26">
        <v>0.4</v>
      </c>
      <c r="AA16" s="26">
        <v>36</v>
      </c>
      <c r="AB16" s="26">
        <f t="shared" si="0"/>
        <v>14.4</v>
      </c>
      <c r="AC16" s="26"/>
      <c r="AD16" s="26">
        <v>0.4</v>
      </c>
      <c r="AE16" s="26">
        <v>36</v>
      </c>
      <c r="AF16" s="26">
        <f t="shared" si="1"/>
        <v>14.4</v>
      </c>
      <c r="AG16" s="26"/>
    </row>
    <row r="17" spans="2:33">
      <c r="B17" s="26"/>
      <c r="C17" s="26"/>
      <c r="D17" s="26"/>
      <c r="E17" s="97"/>
      <c r="F17" s="28"/>
      <c r="G17" s="28"/>
      <c r="H17" s="254"/>
      <c r="I17" s="254"/>
      <c r="J17" s="254"/>
      <c r="K17" s="254"/>
      <c r="L17" s="26"/>
      <c r="M17" s="26"/>
      <c r="N17" s="97"/>
      <c r="O17" s="28"/>
      <c r="P17" s="28"/>
      <c r="Q17" s="28"/>
      <c r="R17" s="35"/>
      <c r="S17" s="35"/>
      <c r="T17" s="26"/>
      <c r="U17" s="26"/>
      <c r="V17" s="26"/>
      <c r="W17" s="26"/>
      <c r="X17" s="26"/>
      <c r="Y17" s="96" t="s">
        <v>1194</v>
      </c>
      <c r="Z17" s="26"/>
      <c r="AA17" s="26"/>
      <c r="AB17" s="26"/>
      <c r="AC17" s="26"/>
      <c r="AD17" s="26"/>
      <c r="AE17" s="26"/>
      <c r="AF17" s="26"/>
      <c r="AG17" s="26"/>
    </row>
    <row r="18" spans="2:33" ht="15.75">
      <c r="B18" s="26"/>
      <c r="C18" s="26"/>
      <c r="D18" s="26"/>
      <c r="E18" s="146" t="s">
        <v>210</v>
      </c>
      <c r="F18" s="28"/>
      <c r="G18" s="28"/>
      <c r="H18" s="35"/>
      <c r="I18" s="35"/>
      <c r="J18" s="26"/>
      <c r="K18" s="26"/>
      <c r="L18" s="26"/>
      <c r="M18" s="26"/>
      <c r="N18" s="146" t="s">
        <v>223</v>
      </c>
      <c r="O18" s="28"/>
      <c r="P18" s="28"/>
      <c r="Q18" s="28"/>
      <c r="R18" s="35"/>
      <c r="S18" s="35"/>
      <c r="T18" s="26"/>
      <c r="U18" s="26"/>
      <c r="V18" s="26"/>
      <c r="W18" s="26"/>
      <c r="X18" s="26"/>
      <c r="Y18" s="96" t="s">
        <v>1191</v>
      </c>
      <c r="Z18" s="26">
        <v>0.4</v>
      </c>
      <c r="AA18" s="26">
        <v>36</v>
      </c>
      <c r="AB18" s="26">
        <f t="shared" si="0"/>
        <v>14.4</v>
      </c>
      <c r="AC18" s="26"/>
      <c r="AD18" s="26">
        <v>0.4</v>
      </c>
      <c r="AE18" s="26">
        <v>36</v>
      </c>
      <c r="AF18" s="26">
        <f t="shared" si="1"/>
        <v>14.4</v>
      </c>
      <c r="AG18" s="26"/>
    </row>
    <row r="19" spans="2:33">
      <c r="B19" s="26"/>
      <c r="C19" s="26"/>
      <c r="D19" s="26"/>
      <c r="E19" s="96" t="s">
        <v>205</v>
      </c>
      <c r="F19" s="258" t="s">
        <v>1207</v>
      </c>
      <c r="G19" s="259"/>
      <c r="H19" s="35" t="s">
        <v>220</v>
      </c>
      <c r="I19" s="35"/>
      <c r="J19" s="26"/>
      <c r="K19" s="26"/>
      <c r="L19" s="26"/>
      <c r="M19" s="26"/>
      <c r="N19" s="96" t="s">
        <v>205</v>
      </c>
      <c r="O19" s="28">
        <f>'[1]Crop Data'!$F$12</f>
        <v>0.78</v>
      </c>
      <c r="P19" s="28">
        <f>'[1]Crop Data'!$F$12</f>
        <v>0.78</v>
      </c>
      <c r="Q19" s="28">
        <f>'[1]Crop Data'!$F$12</f>
        <v>0.78</v>
      </c>
      <c r="R19" s="35" t="s">
        <v>1351</v>
      </c>
      <c r="S19" s="35"/>
      <c r="T19" s="26"/>
      <c r="U19" s="26"/>
      <c r="V19" s="26"/>
      <c r="W19" s="26"/>
      <c r="X19" s="26"/>
      <c r="Y19" s="96" t="s">
        <v>1192</v>
      </c>
      <c r="Z19" s="26">
        <v>3</v>
      </c>
      <c r="AA19" s="26">
        <v>400</v>
      </c>
      <c r="AB19" s="26">
        <f t="shared" si="0"/>
        <v>1200</v>
      </c>
      <c r="AC19" s="26"/>
      <c r="AD19" s="26">
        <v>3</v>
      </c>
      <c r="AE19" s="26">
        <v>400</v>
      </c>
      <c r="AF19" s="26">
        <f t="shared" si="1"/>
        <v>1200</v>
      </c>
      <c r="AG19" s="26"/>
    </row>
    <row r="20" spans="2:33">
      <c r="B20" s="26"/>
      <c r="C20" s="26"/>
      <c r="D20" s="26"/>
      <c r="E20" s="96"/>
      <c r="F20" s="258"/>
      <c r="G20" s="259"/>
      <c r="H20" s="35" t="s">
        <v>221</v>
      </c>
      <c r="I20" s="35"/>
      <c r="J20" s="26"/>
      <c r="K20" s="26"/>
      <c r="L20" s="26"/>
      <c r="M20" s="26"/>
      <c r="N20" s="96" t="s">
        <v>113</v>
      </c>
      <c r="O20" s="28">
        <f>'[1]Crop Data'!$M$12</f>
        <v>70</v>
      </c>
      <c r="P20" s="28">
        <f>'[1]Crop Data'!$M$12</f>
        <v>70</v>
      </c>
      <c r="Q20" s="28">
        <f>'[1]Crop Data'!$M$12</f>
        <v>70</v>
      </c>
      <c r="R20" s="35" t="s">
        <v>1351</v>
      </c>
      <c r="S20" s="35"/>
      <c r="T20" s="26"/>
      <c r="U20" s="26"/>
      <c r="V20" s="26"/>
      <c r="W20" s="26"/>
      <c r="X20" s="26"/>
      <c r="Y20" s="97"/>
      <c r="Z20" s="26"/>
      <c r="AA20" s="26"/>
      <c r="AB20" s="26"/>
      <c r="AC20" s="26"/>
      <c r="AD20" s="26"/>
      <c r="AE20" s="35"/>
      <c r="AF20" s="26"/>
      <c r="AG20" s="26"/>
    </row>
    <row r="21" spans="2:33">
      <c r="B21" s="26"/>
      <c r="C21" s="26"/>
      <c r="D21" s="26"/>
      <c r="E21" s="96" t="s">
        <v>113</v>
      </c>
      <c r="F21" s="32" t="s">
        <v>211</v>
      </c>
      <c r="G21" s="28"/>
      <c r="H21" s="35"/>
      <c r="I21" s="35"/>
      <c r="J21" s="26"/>
      <c r="K21" s="26"/>
      <c r="L21" s="26"/>
      <c r="M21" s="26"/>
      <c r="N21" s="40"/>
      <c r="O21" s="26"/>
      <c r="P21" s="26"/>
      <c r="Q21" s="26"/>
      <c r="R21" s="26"/>
      <c r="S21" s="35"/>
      <c r="T21" s="26"/>
      <c r="U21" s="26"/>
      <c r="V21" s="26"/>
      <c r="W21" s="26"/>
      <c r="X21" s="26"/>
      <c r="Y21" s="96" t="s">
        <v>1195</v>
      </c>
      <c r="Z21" s="26"/>
      <c r="AA21" s="26"/>
      <c r="AB21" s="110">
        <f>SUM(AB11:AB19)</f>
        <v>3688.8</v>
      </c>
      <c r="AC21" s="26"/>
      <c r="AD21" s="26"/>
      <c r="AE21" s="35"/>
      <c r="AF21" s="110">
        <f>SUM(AF11:AF19)</f>
        <v>4048.8</v>
      </c>
      <c r="AG21" s="26"/>
    </row>
    <row r="22" spans="2:33">
      <c r="B22" s="26"/>
      <c r="C22" s="26"/>
      <c r="D22" s="26"/>
      <c r="E22" s="97"/>
      <c r="F22" s="32"/>
      <c r="G22" s="28"/>
      <c r="H22" s="35"/>
      <c r="I22" s="35"/>
      <c r="J22" s="26"/>
      <c r="K22" s="26"/>
      <c r="L22" s="26"/>
      <c r="M22" s="26"/>
      <c r="N22" s="40"/>
      <c r="O22" s="26"/>
      <c r="P22" s="26"/>
      <c r="Q22" s="26"/>
      <c r="R22" s="26"/>
      <c r="S22" s="35"/>
      <c r="T22" s="26"/>
      <c r="U22" s="26"/>
      <c r="V22" s="26"/>
      <c r="W22" s="26"/>
      <c r="X22" s="26"/>
      <c r="Y22" s="165" t="s">
        <v>1254</v>
      </c>
      <c r="Z22" s="26"/>
      <c r="AA22" s="26"/>
      <c r="AB22" s="166">
        <f>AB21/500</f>
        <v>7.3776000000000002</v>
      </c>
      <c r="AC22" s="111"/>
      <c r="AD22" s="26"/>
      <c r="AE22" s="35"/>
      <c r="AF22" s="166">
        <f>AF21/500</f>
        <v>8.0975999999999999</v>
      </c>
      <c r="AG22" s="26"/>
    </row>
    <row r="23" spans="2:33" ht="15.75">
      <c r="B23" s="26"/>
      <c r="C23" s="26"/>
      <c r="D23" s="26"/>
      <c r="E23" s="146" t="s">
        <v>1124</v>
      </c>
      <c r="F23" s="32"/>
      <c r="G23" s="28"/>
      <c r="H23" s="35"/>
      <c r="I23" s="35"/>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2:33">
      <c r="B24" s="26"/>
      <c r="C24" s="26"/>
      <c r="D24" s="26"/>
      <c r="E24" s="96" t="s">
        <v>205</v>
      </c>
      <c r="F24" s="57">
        <v>8.4</v>
      </c>
      <c r="G24" s="57">
        <v>4.12</v>
      </c>
      <c r="H24" s="35" t="s">
        <v>1249</v>
      </c>
      <c r="I24" s="35"/>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2:33" ht="15.75">
      <c r="B25" s="26"/>
      <c r="C25" s="26"/>
      <c r="D25" s="26"/>
      <c r="E25" s="96" t="s">
        <v>113</v>
      </c>
      <c r="F25" s="57">
        <v>3.2</v>
      </c>
      <c r="G25" s="57">
        <v>3.2</v>
      </c>
      <c r="H25" s="35" t="s">
        <v>1248</v>
      </c>
      <c r="I25" s="35"/>
      <c r="J25" s="26"/>
      <c r="K25" s="26"/>
      <c r="L25" s="26"/>
      <c r="M25" s="26"/>
      <c r="N25" s="26"/>
      <c r="O25" s="26"/>
      <c r="P25" s="26"/>
      <c r="Q25" s="26"/>
      <c r="R25" s="26"/>
      <c r="S25" s="26"/>
      <c r="T25" s="26"/>
      <c r="U25" s="26"/>
      <c r="V25" s="26"/>
      <c r="W25" s="26"/>
      <c r="X25" s="26"/>
      <c r="Y25" s="146" t="s">
        <v>1250</v>
      </c>
      <c r="Z25" s="26"/>
      <c r="AA25" s="26"/>
      <c r="AB25" s="26"/>
      <c r="AC25" s="26"/>
      <c r="AD25" s="26"/>
      <c r="AE25" s="26"/>
      <c r="AF25" s="26"/>
      <c r="AG25" s="26"/>
    </row>
    <row r="26" spans="2:33">
      <c r="B26" s="26"/>
      <c r="C26" s="26"/>
      <c r="D26" s="26"/>
      <c r="E26" s="97"/>
      <c r="F26" s="57"/>
      <c r="G26" s="57"/>
      <c r="H26" s="35"/>
      <c r="I26" s="35"/>
      <c r="J26" s="26"/>
      <c r="K26" s="26"/>
      <c r="L26" s="26"/>
      <c r="M26" s="26"/>
      <c r="N26" s="26"/>
      <c r="O26" s="26"/>
      <c r="P26" s="26"/>
      <c r="Q26" s="26"/>
      <c r="R26" s="26"/>
      <c r="S26" s="26"/>
      <c r="T26" s="26"/>
      <c r="U26" s="26"/>
      <c r="V26" s="26"/>
      <c r="W26" s="26"/>
      <c r="X26" s="26"/>
      <c r="Y26" s="96" t="s">
        <v>1252</v>
      </c>
      <c r="Z26" s="26">
        <v>1.5</v>
      </c>
      <c r="AA26" s="26">
        <v>100</v>
      </c>
      <c r="AB26" s="26">
        <f>Z26*AA26</f>
        <v>150</v>
      </c>
      <c r="AC26" s="26"/>
      <c r="AD26" s="26"/>
      <c r="AE26" s="26"/>
      <c r="AF26" s="26"/>
      <c r="AG26" s="26"/>
    </row>
    <row r="27" spans="2:33" ht="15.75">
      <c r="B27" s="26"/>
      <c r="C27" s="26"/>
      <c r="D27" s="26"/>
      <c r="E27" s="146" t="s">
        <v>1123</v>
      </c>
      <c r="F27" s="32"/>
      <c r="G27" s="28"/>
      <c r="H27" s="35"/>
      <c r="I27" s="35"/>
      <c r="J27" s="26"/>
      <c r="K27" s="26"/>
      <c r="L27" s="26"/>
      <c r="M27" s="26"/>
      <c r="N27" s="26"/>
      <c r="O27" s="26"/>
      <c r="P27" s="26"/>
      <c r="Q27" s="26"/>
      <c r="R27" s="26"/>
      <c r="S27" s="26"/>
      <c r="T27" s="26"/>
      <c r="U27" s="26"/>
      <c r="V27" s="26"/>
      <c r="W27" s="26"/>
      <c r="X27" s="26"/>
      <c r="Y27" s="96" t="s">
        <v>1253</v>
      </c>
      <c r="Z27" s="26">
        <v>1.7</v>
      </c>
      <c r="AA27" s="26">
        <v>500</v>
      </c>
      <c r="AB27" s="26">
        <f>Z27*AA27</f>
        <v>850</v>
      </c>
      <c r="AC27" s="26"/>
      <c r="AD27" s="26"/>
      <c r="AE27" s="26"/>
      <c r="AF27" s="26"/>
      <c r="AG27" s="26"/>
    </row>
    <row r="28" spans="2:33">
      <c r="B28" s="26"/>
      <c r="C28" s="26"/>
      <c r="D28" s="26"/>
      <c r="E28" s="96" t="s">
        <v>205</v>
      </c>
      <c r="F28" s="59">
        <v>2</v>
      </c>
      <c r="G28" s="59">
        <v>3</v>
      </c>
      <c r="H28" s="255" t="s">
        <v>219</v>
      </c>
      <c r="I28" s="255"/>
      <c r="J28" s="255"/>
      <c r="K28" s="26"/>
      <c r="L28" s="26"/>
      <c r="M28" s="26"/>
      <c r="N28" s="26"/>
      <c r="O28" s="26"/>
      <c r="P28" s="26"/>
      <c r="Q28" s="26"/>
      <c r="R28" s="26"/>
      <c r="S28" s="26"/>
      <c r="T28" s="26"/>
      <c r="U28" s="26"/>
      <c r="V28" s="26"/>
      <c r="W28" s="26"/>
      <c r="X28" s="26"/>
      <c r="Y28" s="26"/>
      <c r="Z28" s="26"/>
      <c r="AA28" s="26"/>
      <c r="AB28" s="26"/>
      <c r="AC28" s="26"/>
      <c r="AD28" s="26"/>
      <c r="AE28" s="26"/>
      <c r="AF28" s="26"/>
      <c r="AG28" s="26"/>
    </row>
    <row r="29" spans="2:33">
      <c r="B29" s="26"/>
      <c r="C29" s="26"/>
      <c r="D29" s="26"/>
      <c r="E29" s="96" t="s">
        <v>113</v>
      </c>
      <c r="F29" s="59">
        <v>2</v>
      </c>
      <c r="G29" s="59">
        <v>2</v>
      </c>
      <c r="H29" s="255"/>
      <c r="I29" s="255"/>
      <c r="J29" s="255"/>
      <c r="K29" s="26"/>
      <c r="L29" s="26"/>
      <c r="M29" s="26"/>
      <c r="N29" s="26"/>
      <c r="O29" s="26"/>
      <c r="P29" s="26"/>
      <c r="Q29" s="26"/>
      <c r="R29" s="26"/>
      <c r="S29" s="26"/>
      <c r="T29" s="26"/>
      <c r="U29" s="26"/>
      <c r="V29" s="26"/>
      <c r="W29" s="26"/>
      <c r="X29" s="26"/>
      <c r="Y29" s="96" t="s">
        <v>1195</v>
      </c>
      <c r="Z29" s="26"/>
      <c r="AA29" s="26"/>
      <c r="AB29" s="110">
        <f>SUM(AB26:AB27)</f>
        <v>1000</v>
      </c>
      <c r="AC29" s="26"/>
      <c r="AD29" s="26"/>
      <c r="AE29" s="26"/>
      <c r="AF29" s="26"/>
      <c r="AG29" s="26"/>
    </row>
    <row r="30" spans="2:33">
      <c r="B30" s="26"/>
      <c r="C30" s="26"/>
      <c r="D30" s="26"/>
      <c r="E30" s="27"/>
      <c r="F30" s="26"/>
      <c r="G30" s="26"/>
      <c r="H30" s="35"/>
      <c r="I30" s="35"/>
      <c r="J30" s="26"/>
      <c r="K30" s="26"/>
      <c r="L30" s="26"/>
      <c r="M30" s="26"/>
      <c r="N30" s="26"/>
      <c r="O30" s="26"/>
      <c r="P30" s="26"/>
      <c r="Q30" s="26"/>
      <c r="R30" s="26"/>
      <c r="S30" s="26"/>
      <c r="T30" s="26"/>
      <c r="U30" s="26"/>
      <c r="V30" s="26"/>
      <c r="W30" s="26"/>
      <c r="X30" s="26"/>
      <c r="Y30" s="165" t="s">
        <v>1255</v>
      </c>
      <c r="Z30" s="26"/>
      <c r="AA30" s="26"/>
      <c r="AB30" s="111">
        <f>AB29/500</f>
        <v>2</v>
      </c>
      <c r="AC30" s="26"/>
      <c r="AD30" s="26"/>
      <c r="AE30" s="26"/>
      <c r="AF30" s="26"/>
      <c r="AG30" s="26"/>
    </row>
    <row r="31" spans="2:33" ht="15.75">
      <c r="B31" s="26"/>
      <c r="C31" s="26"/>
      <c r="D31" s="26"/>
      <c r="E31" s="146" t="s">
        <v>1125</v>
      </c>
      <c r="F31" s="32"/>
      <c r="G31" s="28"/>
      <c r="H31" s="35"/>
      <c r="I31" s="35"/>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2:33">
      <c r="B32" s="26"/>
      <c r="C32" s="26"/>
      <c r="D32" s="26"/>
      <c r="E32" s="96" t="s">
        <v>205</v>
      </c>
      <c r="F32" s="58">
        <v>4</v>
      </c>
      <c r="G32" s="58">
        <v>4</v>
      </c>
      <c r="H32" s="255" t="s">
        <v>219</v>
      </c>
      <c r="I32" s="255"/>
      <c r="J32" s="255"/>
      <c r="K32" s="26"/>
      <c r="L32" s="26"/>
      <c r="M32" s="26"/>
      <c r="N32" s="26"/>
      <c r="O32" s="26"/>
      <c r="P32" s="26"/>
      <c r="Q32" s="26"/>
      <c r="R32" s="26"/>
      <c r="S32" s="26"/>
      <c r="T32" s="26"/>
      <c r="U32" s="26"/>
      <c r="V32" s="26"/>
      <c r="W32" s="26"/>
      <c r="X32" s="26"/>
      <c r="Y32" s="26"/>
      <c r="Z32" s="26"/>
      <c r="AA32" s="26"/>
      <c r="AB32" s="26"/>
      <c r="AC32" s="26"/>
      <c r="AD32" s="26"/>
      <c r="AE32" s="26"/>
      <c r="AF32" s="26"/>
      <c r="AG32" s="26"/>
    </row>
    <row r="33" spans="2:33">
      <c r="B33" s="26"/>
      <c r="C33" s="26"/>
      <c r="D33" s="26"/>
      <c r="E33" s="96" t="s">
        <v>113</v>
      </c>
      <c r="F33" s="58">
        <v>3</v>
      </c>
      <c r="G33" s="58">
        <v>3</v>
      </c>
      <c r="H33" s="255"/>
      <c r="I33" s="255"/>
      <c r="J33" s="255"/>
      <c r="K33" s="26"/>
      <c r="L33" s="26"/>
      <c r="M33" s="26"/>
      <c r="N33" s="26"/>
      <c r="O33" s="26"/>
      <c r="P33" s="26"/>
      <c r="Q33" s="26"/>
      <c r="R33" s="26"/>
      <c r="S33" s="26"/>
      <c r="T33" s="26"/>
      <c r="U33" s="26"/>
      <c r="V33" s="26"/>
      <c r="W33" s="26"/>
      <c r="X33" s="26"/>
      <c r="Y33" s="26"/>
      <c r="Z33" s="26"/>
      <c r="AA33" s="26"/>
      <c r="AB33" s="26"/>
      <c r="AC33" s="26"/>
      <c r="AD33" s="26"/>
      <c r="AE33" s="26"/>
      <c r="AF33" s="26"/>
      <c r="AG33" s="26"/>
    </row>
    <row r="34" spans="2:33">
      <c r="B34" s="26"/>
      <c r="C34" s="26"/>
      <c r="D34" s="26"/>
      <c r="E34" s="26"/>
      <c r="F34" s="26"/>
      <c r="G34" s="26"/>
      <c r="H34" s="26"/>
      <c r="I34" s="35"/>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2:33">
      <c r="B35" s="26"/>
      <c r="C35" s="26"/>
      <c r="D35" s="26"/>
      <c r="E35" s="26"/>
      <c r="F35" s="26"/>
      <c r="G35" s="26"/>
      <c r="H35" s="26"/>
      <c r="I35" s="35"/>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2:33">
      <c r="B36" s="78"/>
      <c r="C36" s="78" t="s">
        <v>1183</v>
      </c>
      <c r="D36" s="26"/>
      <c r="E36" s="26"/>
      <c r="F36" s="26"/>
      <c r="G36" s="26"/>
      <c r="H36" s="26"/>
      <c r="I36" s="35"/>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2:33">
      <c r="B37" s="80"/>
      <c r="C37" s="80" t="s">
        <v>213</v>
      </c>
      <c r="D37" s="26"/>
      <c r="E37" s="26"/>
      <c r="F37" s="26"/>
      <c r="G37" s="26"/>
      <c r="H37" s="26"/>
      <c r="I37" s="35"/>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2:33">
      <c r="B38" s="80"/>
      <c r="C38" s="80" t="s">
        <v>222</v>
      </c>
      <c r="D38" s="26"/>
      <c r="E38" s="26"/>
      <c r="F38" s="26">
        <f>AVERAGE(5.09,3.14,3.9,3.69,3.16,2.33,4,3.24,6.33,5.97,4.52)</f>
        <v>4.124545454545455</v>
      </c>
      <c r="G38" s="26" t="s">
        <v>1353</v>
      </c>
      <c r="H38" s="26"/>
      <c r="I38" s="35"/>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2:33">
      <c r="B39" s="80"/>
      <c r="C39" s="80" t="s">
        <v>1352</v>
      </c>
      <c r="D39" s="26"/>
      <c r="E39" s="26"/>
      <c r="F39" s="26"/>
      <c r="G39" s="26"/>
      <c r="H39" s="26"/>
      <c r="I39" s="35"/>
      <c r="J39" s="26"/>
      <c r="K39" s="26"/>
      <c r="L39" s="26"/>
      <c r="M39" s="26"/>
      <c r="N39" s="97"/>
      <c r="O39" s="26"/>
      <c r="P39" s="26"/>
      <c r="Q39" s="26"/>
      <c r="R39" s="26"/>
      <c r="S39" s="35"/>
      <c r="T39" s="26"/>
      <c r="U39" s="26"/>
      <c r="V39" s="26"/>
      <c r="W39" s="26"/>
      <c r="X39" s="26"/>
      <c r="Y39" s="26"/>
      <c r="Z39" s="26"/>
      <c r="AA39" s="26"/>
      <c r="AB39" s="26"/>
      <c r="AC39" s="26"/>
      <c r="AD39" s="26"/>
      <c r="AE39" s="26"/>
      <c r="AF39" s="26"/>
      <c r="AG39" s="26"/>
    </row>
    <row r="40" spans="2:33">
      <c r="B40" s="26"/>
      <c r="C40" s="26"/>
      <c r="D40" s="26"/>
      <c r="E40" s="26"/>
      <c r="F40" s="26"/>
      <c r="G40" s="26"/>
      <c r="H40" s="26"/>
      <c r="I40" s="26"/>
      <c r="J40" s="26"/>
      <c r="K40" s="26"/>
      <c r="L40" s="26"/>
      <c r="M40" s="26"/>
      <c r="N40" s="26"/>
      <c r="O40" s="26"/>
      <c r="P40" s="26"/>
      <c r="Q40" s="26"/>
      <c r="R40" s="26"/>
      <c r="S40" s="35"/>
      <c r="T40" s="26"/>
      <c r="U40" s="26"/>
      <c r="V40" s="26"/>
      <c r="W40" s="26"/>
      <c r="X40" s="26"/>
      <c r="Y40" s="26"/>
      <c r="Z40" s="26"/>
      <c r="AA40" s="26"/>
      <c r="AB40" s="26"/>
      <c r="AC40" s="26"/>
      <c r="AD40" s="26"/>
      <c r="AE40" s="26"/>
      <c r="AF40" s="26"/>
      <c r="AG40" s="26"/>
    </row>
    <row r="43" spans="2:33" s="85" customFormat="1" ht="30" customHeight="1">
      <c r="B43" s="120" t="s">
        <v>1184</v>
      </c>
      <c r="C43" s="120"/>
      <c r="D43" s="120"/>
      <c r="E43" s="120"/>
      <c r="F43" s="120"/>
      <c r="G43" s="120"/>
      <c r="H43" s="120"/>
      <c r="I43" s="120"/>
      <c r="J43" s="120"/>
      <c r="K43" s="120"/>
      <c r="L43" s="120"/>
      <c r="M43" s="120"/>
      <c r="N43" s="120"/>
      <c r="O43" s="120"/>
      <c r="P43" s="120"/>
      <c r="Q43" s="120"/>
      <c r="R43" s="120"/>
      <c r="S43" s="120"/>
      <c r="T43" s="120"/>
      <c r="U43" s="155"/>
      <c r="V43" s="155"/>
      <c r="W43" s="155"/>
      <c r="X43" s="155"/>
      <c r="Y43" s="155"/>
      <c r="Z43" s="155"/>
      <c r="AA43" s="155"/>
      <c r="AB43" s="155"/>
      <c r="AC43" s="155"/>
    </row>
    <row r="44" spans="2:33" s="82" customFormat="1" ht="15.75">
      <c r="B44" s="149"/>
      <c r="C44" s="149"/>
      <c r="D44" s="149"/>
      <c r="E44" s="257" t="s">
        <v>1178</v>
      </c>
      <c r="F44" s="257"/>
      <c r="G44" s="152" t="s">
        <v>1110</v>
      </c>
      <c r="H44" s="153"/>
      <c r="I44" s="153"/>
      <c r="J44" s="154" t="s">
        <v>1111</v>
      </c>
      <c r="K44" s="148"/>
      <c r="L44" s="148"/>
      <c r="M44" s="148"/>
      <c r="N44" s="152" t="s">
        <v>1112</v>
      </c>
      <c r="O44" s="153"/>
      <c r="P44" s="153"/>
      <c r="Q44" s="154" t="s">
        <v>1113</v>
      </c>
      <c r="R44" s="148"/>
      <c r="S44" s="148"/>
      <c r="T44" s="150"/>
      <c r="U44" s="151"/>
      <c r="V44" s="151"/>
      <c r="W44" s="151"/>
      <c r="X44" s="151"/>
      <c r="Y44" s="151"/>
      <c r="Z44" s="151"/>
      <c r="AA44" s="151"/>
      <c r="AB44" s="151"/>
      <c r="AC44" s="151"/>
      <c r="AE44" s="151"/>
    </row>
    <row r="45" spans="2:33" ht="46.15" customHeight="1">
      <c r="B45" s="98"/>
      <c r="C45" s="98" t="s">
        <v>1179</v>
      </c>
      <c r="D45" s="98"/>
      <c r="E45" s="142" t="s">
        <v>1119</v>
      </c>
      <c r="F45" s="144" t="s">
        <v>1120</v>
      </c>
      <c r="G45" s="100" t="s">
        <v>1114</v>
      </c>
      <c r="H45" s="100" t="s">
        <v>1115</v>
      </c>
      <c r="I45" s="101" t="s">
        <v>1117</v>
      </c>
      <c r="J45" s="98" t="s">
        <v>1114</v>
      </c>
      <c r="K45" s="98" t="s">
        <v>1115</v>
      </c>
      <c r="L45" s="99" t="s">
        <v>1117</v>
      </c>
      <c r="M45" s="98" t="s">
        <v>1116</v>
      </c>
      <c r="N45" s="100" t="s">
        <v>1114</v>
      </c>
      <c r="O45" s="100" t="s">
        <v>1115</v>
      </c>
      <c r="P45" s="101" t="s">
        <v>1117</v>
      </c>
      <c r="Q45" s="98" t="s">
        <v>1114</v>
      </c>
      <c r="R45" s="98" t="s">
        <v>1115</v>
      </c>
      <c r="S45" s="99" t="s">
        <v>1117</v>
      </c>
      <c r="T45" s="101" t="s">
        <v>1118</v>
      </c>
      <c r="U45" s="103"/>
      <c r="V45" s="103"/>
      <c r="W45" s="103"/>
      <c r="X45" s="103"/>
      <c r="Y45" s="103"/>
      <c r="Z45" s="103"/>
      <c r="AA45" s="103"/>
      <c r="AB45" s="103"/>
      <c r="AC45" s="103"/>
      <c r="AE45" s="103"/>
    </row>
    <row r="46" spans="2:33">
      <c r="B46" s="102"/>
      <c r="C46" s="102" t="s">
        <v>141</v>
      </c>
      <c r="D46" s="102" t="s">
        <v>229</v>
      </c>
      <c r="E46" s="143">
        <v>8.3173628589466091</v>
      </c>
      <c r="F46" s="28">
        <v>8.6</v>
      </c>
      <c r="G46" s="86">
        <v>11463897</v>
      </c>
      <c r="H46" s="87">
        <v>3138.5</v>
      </c>
      <c r="I46" s="88">
        <f>(H46*1000)/G46</f>
        <v>0.27377252255493922</v>
      </c>
      <c r="J46" s="37">
        <v>7270944</v>
      </c>
      <c r="K46" s="37">
        <v>3477.8</v>
      </c>
      <c r="L46" s="26">
        <f t="shared" ref="L46:L52" si="2">(K46*1000)/J46</f>
        <v>0.47831478278473882</v>
      </c>
      <c r="M46" s="26">
        <f>L46*0.81</f>
        <v>0.38743497405563848</v>
      </c>
      <c r="N46" s="86">
        <v>1305358</v>
      </c>
      <c r="O46" s="87">
        <v>27.6</v>
      </c>
      <c r="P46" s="87">
        <f t="shared" ref="P46:P52" si="3">(O46*1000)/N46</f>
        <v>2.1143624967250363E-2</v>
      </c>
      <c r="Q46" s="83">
        <v>4011183</v>
      </c>
      <c r="R46" s="84">
        <v>2008.6</v>
      </c>
      <c r="S46" s="26">
        <f>(R46*1000)/Q46</f>
        <v>0.50075002810891456</v>
      </c>
      <c r="T46" s="87">
        <f>SUM(I46,M46,P46,S46)</f>
        <v>1.1831011496867425</v>
      </c>
    </row>
    <row r="47" spans="2:33">
      <c r="B47" s="102"/>
      <c r="C47" s="102" t="s">
        <v>142</v>
      </c>
      <c r="D47" s="102" t="s">
        <v>231</v>
      </c>
      <c r="E47" s="143">
        <v>3.5052860799999999</v>
      </c>
      <c r="F47" s="28">
        <v>3.5</v>
      </c>
      <c r="G47" s="86">
        <v>2042188</v>
      </c>
      <c r="H47" s="87">
        <v>336.7</v>
      </c>
      <c r="I47" s="88">
        <f t="shared" ref="I47:I52" si="4">(H47*1000)/G47</f>
        <v>0.16487218610627424</v>
      </c>
      <c r="J47" s="83">
        <v>2308920</v>
      </c>
      <c r="K47" s="84">
        <v>1376.2</v>
      </c>
      <c r="L47" s="26">
        <f t="shared" si="2"/>
        <v>0.59603624205256134</v>
      </c>
      <c r="M47" s="26">
        <f>L47*0.86</f>
        <v>0.51259116816520278</v>
      </c>
      <c r="N47" s="86">
        <v>1278472</v>
      </c>
      <c r="O47" s="87">
        <v>24.6</v>
      </c>
      <c r="P47" s="87">
        <f t="shared" si="3"/>
        <v>1.924171980301485E-2</v>
      </c>
      <c r="Q47" s="83">
        <v>45713</v>
      </c>
      <c r="R47" s="26">
        <v>8.9</v>
      </c>
      <c r="S47" s="26">
        <f>(R47*1000)/Q47</f>
        <v>0.19469297573994268</v>
      </c>
      <c r="T47" s="87">
        <f t="shared" ref="T47:T52" si="5">SUM(I47,M47,P47,S47)</f>
        <v>0.89139804981443449</v>
      </c>
    </row>
    <row r="48" spans="2:33">
      <c r="B48" s="102"/>
      <c r="C48" s="102" t="s">
        <v>234</v>
      </c>
      <c r="D48" s="102" t="s">
        <v>235</v>
      </c>
      <c r="E48" s="143">
        <v>3.5519090900000001</v>
      </c>
      <c r="F48" s="28">
        <v>4.2</v>
      </c>
      <c r="G48" s="86">
        <v>383104</v>
      </c>
      <c r="H48" s="87">
        <v>143.6</v>
      </c>
      <c r="I48" s="88">
        <f t="shared" si="4"/>
        <v>0.37483294353491481</v>
      </c>
      <c r="J48" s="83">
        <v>557392</v>
      </c>
      <c r="K48" s="26">
        <v>415.4</v>
      </c>
      <c r="L48" s="26">
        <f t="shared" si="2"/>
        <v>0.74525648017911994</v>
      </c>
      <c r="M48" s="26">
        <f>0.93*L48</f>
        <v>0.6930885265665816</v>
      </c>
      <c r="N48" s="86">
        <v>338619</v>
      </c>
      <c r="O48" s="87">
        <v>6</v>
      </c>
      <c r="P48" s="87">
        <f t="shared" si="3"/>
        <v>1.7719029351572119E-2</v>
      </c>
      <c r="Q48" s="26">
        <v>0</v>
      </c>
      <c r="R48" s="26">
        <v>0</v>
      </c>
      <c r="S48" s="26">
        <v>0</v>
      </c>
      <c r="T48" s="87">
        <f t="shared" si="5"/>
        <v>1.0856404994530686</v>
      </c>
    </row>
    <row r="49" spans="2:31">
      <c r="B49" s="102"/>
      <c r="C49" s="102" t="s">
        <v>238</v>
      </c>
      <c r="D49" s="102" t="s">
        <v>1121</v>
      </c>
      <c r="E49" s="143">
        <v>7.8497435900000001</v>
      </c>
      <c r="F49" s="28">
        <v>7.4</v>
      </c>
      <c r="G49" s="86">
        <v>1488848</v>
      </c>
      <c r="H49" s="87">
        <v>310.7</v>
      </c>
      <c r="I49" s="88">
        <f t="shared" si="4"/>
        <v>0.20868483552384126</v>
      </c>
      <c r="J49" s="83">
        <v>1539110</v>
      </c>
      <c r="K49" s="26">
        <v>715.7</v>
      </c>
      <c r="L49" s="26">
        <f t="shared" si="2"/>
        <v>0.46500899870704498</v>
      </c>
      <c r="M49" s="26">
        <f>0.9*L49</f>
        <v>0.41850809883634049</v>
      </c>
      <c r="N49" s="86">
        <v>290576</v>
      </c>
      <c r="O49" s="87">
        <v>3.7</v>
      </c>
      <c r="P49" s="87">
        <f t="shared" si="3"/>
        <v>1.2733329662463521E-2</v>
      </c>
      <c r="Q49" s="83">
        <v>786932</v>
      </c>
      <c r="R49" s="26">
        <v>347.4</v>
      </c>
      <c r="S49" s="26">
        <f t="shared" ref="S49" si="6">(R49*1000)/Q49</f>
        <v>0.44146126984288347</v>
      </c>
      <c r="T49" s="87">
        <f t="shared" si="5"/>
        <v>1.0813875338655288</v>
      </c>
    </row>
    <row r="50" spans="2:31">
      <c r="B50" s="102"/>
      <c r="C50" s="102" t="s">
        <v>241</v>
      </c>
      <c r="D50" s="102" t="s">
        <v>242</v>
      </c>
      <c r="E50" s="143">
        <v>2.6</v>
      </c>
      <c r="F50" s="28">
        <v>2.25</v>
      </c>
      <c r="G50" s="89">
        <v>2042188</v>
      </c>
      <c r="H50" s="90">
        <v>336.7</v>
      </c>
      <c r="I50" s="91">
        <f t="shared" si="4"/>
        <v>0.16487218610627424</v>
      </c>
      <c r="J50" s="92">
        <v>2308920</v>
      </c>
      <c r="K50" s="93">
        <v>1376.2</v>
      </c>
      <c r="L50" s="94">
        <f t="shared" si="2"/>
        <v>0.59603624205256134</v>
      </c>
      <c r="M50" s="94">
        <f>L50*0.86</f>
        <v>0.51259116816520278</v>
      </c>
      <c r="N50" s="89">
        <v>1278472</v>
      </c>
      <c r="O50" s="90">
        <v>24.6</v>
      </c>
      <c r="P50" s="90">
        <f t="shared" si="3"/>
        <v>1.924171980301485E-2</v>
      </c>
      <c r="Q50" s="92">
        <v>45713</v>
      </c>
      <c r="R50" s="94">
        <v>8.9</v>
      </c>
      <c r="S50" s="94">
        <f>(R50*1000)/Q50</f>
        <v>0.19469297573994268</v>
      </c>
      <c r="T50" s="90">
        <f t="shared" si="5"/>
        <v>0.89139804981443449</v>
      </c>
      <c r="U50" s="104"/>
      <c r="V50" s="104"/>
      <c r="W50" s="104"/>
      <c r="X50" s="104"/>
      <c r="Y50" s="104"/>
      <c r="Z50" s="104"/>
      <c r="AA50" s="104"/>
      <c r="AB50" s="104"/>
      <c r="AC50" s="104"/>
      <c r="AE50" s="104"/>
    </row>
    <row r="51" spans="2:31">
      <c r="B51" s="102"/>
      <c r="C51" s="102" t="s">
        <v>243</v>
      </c>
      <c r="D51" s="102" t="s">
        <v>244</v>
      </c>
      <c r="E51" s="143">
        <v>4.8970000000000002</v>
      </c>
      <c r="F51" s="28">
        <v>3.9</v>
      </c>
      <c r="G51" s="89">
        <v>383104</v>
      </c>
      <c r="H51" s="90">
        <v>143.6</v>
      </c>
      <c r="I51" s="91">
        <f t="shared" si="4"/>
        <v>0.37483294353491481</v>
      </c>
      <c r="J51" s="92">
        <v>557392</v>
      </c>
      <c r="K51" s="94">
        <v>415.4</v>
      </c>
      <c r="L51" s="94">
        <f t="shared" si="2"/>
        <v>0.74525648017911994</v>
      </c>
      <c r="M51" s="94">
        <f>0.93*L51</f>
        <v>0.6930885265665816</v>
      </c>
      <c r="N51" s="89">
        <v>338619</v>
      </c>
      <c r="O51" s="90">
        <v>6</v>
      </c>
      <c r="P51" s="90">
        <f t="shared" si="3"/>
        <v>1.7719029351572119E-2</v>
      </c>
      <c r="Q51" s="94">
        <v>0</v>
      </c>
      <c r="R51" s="94">
        <v>0</v>
      </c>
      <c r="S51" s="94">
        <v>0</v>
      </c>
      <c r="T51" s="90">
        <f t="shared" si="5"/>
        <v>1.0856404994530686</v>
      </c>
      <c r="U51" s="104"/>
      <c r="V51" s="104"/>
      <c r="W51" s="104"/>
      <c r="X51" s="104"/>
      <c r="Y51" s="104"/>
      <c r="Z51" s="104"/>
      <c r="AA51" s="104"/>
      <c r="AB51" s="104"/>
      <c r="AC51" s="104"/>
      <c r="AE51" s="104"/>
    </row>
    <row r="52" spans="2:31">
      <c r="B52" s="102"/>
      <c r="C52" s="102" t="s">
        <v>246</v>
      </c>
      <c r="D52" s="102" t="s">
        <v>1122</v>
      </c>
      <c r="E52" s="143">
        <v>5.4954545454545398</v>
      </c>
      <c r="F52" s="28">
        <v>5.7</v>
      </c>
      <c r="G52" s="86">
        <v>1758555</v>
      </c>
      <c r="H52" s="87">
        <v>357.5</v>
      </c>
      <c r="I52" s="88">
        <f t="shared" si="4"/>
        <v>0.20329190727614432</v>
      </c>
      <c r="J52" s="83">
        <v>2086523</v>
      </c>
      <c r="K52" s="26">
        <v>711.7</v>
      </c>
      <c r="L52" s="26">
        <f t="shared" si="2"/>
        <v>0.34109377179163614</v>
      </c>
      <c r="M52" s="26">
        <v>0.34109377179163614</v>
      </c>
      <c r="N52" s="86">
        <v>162336</v>
      </c>
      <c r="O52" s="87">
        <v>1.7</v>
      </c>
      <c r="P52" s="87">
        <f t="shared" si="3"/>
        <v>1.0472107234378081E-2</v>
      </c>
      <c r="Q52" s="83">
        <v>323772</v>
      </c>
      <c r="R52" s="26">
        <v>95.2</v>
      </c>
      <c r="S52" s="26">
        <f>(R52*1000)/Q52</f>
        <v>0.29403407336026588</v>
      </c>
      <c r="T52" s="87">
        <f t="shared" si="5"/>
        <v>0.84889185966242442</v>
      </c>
    </row>
    <row r="53" spans="2:31">
      <c r="B53" s="102"/>
      <c r="C53" s="102" t="s">
        <v>250</v>
      </c>
      <c r="D53" s="102" t="s">
        <v>251</v>
      </c>
      <c r="E53" s="143">
        <v>0</v>
      </c>
      <c r="F53" s="28">
        <v>0</v>
      </c>
      <c r="G53" s="87"/>
      <c r="H53" s="87"/>
      <c r="I53" s="88"/>
      <c r="J53" s="26"/>
      <c r="K53" s="26"/>
      <c r="L53" s="26"/>
      <c r="M53" s="26"/>
      <c r="N53" s="87"/>
      <c r="O53" s="87"/>
      <c r="P53" s="87"/>
      <c r="Q53" s="26"/>
      <c r="R53" s="26"/>
      <c r="S53" s="26"/>
      <c r="T53" s="87"/>
    </row>
  </sheetData>
  <mergeCells count="12">
    <mergeCell ref="AD8:AF8"/>
    <mergeCell ref="Z8:AB8"/>
    <mergeCell ref="E44:F44"/>
    <mergeCell ref="Z7:AF7"/>
    <mergeCell ref="F7:G7"/>
    <mergeCell ref="F19:G20"/>
    <mergeCell ref="O7:Q7"/>
    <mergeCell ref="B5:U5"/>
    <mergeCell ref="H15:K17"/>
    <mergeCell ref="H11:J12"/>
    <mergeCell ref="H28:J29"/>
    <mergeCell ref="H32:J33"/>
  </mergeCells>
  <hyperlinks>
    <hyperlink ref="C2" location="'Management details'!E45" display="Yield data" xr:uid="{1539A4D6-4B85-47B2-8128-E831FF37F10C}"/>
    <hyperlink ref="C3" location="'Management details'!G45" display="Pesticide data" xr:uid="{C5CC2D3A-747A-46E6-A49D-38E3159B1862}"/>
  </hyperlink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442C-7EA6-4E06-8A6B-91F084052EE0}">
  <dimension ref="A1:DH28"/>
  <sheetViews>
    <sheetView zoomScale="130" zoomScaleNormal="130" workbookViewId="0">
      <pane xSplit="2" ySplit="1" topLeftCell="C2" activePane="bottomRight" state="frozen"/>
      <selection pane="topRight" activeCell="C1" sqref="C1"/>
      <selection pane="bottomLeft" activeCell="A2" sqref="A2"/>
      <selection pane="bottomRight" activeCell="BJ9" sqref="BJ9"/>
    </sheetView>
  </sheetViews>
  <sheetFormatPr defaultRowHeight="15"/>
  <cols>
    <col min="1" max="1" width="10" customWidth="1"/>
    <col min="2" max="2" width="23" bestFit="1" customWidth="1"/>
    <col min="3" max="3" width="4.7109375" customWidth="1"/>
    <col min="4" max="4" width="9.28515625" bestFit="1" customWidth="1"/>
    <col min="5" max="6" width="12.42578125" bestFit="1" customWidth="1"/>
    <col min="7" max="7" width="6" bestFit="1" customWidth="1"/>
    <col min="8" max="9" width="12.42578125" bestFit="1" customWidth="1"/>
    <col min="10" max="10" width="6" bestFit="1" customWidth="1"/>
    <col min="11" max="12" width="14.5703125" bestFit="1" customWidth="1"/>
    <col min="13" max="13" width="10" bestFit="1" customWidth="1"/>
    <col min="14" max="15" width="14.5703125" bestFit="1" customWidth="1"/>
    <col min="16" max="16" width="10" bestFit="1" customWidth="1"/>
    <col min="17" max="22" width="8.5703125" bestFit="1" customWidth="1"/>
    <col min="23" max="28" width="7.42578125" bestFit="1" customWidth="1"/>
    <col min="29" max="34" width="5.85546875" bestFit="1" customWidth="1"/>
    <col min="35" max="46" width="5.7109375" bestFit="1" customWidth="1"/>
    <col min="47" max="52" width="11.140625" bestFit="1" customWidth="1"/>
    <col min="53" max="58" width="7.85546875" bestFit="1" customWidth="1"/>
    <col min="59" max="64" width="7.140625" bestFit="1" customWidth="1"/>
    <col min="65" max="65" width="6.85546875" bestFit="1" customWidth="1"/>
    <col min="66" max="71" width="10" bestFit="1" customWidth="1"/>
    <col min="72" max="77" width="9.140625" style="24" bestFit="1" customWidth="1"/>
    <col min="78" max="83" width="9" bestFit="1" customWidth="1"/>
    <col min="84" max="84" width="9.42578125" bestFit="1" customWidth="1"/>
    <col min="85" max="85" width="5.85546875" bestFit="1" customWidth="1"/>
    <col min="86" max="87" width="5.7109375" bestFit="1" customWidth="1"/>
    <col min="88" max="99" width="9.28515625" bestFit="1" customWidth="1"/>
    <col min="100" max="105" width="7.85546875" bestFit="1" customWidth="1"/>
    <col min="106" max="110" width="9" bestFit="1" customWidth="1"/>
    <col min="111" max="111" width="7.5703125" bestFit="1" customWidth="1"/>
    <col min="112" max="112" width="10" bestFit="1" customWidth="1"/>
  </cols>
  <sheetData>
    <row r="1" spans="1:112" ht="15.75" thickBot="1">
      <c r="A1" s="60" t="s">
        <v>0</v>
      </c>
      <c r="B1" s="60" t="s">
        <v>1</v>
      </c>
      <c r="C1" s="60" t="s">
        <v>2</v>
      </c>
      <c r="D1" s="60" t="s">
        <v>3</v>
      </c>
      <c r="E1" s="60" t="s">
        <v>4</v>
      </c>
      <c r="F1" s="60" t="s">
        <v>5</v>
      </c>
      <c r="G1" s="60" t="s">
        <v>6</v>
      </c>
      <c r="H1" s="60" t="s">
        <v>7</v>
      </c>
      <c r="I1" s="60" t="s">
        <v>8</v>
      </c>
      <c r="J1" s="60" t="s">
        <v>9</v>
      </c>
      <c r="K1" s="60" t="s">
        <v>10</v>
      </c>
      <c r="L1" s="60" t="s">
        <v>11</v>
      </c>
      <c r="M1" s="60" t="s">
        <v>12</v>
      </c>
      <c r="N1" s="60" t="s">
        <v>13</v>
      </c>
      <c r="O1" s="60" t="s">
        <v>14</v>
      </c>
      <c r="P1" s="60" t="s">
        <v>15</v>
      </c>
      <c r="Q1" s="60" t="s">
        <v>16</v>
      </c>
      <c r="R1" s="60" t="s">
        <v>17</v>
      </c>
      <c r="S1" s="60" t="s">
        <v>18</v>
      </c>
      <c r="T1" s="60" t="s">
        <v>19</v>
      </c>
      <c r="U1" s="60" t="s">
        <v>20</v>
      </c>
      <c r="V1" s="60" t="s">
        <v>21</v>
      </c>
      <c r="W1" s="60" t="s">
        <v>22</v>
      </c>
      <c r="X1" s="60" t="s">
        <v>23</v>
      </c>
      <c r="Y1" s="60" t="s">
        <v>24</v>
      </c>
      <c r="Z1" s="60" t="s">
        <v>25</v>
      </c>
      <c r="AA1" s="60" t="s">
        <v>26</v>
      </c>
      <c r="AB1" s="60" t="s">
        <v>27</v>
      </c>
      <c r="AC1" s="60" t="s">
        <v>28</v>
      </c>
      <c r="AD1" s="60" t="s">
        <v>29</v>
      </c>
      <c r="AE1" s="60" t="s">
        <v>30</v>
      </c>
      <c r="AF1" s="60" t="s">
        <v>31</v>
      </c>
      <c r="AG1" s="60" t="s">
        <v>32</v>
      </c>
      <c r="AH1" s="60" t="s">
        <v>33</v>
      </c>
      <c r="AI1" s="60" t="s">
        <v>34</v>
      </c>
      <c r="AJ1" s="60" t="s">
        <v>35</v>
      </c>
      <c r="AK1" s="60" t="s">
        <v>36</v>
      </c>
      <c r="AL1" s="60" t="s">
        <v>37</v>
      </c>
      <c r="AM1" s="60" t="s">
        <v>38</v>
      </c>
      <c r="AN1" s="60" t="s">
        <v>39</v>
      </c>
      <c r="AO1" s="60" t="s">
        <v>40</v>
      </c>
      <c r="AP1" s="60" t="s">
        <v>41</v>
      </c>
      <c r="AQ1" s="60" t="s">
        <v>42</v>
      </c>
      <c r="AR1" s="60" t="s">
        <v>43</v>
      </c>
      <c r="AS1" s="60" t="s">
        <v>44</v>
      </c>
      <c r="AT1" s="60" t="s">
        <v>45</v>
      </c>
      <c r="AU1" s="60" t="s">
        <v>46</v>
      </c>
      <c r="AV1" s="60" t="s">
        <v>47</v>
      </c>
      <c r="AW1" s="60" t="s">
        <v>48</v>
      </c>
      <c r="AX1" s="60" t="s">
        <v>49</v>
      </c>
      <c r="AY1" s="60" t="s">
        <v>50</v>
      </c>
      <c r="AZ1" s="60" t="s">
        <v>51</v>
      </c>
      <c r="BA1" s="60" t="s">
        <v>52</v>
      </c>
      <c r="BB1" s="60" t="s">
        <v>53</v>
      </c>
      <c r="BC1" s="60" t="s">
        <v>54</v>
      </c>
      <c r="BD1" s="60" t="s">
        <v>55</v>
      </c>
      <c r="BE1" s="60" t="s">
        <v>56</v>
      </c>
      <c r="BF1" s="60" t="s">
        <v>57</v>
      </c>
      <c r="BG1" s="60" t="s">
        <v>58</v>
      </c>
      <c r="BH1" s="60" t="s">
        <v>59</v>
      </c>
      <c r="BI1" s="60" t="s">
        <v>60</v>
      </c>
      <c r="BJ1" s="60" t="s">
        <v>61</v>
      </c>
      <c r="BK1" s="60" t="s">
        <v>62</v>
      </c>
      <c r="BL1" s="60" t="s">
        <v>63</v>
      </c>
      <c r="BM1" s="60" t="s">
        <v>64</v>
      </c>
      <c r="BN1" s="60" t="s">
        <v>65</v>
      </c>
      <c r="BO1" s="60" t="s">
        <v>66</v>
      </c>
      <c r="BP1" s="60" t="s">
        <v>67</v>
      </c>
      <c r="BQ1" s="60" t="s">
        <v>68</v>
      </c>
      <c r="BR1" s="60" t="s">
        <v>69</v>
      </c>
      <c r="BS1" s="60" t="s">
        <v>70</v>
      </c>
      <c r="BT1" s="232" t="s">
        <v>71</v>
      </c>
      <c r="BU1" s="232" t="s">
        <v>72</v>
      </c>
      <c r="BV1" s="232" t="s">
        <v>73</v>
      </c>
      <c r="BW1" s="232" t="s">
        <v>74</v>
      </c>
      <c r="BX1" s="232" t="s">
        <v>75</v>
      </c>
      <c r="BY1" s="232" t="s">
        <v>76</v>
      </c>
      <c r="BZ1" s="60" t="s">
        <v>77</v>
      </c>
      <c r="CA1" s="60" t="s">
        <v>78</v>
      </c>
      <c r="CB1" s="60" t="s">
        <v>79</v>
      </c>
      <c r="CC1" s="60" t="s">
        <v>80</v>
      </c>
      <c r="CD1" s="60" t="s">
        <v>81</v>
      </c>
      <c r="CE1" s="60" t="s">
        <v>82</v>
      </c>
      <c r="CF1" s="60" t="s">
        <v>83</v>
      </c>
      <c r="CG1" s="60" t="s">
        <v>84</v>
      </c>
      <c r="CH1" s="60" t="s">
        <v>85</v>
      </c>
      <c r="CI1" s="60" t="s">
        <v>86</v>
      </c>
      <c r="CJ1" s="60" t="s">
        <v>87</v>
      </c>
      <c r="CK1" s="60" t="s">
        <v>88</v>
      </c>
      <c r="CL1" s="60" t="s">
        <v>89</v>
      </c>
      <c r="CM1" s="60" t="s">
        <v>90</v>
      </c>
      <c r="CN1" s="60" t="s">
        <v>91</v>
      </c>
      <c r="CO1" s="60" t="s">
        <v>92</v>
      </c>
      <c r="CP1" s="60" t="s">
        <v>93</v>
      </c>
      <c r="CQ1" s="60" t="s">
        <v>94</v>
      </c>
      <c r="CR1" s="60" t="s">
        <v>95</v>
      </c>
      <c r="CS1" s="60" t="s">
        <v>96</v>
      </c>
      <c r="CT1" s="60" t="s">
        <v>97</v>
      </c>
      <c r="CU1" s="60" t="s">
        <v>98</v>
      </c>
      <c r="CV1" s="60" t="s">
        <v>99</v>
      </c>
      <c r="CW1" s="60" t="s">
        <v>100</v>
      </c>
      <c r="CX1" s="60" t="s">
        <v>101</v>
      </c>
      <c r="CY1" s="60" t="s">
        <v>102</v>
      </c>
      <c r="CZ1" s="60" t="s">
        <v>103</v>
      </c>
      <c r="DA1" s="60" t="s">
        <v>104</v>
      </c>
      <c r="DB1" s="60" t="s">
        <v>105</v>
      </c>
      <c r="DC1" s="60" t="s">
        <v>106</v>
      </c>
      <c r="DD1" s="60" t="s">
        <v>107</v>
      </c>
      <c r="DE1" s="60" t="s">
        <v>108</v>
      </c>
      <c r="DF1" s="60" t="s">
        <v>109</v>
      </c>
      <c r="DG1" s="60" t="s">
        <v>110</v>
      </c>
      <c r="DH1" s="60" t="s">
        <v>111</v>
      </c>
    </row>
    <row r="2" spans="1:112" ht="15.75" thickTop="1">
      <c r="A2" s="25">
        <v>1</v>
      </c>
      <c r="B2" t="s">
        <v>1360</v>
      </c>
      <c r="C2" s="24" t="str">
        <f t="shared" ref="C2:C3" si="0">IF(ISNUMBER(SEARCH("heavy",B2))=TRUE,"2.25",
IF(ISNUMBER(SEARCH("medium",B2))=TRUE,"1.50",
IF(ISNUMBER(SEARCH("light",B2))=TRUE,"0.75")))</f>
        <v>2.25</v>
      </c>
      <c r="D2">
        <v>6</v>
      </c>
      <c r="E2" t="s">
        <v>112</v>
      </c>
      <c r="F2" t="s">
        <v>112</v>
      </c>
      <c r="G2" t="s">
        <v>113</v>
      </c>
      <c r="H2" t="s">
        <v>112</v>
      </c>
      <c r="I2" t="s">
        <v>112</v>
      </c>
      <c r="J2" t="s">
        <v>113</v>
      </c>
      <c r="K2" t="s">
        <v>114</v>
      </c>
      <c r="L2" t="s">
        <v>1133</v>
      </c>
      <c r="M2" t="s">
        <v>115</v>
      </c>
      <c r="N2" t="s">
        <v>114</v>
      </c>
      <c r="O2" t="s">
        <v>1133</v>
      </c>
      <c r="P2" t="s">
        <v>115</v>
      </c>
      <c r="Q2" s="30">
        <f>IF(E2="wosr",'Management details'!$F$12,
IF(AND(ISNUMBER(SEARCH("H-Dsty",$B2))=TRUE,E2="winterwheat"),'Management details'!$G$11,
'Management details'!$F$11))</f>
        <v>200</v>
      </c>
      <c r="R2" s="30">
        <f>IF(F2="wosr",'Management details'!$F$12,
IF(AND(ISNUMBER(SEARCH("H-Dsty",$B2))=TRUE,F2="winterwheat"),'Management details'!$G$11,
'Management details'!$F$11))</f>
        <v>200</v>
      </c>
      <c r="S2" s="30">
        <f>IF(G2="wosr",'Management details'!$F$12,
IF(AND(ISNUMBER(SEARCH("H-Dsty",$B2))=TRUE,G2="winterwheat"),'Management details'!$G$11,
'Management details'!$F$11))</f>
        <v>3.2</v>
      </c>
      <c r="T2" s="30">
        <f>IF(H2="wosr",'Management details'!$F$12,
IF(AND(ISNUMBER(SEARCH("H-Dsty",$B2))=TRUE,H2="winterwheat"),'Management details'!$G$11,
'Management details'!$F$11))</f>
        <v>200</v>
      </c>
      <c r="U2" s="30">
        <f>IF(I2="wosr",'Management details'!$F$12,
IF(AND(ISNUMBER(SEARCH("H-Dsty",$B2))=TRUE,I2="winterwheat"),'Management details'!$G$11,
'Management details'!$F$11))</f>
        <v>200</v>
      </c>
      <c r="V2" s="30">
        <f>IF(J2="wosr",'Management details'!$F$12,
IF(AND(ISNUMBER(SEARCH("H-Dsty",$B2))=TRUE,J2="winterwheat"),'Management details'!$G$11,
'Management details'!$F$11))</f>
        <v>3.2</v>
      </c>
      <c r="W2" t="str">
        <f>IF(E2="winterwheat","late","no")</f>
        <v>late</v>
      </c>
      <c r="X2" t="str">
        <f>IF(F2="winterwheat","late","no")</f>
        <v>late</v>
      </c>
      <c r="Y2" t="str">
        <f t="shared" ref="Y2:AB2" si="1">IF(G2="winterwheat","late","no")</f>
        <v>no</v>
      </c>
      <c r="Z2" t="str">
        <f t="shared" si="1"/>
        <v>late</v>
      </c>
      <c r="AA2" t="str">
        <f t="shared" si="1"/>
        <v>late</v>
      </c>
      <c r="AB2" t="str">
        <f t="shared" si="1"/>
        <v>no</v>
      </c>
      <c r="AC2">
        <f>IF(AND((ISNUMBER(SEARCH("heavy",$B2))=TRUE),E2="winterwheat"),'Management details'!$O$11,
IF(AND((ISNUMBER(SEARCH("medium",$B2))=TRUE),E2="winterwheat"),'Management details'!$P$11,
IF(AND((ISNUMBER(SEARCH("light",$B2))=TRUE),E2="winterwheat"),'Management details'!$Q$11,
IF(E2="wosr",'Management details'!$O$12))))</f>
        <v>220</v>
      </c>
      <c r="AD2">
        <f>IF(AND((ISNUMBER(SEARCH("heavy",$B2))=TRUE),F2="winterwheat"),'Management details'!$O$11,
IF(AND((ISNUMBER(SEARCH("medium",$B2))=TRUE),F2="winterwheat"),'Management details'!$P$11,
IF(AND((ISNUMBER(SEARCH("light",$B2))=TRUE),F2="winterwheat"),'Management details'!$Q$11,
IF(F2="wosr",'Management details'!$O$12))))</f>
        <v>220</v>
      </c>
      <c r="AE2">
        <f>IF(AND((ISNUMBER(SEARCH("heavy",$B2))=TRUE),G2="winterwheat"),'Management details'!$O$11,
IF(AND((ISNUMBER(SEARCH("medium",$B2))=TRUE),G2="winterwheat"),'Management details'!$P$11,
IF(AND((ISNUMBER(SEARCH("light",$B2))=TRUE),G2="winterwheat"),'Management details'!$Q$11,
IF(G2="wosr",'Management details'!$O$12))))</f>
        <v>190</v>
      </c>
      <c r="AF2">
        <f>IF(AND((ISNUMBER(SEARCH("heavy",$B2))=TRUE),H2="winterwheat"),'Management details'!$O$11,
IF(AND((ISNUMBER(SEARCH("medium",$B2))=TRUE),H2="winterwheat"),'Management details'!$P$11,
IF(AND((ISNUMBER(SEARCH("light",$B2))=TRUE),H2="winterwheat"),'Management details'!$Q$11,
IF(H2="wosr",'Management details'!$O$12))))</f>
        <v>220</v>
      </c>
      <c r="AG2">
        <f>IF(AND((ISNUMBER(SEARCH("heavy",$B2))=TRUE),I2="winterwheat"),'Management details'!$O$11,
IF(AND((ISNUMBER(SEARCH("medium",$B2))=TRUE),I2="winterwheat"),'Management details'!$P$11,
IF(AND((ISNUMBER(SEARCH("light",$B2))=TRUE),I2="winterwheat"),'Management details'!$Q$11,
IF(I2="wosr",'Management details'!$O$12))))</f>
        <v>220</v>
      </c>
      <c r="AH2">
        <f>IF(AND((ISNUMBER(SEARCH("heavy",$B2))=TRUE),J2="winterwheat"),'Management details'!$O$11,
IF(AND((ISNUMBER(SEARCH("medium",$B2))=TRUE),J2="winterwheat"),'Management details'!$P$11,
IF(AND((ISNUMBER(SEARCH("light",$B2))=TRUE),J2="winterwheat"),'Management details'!$Q$11,
IF(J2="wosr",'Management details'!$O$12))))</f>
        <v>190</v>
      </c>
      <c r="AI2">
        <f>IF(E2="winterwheat",'Management details'!$O$15,
IF(E2="wosr",'Management details'!$O$16))</f>
        <v>80</v>
      </c>
      <c r="AJ2">
        <f>IF(F2="winterwheat",'Management details'!$O$15,
IF(F2="wosr",'Management details'!$O$16))</f>
        <v>80</v>
      </c>
      <c r="AK2">
        <f>IF(G2="winterwheat",'Management details'!$O$15,
IF(G2="wosr",'Management details'!$O$16))</f>
        <v>80</v>
      </c>
      <c r="AL2">
        <f>IF(H2="winterwheat",'Management details'!$O$15,
IF(H2="wosr",'Management details'!$O$16))</f>
        <v>80</v>
      </c>
      <c r="AM2">
        <f>IF(I2="winterwheat",'Management details'!$O$15,
IF(I2="wosr",'Management details'!$O$16))</f>
        <v>80</v>
      </c>
      <c r="AN2">
        <f>IF(J2="winterwheat",'Management details'!$O$15,
IF(J2="wosr",'Management details'!$O$16))</f>
        <v>80</v>
      </c>
      <c r="AO2">
        <f>IF(E2="winterwheat",'Management details'!$O$19,
IF(E2="wosr",'Management details'!$O$20))</f>
        <v>0.78</v>
      </c>
      <c r="AP2">
        <f>IF(F2="winterwheat",'Management details'!$O$19,
IF(F2="wosr",'Management details'!$O$20))</f>
        <v>0.78</v>
      </c>
      <c r="AQ2">
        <f>IF(G2="winterwheat",'Management details'!$O$19,
IF(G2="wosr",'Management details'!$O$20))</f>
        <v>70</v>
      </c>
      <c r="AR2">
        <f>IF(H2="winterwheat",'Management details'!$O$19,
IF(H2="wosr",'Management details'!$O$20))</f>
        <v>0.78</v>
      </c>
      <c r="AS2">
        <f>IF(I2="winterwheat",'Management details'!$O$19,
IF(I2="wosr",'Management details'!$O$20))</f>
        <v>0.78</v>
      </c>
      <c r="AT2">
        <f>IF(J2="winterwheat",'Management details'!$O$19,
IF(J2="wosr",'Management details'!$O$20))</f>
        <v>70</v>
      </c>
      <c r="AU2">
        <f>IF(E2="winterwheat",'Management details'!$F$24,
IF(E2="wosr",'Management details'!$F$25))</f>
        <v>8.4</v>
      </c>
      <c r="AV2">
        <f>IF(F2="winterwheat",'Management details'!$F$24,
IF(F2="wosr",'Management details'!$F$25))</f>
        <v>8.4</v>
      </c>
      <c r="AW2">
        <f>IF(G2="winterwheat",'Management details'!$F$24,
IF(G2="wosr",'Management details'!$F$25))</f>
        <v>3.2</v>
      </c>
      <c r="AX2">
        <f>IF(H2="winterwheat",'Management details'!$F$24,
IF(H2="wosr",'Management details'!$F$25))</f>
        <v>8.4</v>
      </c>
      <c r="AY2">
        <f>IF(I2="winterwheat",'Management details'!$F$24,
IF(I2="wosr",'Management details'!$F$25))</f>
        <v>8.4</v>
      </c>
      <c r="AZ2">
        <f>IF(J2="winterwheat",'Management details'!$F$24,
IF(J2="wosr",'Management details'!$F$25))</f>
        <v>3.2</v>
      </c>
      <c r="BA2">
        <f>IF(AND(ISNUMBER(SEARCH("H-Dsty",$B2))=TRUE,E2="winterwheat"),'Management details'!$G$28,
IF(AND(ISNUMBER(SEARCH("H-Dsty",$B2))=FALSE,E2="winterwheat"),'Management details'!$F$28,
IF(E2="wosr",'Management details'!$F$29)))</f>
        <v>3</v>
      </c>
      <c r="BB2">
        <f>IF(AND(ISNUMBER(SEARCH("H-Dsty",$B2))=TRUE,F2="winterwheat"),'Management details'!$G$28,
IF(AND(ISNUMBER(SEARCH("H-Dsty",$B2))=FALSE,F2="winterwheat"),'Management details'!$F$28,
IF(F2="wosr",'Management details'!$F$29)))</f>
        <v>3</v>
      </c>
      <c r="BC2">
        <f>IF(AND(ISNUMBER(SEARCH("H-Dsty",$B2))=TRUE,G2="winterwheat"),'Management details'!$G$28,
IF(AND(ISNUMBER(SEARCH("H-Dsty",$B2))=FALSE,G2="winterwheat"),'Management details'!$F$28,
IF(G2="wosr",'Management details'!$F$29)))</f>
        <v>2</v>
      </c>
      <c r="BD2">
        <f>IF(AND(ISNUMBER(SEARCH("H-Dsty",$B2))=TRUE,H2="winterwheat"),'Management details'!$G$28,
IF(AND(ISNUMBER(SEARCH("H-Dsty",$B2))=FALSE,H2="winterwheat"),'Management details'!$F$28,
IF(H2="wosr",'Management details'!$F$29)))</f>
        <v>3</v>
      </c>
      <c r="BE2">
        <f>IF(AND(ISNUMBER(SEARCH("H-Dsty",$B2))=TRUE,I2="winterwheat"),'Management details'!$G$28,
IF(AND(ISNUMBER(SEARCH("H-Dsty",$B2))=FALSE,I2="winterwheat"),'Management details'!$F$28,
IF(I2="wosr",'Management details'!$F$29)))</f>
        <v>3</v>
      </c>
      <c r="BF2">
        <f>IF(AND(ISNUMBER(SEARCH("H-Dsty",$B2))=TRUE,J2="winterwheat"),'Management details'!$G$28,
IF(AND(ISNUMBER(SEARCH("H-Dsty",$B2))=FALSE,J2="winterwheat"),'Management details'!$F$28,
IF(J2="wosr",'Management details'!$F$29)))</f>
        <v>2</v>
      </c>
      <c r="BG2">
        <f>IF(E2="winterwheat",'Management details'!$F$32,
IF(E2="wosr",'Management details'!$F$33))</f>
        <v>4</v>
      </c>
      <c r="BH2">
        <f>IF(F2="winterwheat",'Management details'!$F$32,
IF(F2="wosr",'Management details'!$F$33))</f>
        <v>4</v>
      </c>
      <c r="BI2">
        <f>IF(G2="winterwheat",'Management details'!$F$32,
IF(G2="wosr",'Management details'!$F$33))</f>
        <v>3</v>
      </c>
      <c r="BJ2">
        <f>IF(H2="winterwheat",'Management details'!$F$32,
IF(H2="wosr",'Management details'!$F$33))</f>
        <v>4</v>
      </c>
      <c r="BK2">
        <f>IF(I2="winterwheat",'Management details'!$F$32,
IF(I2="wosr",'Management details'!$F$33))</f>
        <v>4</v>
      </c>
      <c r="BL2">
        <f>IF(J2="winterwheat",'Management details'!$F$32,
IF(J2="wosr",'Management details'!$F$33))</f>
        <v>3</v>
      </c>
      <c r="BM2" t="s">
        <v>116</v>
      </c>
      <c r="BN2" t="str">
        <f>IF(ISNUMBER(SEARCH("H-Dsty",$B2))=TRUE,"high","low")</f>
        <v>high</v>
      </c>
      <c r="BO2" t="s">
        <v>128</v>
      </c>
      <c r="BP2" t="s">
        <v>128</v>
      </c>
      <c r="BQ2" t="s">
        <v>128</v>
      </c>
      <c r="BR2" t="s">
        <v>128</v>
      </c>
      <c r="BS2" t="s">
        <v>128</v>
      </c>
      <c r="BT2" s="24">
        <f>IF(E2="winterwheat",'[1]Crop Data'!$F$24,
IF(E2="wosr",'[1]Crop Data'!$M$24))</f>
        <v>150</v>
      </c>
      <c r="BU2" s="24">
        <f>IF(F2="winterwheat",'[1]Crop Data'!$F$24,
IF(F2="wosr",'[1]Crop Data'!$M$24))</f>
        <v>150</v>
      </c>
      <c r="BV2" s="24">
        <f>IF(G2="winterwheat",'[1]Crop Data'!$F$24,
IF(G2="wosr",'[1]Crop Data'!$M$24))</f>
        <v>335</v>
      </c>
      <c r="BW2" s="24">
        <f>IF(H2="winterwheat",'[1]Crop Data'!$F$24,
IF(H2="wosr",'[1]Crop Data'!$M$24))</f>
        <v>150</v>
      </c>
      <c r="BX2" s="24">
        <f>IF(I2="winterwheat",'[1]Crop Data'!$F$24,
IF(I2="wosr",'[1]Crop Data'!$M$24))</f>
        <v>150</v>
      </c>
      <c r="BY2" s="24">
        <f>IF(J2="winterwheat",'[1]Crop Data'!$F$24,
IF(J2="wosr",'[1]Crop Data'!$M$24))</f>
        <v>335</v>
      </c>
      <c r="BZ2">
        <v>0</v>
      </c>
      <c r="CA2">
        <v>0</v>
      </c>
      <c r="CB2">
        <v>0</v>
      </c>
      <c r="CC2">
        <v>0</v>
      </c>
      <c r="CD2">
        <v>0</v>
      </c>
      <c r="CE2">
        <v>0</v>
      </c>
      <c r="CF2" t="s">
        <v>119</v>
      </c>
      <c r="CG2" s="24">
        <f>'[1]Crop Data'!$F$13</f>
        <v>0.71</v>
      </c>
      <c r="CH2" s="24">
        <f>'[1]Crop Data'!$F$14</f>
        <v>0.44</v>
      </c>
      <c r="CI2">
        <f>'[1]Crop Data'!$F$15</f>
        <v>0.46</v>
      </c>
      <c r="CJ2">
        <f>IF(E2="winterwheat",'[1]Crop Data'!$F$17,
IF(E2="wosr",'[1]Crop Data'!$M$17))</f>
        <v>0.36</v>
      </c>
      <c r="CK2">
        <f>IF(F2="winterwheat",'[1]Crop Data'!$F$17,
IF(F2="wosr",'[1]Crop Data'!$M$17))</f>
        <v>0.36</v>
      </c>
      <c r="CL2">
        <f>IF(G2="winterwheat",'[1]Crop Data'!$F$17,
IF(G2="wosr",'[1]Crop Data'!$M$17))</f>
        <v>7.34</v>
      </c>
      <c r="CM2">
        <f>IF(H2="winterwheat",'[1]Crop Data'!$F$17,
IF(H2="wosr",'[1]Crop Data'!$M$17))</f>
        <v>0.36</v>
      </c>
      <c r="CN2">
        <f>IF(I2="winterwheat",'[1]Crop Data'!$F$17,
IF(I2="wosr",'[1]Crop Data'!$M$17))</f>
        <v>0.36</v>
      </c>
      <c r="CO2">
        <f>IF(J2="winterwheat",'[1]Crop Data'!$F$17,
IF(J2="wosr",'[1]Crop Data'!$M$17))</f>
        <v>7.34</v>
      </c>
      <c r="CP2">
        <f>'[1]Crop Data'!$F$19</f>
        <v>19.5</v>
      </c>
      <c r="CQ2">
        <f>'[1]Crop Data'!$F$19</f>
        <v>19.5</v>
      </c>
      <c r="CR2">
        <f>'[1]Crop Data'!$F$19</f>
        <v>19.5</v>
      </c>
      <c r="CS2">
        <f>'[1]Crop Data'!$F$19</f>
        <v>19.5</v>
      </c>
      <c r="CT2">
        <f>'[1]Crop Data'!$F$19</f>
        <v>19.5</v>
      </c>
      <c r="CU2">
        <f>'[1]Crop Data'!$F$19</f>
        <v>19.5</v>
      </c>
      <c r="CV2">
        <f>'[1]Crop Data'!$F$21</f>
        <v>2.4300000000000002</v>
      </c>
      <c r="CW2">
        <f>'[1]Crop Data'!$F$21</f>
        <v>2.4300000000000002</v>
      </c>
      <c r="CX2">
        <f>'[1]Crop Data'!$F$21</f>
        <v>2.4300000000000002</v>
      </c>
      <c r="CY2">
        <f>'[1]Crop Data'!$F$21</f>
        <v>2.4300000000000002</v>
      </c>
      <c r="CZ2">
        <f>'[1]Crop Data'!$F$21</f>
        <v>2.4300000000000002</v>
      </c>
      <c r="DA2">
        <f>'[1]Crop Data'!$F$21</f>
        <v>2.4300000000000002</v>
      </c>
      <c r="DB2">
        <v>102</v>
      </c>
      <c r="DC2">
        <v>6</v>
      </c>
      <c r="DD2">
        <v>4</v>
      </c>
      <c r="DE2">
        <v>1400</v>
      </c>
      <c r="DF2">
        <v>125</v>
      </c>
      <c r="DG2">
        <f>'[1]Soil | Fuel | Labour | Subsidy'!$M$6</f>
        <v>0.6</v>
      </c>
      <c r="DH2">
        <f>'[1]Soil | Fuel | Labour | Subsidy'!$M$7</f>
        <v>10.08</v>
      </c>
    </row>
    <row r="3" spans="1:112">
      <c r="A3">
        <v>2</v>
      </c>
      <c r="B3" t="s">
        <v>1361</v>
      </c>
      <c r="C3" s="24" t="str">
        <f t="shared" si="0"/>
        <v>2.25</v>
      </c>
      <c r="D3">
        <v>6</v>
      </c>
      <c r="E3" t="s">
        <v>112</v>
      </c>
      <c r="F3" t="s">
        <v>112</v>
      </c>
      <c r="G3" t="s">
        <v>113</v>
      </c>
      <c r="H3" t="s">
        <v>112</v>
      </c>
      <c r="I3" t="s">
        <v>112</v>
      </c>
      <c r="J3" t="s">
        <v>113</v>
      </c>
      <c r="K3" t="s">
        <v>114</v>
      </c>
      <c r="L3" t="s">
        <v>1133</v>
      </c>
      <c r="M3" t="s">
        <v>115</v>
      </c>
      <c r="N3" t="s">
        <v>114</v>
      </c>
      <c r="O3" t="s">
        <v>1133</v>
      </c>
      <c r="P3" t="s">
        <v>115</v>
      </c>
      <c r="Q3" s="30">
        <f>IF(E3="wosr",'Management details'!$F$12,
IF(AND(ISNUMBER(SEARCH("H-Dsty",$B3))=TRUE,E3="winterwheat"),'Management details'!$G$11,
'Management details'!$F$11))</f>
        <v>200</v>
      </c>
      <c r="R3" s="30">
        <f>IF(F3="wosr",'Management details'!$F$12,
IF(AND(ISNUMBER(SEARCH("H-Dsty",$B3))=TRUE,F3="winterwheat"),'Management details'!$G$11,
'Management details'!$F$11))</f>
        <v>200</v>
      </c>
      <c r="S3" s="30">
        <f>IF(G3="wosr",'Management details'!$F$12,
IF(AND(ISNUMBER(SEARCH("H-Dsty",$B3))=TRUE,G3="winterwheat"),'Management details'!$G$11,
'Management details'!$F$11))</f>
        <v>3.2</v>
      </c>
      <c r="T3" s="30">
        <f>IF(H3="wosr",'Management details'!$F$12,
IF(AND(ISNUMBER(SEARCH("H-Dsty",$B3))=TRUE,H3="winterwheat"),'Management details'!$G$11,
'Management details'!$F$11))</f>
        <v>200</v>
      </c>
      <c r="U3" s="30">
        <f>IF(I3="wosr",'Management details'!$F$12,
IF(AND(ISNUMBER(SEARCH("H-Dsty",$B3))=TRUE,I3="winterwheat"),'Management details'!$G$11,
'Management details'!$F$11))</f>
        <v>200</v>
      </c>
      <c r="V3" s="30">
        <f>IF(J3="wosr",'Management details'!$F$12,
IF(AND(ISNUMBER(SEARCH("H-Dsty",$B3))=TRUE,J3="winterwheat"),'Management details'!$G$11,
'Management details'!$F$11))</f>
        <v>3.2</v>
      </c>
      <c r="W3" t="str">
        <f t="shared" ref="W3:W28" si="2">IF(E3="winterwheat","late","no")</f>
        <v>late</v>
      </c>
      <c r="X3" t="str">
        <f t="shared" ref="X3:X28" si="3">IF(F3="winterwheat","late","no")</f>
        <v>late</v>
      </c>
      <c r="Y3" t="str">
        <f t="shared" ref="Y3:Y28" si="4">IF(G3="winterwheat","late","no")</f>
        <v>no</v>
      </c>
      <c r="Z3" t="str">
        <f t="shared" ref="Z3:Z28" si="5">IF(H3="winterwheat","late","no")</f>
        <v>late</v>
      </c>
      <c r="AA3" t="str">
        <f t="shared" ref="AA3:AA28" si="6">IF(I3="winterwheat","late","no")</f>
        <v>late</v>
      </c>
      <c r="AB3" t="str">
        <f t="shared" ref="AB3:AB28" si="7">IF(J3="winterwheat","late","no")</f>
        <v>no</v>
      </c>
      <c r="AC3">
        <f>IF(AND((ISNUMBER(SEARCH("heavy",$B3))=TRUE),E3="winterwheat"),'Management details'!$O$11,
IF(AND((ISNUMBER(SEARCH("medium",$B3))=TRUE),E3="winterwheat"),'Management details'!$P$11,
IF(AND((ISNUMBER(SEARCH("light",$B3))=TRUE),E3="winterwheat"),'Management details'!$Q$11,
IF(E3="wosr",'Management details'!$O$12))))</f>
        <v>220</v>
      </c>
      <c r="AD3">
        <f>IF(AND((ISNUMBER(SEARCH("heavy",$B3))=TRUE),F3="winterwheat"),'Management details'!$O$11,
IF(AND((ISNUMBER(SEARCH("medium",$B3))=TRUE),F3="winterwheat"),'Management details'!$P$11,
IF(AND((ISNUMBER(SEARCH("light",$B3))=TRUE),F3="winterwheat"),'Management details'!$Q$11,
IF(F3="wosr",'Management details'!$O$12))))</f>
        <v>220</v>
      </c>
      <c r="AE3">
        <f>IF(AND((ISNUMBER(SEARCH("heavy",$B3))=TRUE),G3="winterwheat"),'Management details'!$O$11,
IF(AND((ISNUMBER(SEARCH("medium",$B3))=TRUE),G3="winterwheat"),'Management details'!$P$11,
IF(AND((ISNUMBER(SEARCH("light",$B3))=TRUE),G3="winterwheat"),'Management details'!$Q$11,
IF(G3="wosr",'Management details'!$O$12))))</f>
        <v>190</v>
      </c>
      <c r="AF3">
        <f>IF(AND((ISNUMBER(SEARCH("heavy",$B3))=TRUE),H3="winterwheat"),'Management details'!$O$11,
IF(AND((ISNUMBER(SEARCH("medium",$B3))=TRUE),H3="winterwheat"),'Management details'!$P$11,
IF(AND((ISNUMBER(SEARCH("light",$B3))=TRUE),H3="winterwheat"),'Management details'!$Q$11,
IF(H3="wosr",'Management details'!$O$12))))</f>
        <v>220</v>
      </c>
      <c r="AG3">
        <f>IF(AND((ISNUMBER(SEARCH("heavy",$B3))=TRUE),I3="winterwheat"),'Management details'!$O$11,
IF(AND((ISNUMBER(SEARCH("medium",$B3))=TRUE),I3="winterwheat"),'Management details'!$P$11,
IF(AND((ISNUMBER(SEARCH("light",$B3))=TRUE),I3="winterwheat"),'Management details'!$Q$11,
IF(I3="wosr",'Management details'!$O$12))))</f>
        <v>220</v>
      </c>
      <c r="AH3">
        <f>IF(AND((ISNUMBER(SEARCH("heavy",$B3))=TRUE),J3="winterwheat"),'Management details'!$O$11,
IF(AND((ISNUMBER(SEARCH("medium",$B3))=TRUE),J3="winterwheat"),'Management details'!$P$11,
IF(AND((ISNUMBER(SEARCH("light",$B3))=TRUE),J3="winterwheat"),'Management details'!$Q$11,
IF(J3="wosr",'Management details'!$O$12))))</f>
        <v>190</v>
      </c>
      <c r="AI3">
        <f>IF(E3="winterwheat",'Management details'!$O$15,
IF(E3="wosr",'Management details'!$O$16))</f>
        <v>80</v>
      </c>
      <c r="AJ3">
        <f>IF(F3="winterwheat",'Management details'!$O$15,
IF(F3="wosr",'Management details'!$O$16))</f>
        <v>80</v>
      </c>
      <c r="AK3">
        <f>IF(G3="winterwheat",'Management details'!$O$15,
IF(G3="wosr",'Management details'!$O$16))</f>
        <v>80</v>
      </c>
      <c r="AL3">
        <f>IF(H3="winterwheat",'Management details'!$O$15,
IF(H3="wosr",'Management details'!$O$16))</f>
        <v>80</v>
      </c>
      <c r="AM3">
        <f>IF(I3="winterwheat",'Management details'!$O$15,
IF(I3="wosr",'Management details'!$O$16))</f>
        <v>80</v>
      </c>
      <c r="AN3">
        <f>IF(J3="winterwheat",'Management details'!$O$15,
IF(J3="wosr",'Management details'!$O$16))</f>
        <v>80</v>
      </c>
      <c r="AO3">
        <f>IF(E3="winterwheat",'Management details'!$O$19,
IF(E3="wosr",'Management details'!$O$20))</f>
        <v>0.78</v>
      </c>
      <c r="AP3">
        <f>IF(F3="winterwheat",'Management details'!$O$19,
IF(F3="wosr",'Management details'!$O$20))</f>
        <v>0.78</v>
      </c>
      <c r="AQ3">
        <f>IF(G3="winterwheat",'Management details'!$O$19,
IF(G3="wosr",'Management details'!$O$20))</f>
        <v>70</v>
      </c>
      <c r="AR3">
        <f>IF(H3="winterwheat",'Management details'!$O$19,
IF(H3="wosr",'Management details'!$O$20))</f>
        <v>0.78</v>
      </c>
      <c r="AS3">
        <f>IF(I3="winterwheat",'Management details'!$O$19,
IF(I3="wosr",'Management details'!$O$20))</f>
        <v>0.78</v>
      </c>
      <c r="AT3">
        <f>IF(J3="winterwheat",'Management details'!$O$19,
IF(J3="wosr",'Management details'!$O$20))</f>
        <v>70</v>
      </c>
      <c r="AU3">
        <f>IF(E3="winterwheat",'Management details'!$F$24,
IF(E3="wosr",'Management details'!$F$25))</f>
        <v>8.4</v>
      </c>
      <c r="AV3">
        <f>IF(F3="winterwheat",'Management details'!$F$24,
IF(F3="wosr",'Management details'!$F$25))</f>
        <v>8.4</v>
      </c>
      <c r="AW3">
        <f>IF(G3="winterwheat",'Management details'!$F$24,
IF(G3="wosr",'Management details'!$F$25))</f>
        <v>3.2</v>
      </c>
      <c r="AX3">
        <f>IF(H3="winterwheat",'Management details'!$F$24,
IF(H3="wosr",'Management details'!$F$25))</f>
        <v>8.4</v>
      </c>
      <c r="AY3">
        <f>IF(I3="winterwheat",'Management details'!$F$24,
IF(I3="wosr",'Management details'!$F$25))</f>
        <v>8.4</v>
      </c>
      <c r="AZ3">
        <f>IF(J3="winterwheat",'Management details'!$F$24,
IF(J3="wosr",'Management details'!$F$25))</f>
        <v>3.2</v>
      </c>
      <c r="BA3">
        <f>IF(AND(ISNUMBER(SEARCH("H-Dsty",$B3))=TRUE,E3="winterwheat"),'Management details'!$G$28,
IF(AND(ISNUMBER(SEARCH("H-Dsty",$B3))=FALSE,E3="winterwheat"),'Management details'!$F$28,
IF(E3="wosr",'Management details'!$F$29)))</f>
        <v>2</v>
      </c>
      <c r="BB3">
        <f>IF(AND(ISNUMBER(SEARCH("H-Dsty",$B3))=TRUE,F3="winterwheat"),'Management details'!$G$28,
IF(AND(ISNUMBER(SEARCH("H-Dsty",$B3))=FALSE,F3="winterwheat"),'Management details'!$F$28,
IF(F3="wosr",'Management details'!$F$29)))</f>
        <v>2</v>
      </c>
      <c r="BC3">
        <f>IF(AND(ISNUMBER(SEARCH("H-Dsty",$B3))=TRUE,G3="winterwheat"),'Management details'!$G$28,
IF(AND(ISNUMBER(SEARCH("H-Dsty",$B3))=FALSE,G3="winterwheat"),'Management details'!$F$28,
IF(G3="wosr",'Management details'!$F$29)))</f>
        <v>2</v>
      </c>
      <c r="BD3">
        <f>IF(AND(ISNUMBER(SEARCH("H-Dsty",$B3))=TRUE,H3="winterwheat"),'Management details'!$G$28,
IF(AND(ISNUMBER(SEARCH("H-Dsty",$B3))=FALSE,H3="winterwheat"),'Management details'!$F$28,
IF(H3="wosr",'Management details'!$F$29)))</f>
        <v>2</v>
      </c>
      <c r="BE3">
        <f>IF(AND(ISNUMBER(SEARCH("H-Dsty",$B3))=TRUE,I3="winterwheat"),'Management details'!$G$28,
IF(AND(ISNUMBER(SEARCH("H-Dsty",$B3))=FALSE,I3="winterwheat"),'Management details'!$F$28,
IF(I3="wosr",'Management details'!$F$29)))</f>
        <v>2</v>
      </c>
      <c r="BF3">
        <f>IF(AND(ISNUMBER(SEARCH("H-Dsty",$B3))=TRUE,J3="winterwheat"),'Management details'!$G$28,
IF(AND(ISNUMBER(SEARCH("H-Dsty",$B3))=FALSE,J3="winterwheat"),'Management details'!$F$28,
IF(J3="wosr",'Management details'!$F$29)))</f>
        <v>2</v>
      </c>
      <c r="BG3">
        <f>IF(E3="winterwheat",'Management details'!$F$32,
IF(E3="wosr",'Management details'!$F$33))</f>
        <v>4</v>
      </c>
      <c r="BH3">
        <f>IF(F3="winterwheat",'Management details'!$F$32,
IF(F3="wosr",'Management details'!$F$33))</f>
        <v>4</v>
      </c>
      <c r="BI3">
        <f>IF(G3="winterwheat",'Management details'!$F$32,
IF(G3="wosr",'Management details'!$F$33))</f>
        <v>3</v>
      </c>
      <c r="BJ3">
        <f>IF(H3="winterwheat",'Management details'!$F$32,
IF(H3="wosr",'Management details'!$F$33))</f>
        <v>4</v>
      </c>
      <c r="BK3">
        <f>IF(I3="winterwheat",'Management details'!$F$32,
IF(I3="wosr",'Management details'!$F$33))</f>
        <v>4</v>
      </c>
      <c r="BL3">
        <f>IF(J3="winterwheat",'Management details'!$F$32,
IF(J3="wosr",'Management details'!$F$33))</f>
        <v>3</v>
      </c>
      <c r="BM3" t="s">
        <v>116</v>
      </c>
      <c r="BN3" t="str">
        <f t="shared" ref="BN3:BN28" si="8">IF(ISNUMBER(SEARCH("H-Dsty",$B3))=TRUE,"high","low")</f>
        <v>low</v>
      </c>
      <c r="BO3" t="s">
        <v>128</v>
      </c>
      <c r="BP3" t="s">
        <v>128</v>
      </c>
      <c r="BQ3" t="s">
        <v>128</v>
      </c>
      <c r="BR3" t="s">
        <v>128</v>
      </c>
      <c r="BS3" t="s">
        <v>128</v>
      </c>
      <c r="BT3" s="24">
        <f>IF(E3="winterwheat",'[1]Crop Data'!$F$24,
IF(E3="wosr",'[1]Crop Data'!$M$24))</f>
        <v>150</v>
      </c>
      <c r="BU3" s="24">
        <f>IF(F3="winterwheat",'[1]Crop Data'!$F$24,
IF(F3="wosr",'[1]Crop Data'!$M$24))</f>
        <v>150</v>
      </c>
      <c r="BV3" s="24">
        <f>IF(G3="winterwheat",'[1]Crop Data'!$F$24,
IF(G3="wosr",'[1]Crop Data'!$M$24))</f>
        <v>335</v>
      </c>
      <c r="BW3" s="24">
        <f>IF(H3="winterwheat",'[1]Crop Data'!$F$24,
IF(H3="wosr",'[1]Crop Data'!$M$24))</f>
        <v>150</v>
      </c>
      <c r="BX3" s="24">
        <f>IF(I3="winterwheat",'[1]Crop Data'!$F$24,
IF(I3="wosr",'[1]Crop Data'!$M$24))</f>
        <v>150</v>
      </c>
      <c r="BY3" s="24">
        <f>IF(J3="winterwheat",'[1]Crop Data'!$F$24,
IF(J3="wosr",'[1]Crop Data'!$M$24))</f>
        <v>335</v>
      </c>
      <c r="BZ3">
        <v>0</v>
      </c>
      <c r="CA3">
        <v>0</v>
      </c>
      <c r="CB3">
        <v>0</v>
      </c>
      <c r="CC3">
        <v>0</v>
      </c>
      <c r="CD3">
        <v>0</v>
      </c>
      <c r="CE3">
        <v>0</v>
      </c>
      <c r="CF3" t="s">
        <v>119</v>
      </c>
      <c r="CG3" s="24">
        <f>'[1]Crop Data'!$F$13</f>
        <v>0.71</v>
      </c>
      <c r="CH3" s="24">
        <f>'[1]Crop Data'!$F$14</f>
        <v>0.44</v>
      </c>
      <c r="CI3">
        <f>'[1]Crop Data'!$F$15</f>
        <v>0.46</v>
      </c>
      <c r="CJ3">
        <f>IF(E3="winterwheat",'[1]Crop Data'!$F$17,
IF(E3="wosr",'[1]Crop Data'!$M$17))</f>
        <v>0.36</v>
      </c>
      <c r="CK3">
        <f>IF(F3="winterwheat",'[1]Crop Data'!$F$17,
IF(F3="wosr",'[1]Crop Data'!$M$17))</f>
        <v>0.36</v>
      </c>
      <c r="CL3">
        <f>IF(G3="winterwheat",'[1]Crop Data'!$F$17,
IF(G3="wosr",'[1]Crop Data'!$M$17))</f>
        <v>7.34</v>
      </c>
      <c r="CM3">
        <f>IF(H3="winterwheat",'[1]Crop Data'!$F$17,
IF(H3="wosr",'[1]Crop Data'!$M$17))</f>
        <v>0.36</v>
      </c>
      <c r="CN3">
        <f>IF(I3="winterwheat",'[1]Crop Data'!$F$17,
IF(I3="wosr",'[1]Crop Data'!$M$17))</f>
        <v>0.36</v>
      </c>
      <c r="CO3">
        <f>IF(J3="winterwheat",'[1]Crop Data'!$F$17,
IF(J3="wosr",'[1]Crop Data'!$M$17))</f>
        <v>7.34</v>
      </c>
      <c r="CP3">
        <f>'[1]Crop Data'!$F$19</f>
        <v>19.5</v>
      </c>
      <c r="CQ3">
        <f>'[1]Crop Data'!$F$19</f>
        <v>19.5</v>
      </c>
      <c r="CR3">
        <f>'[1]Crop Data'!$F$19</f>
        <v>19.5</v>
      </c>
      <c r="CS3">
        <f>'[1]Crop Data'!$F$19</f>
        <v>19.5</v>
      </c>
      <c r="CT3">
        <f>'[1]Crop Data'!$F$19</f>
        <v>19.5</v>
      </c>
      <c r="CU3">
        <f>'[1]Crop Data'!$F$19</f>
        <v>19.5</v>
      </c>
      <c r="CV3">
        <f>'[1]Crop Data'!$F$21</f>
        <v>2.4300000000000002</v>
      </c>
      <c r="CW3">
        <f>'[1]Crop Data'!$F$21</f>
        <v>2.4300000000000002</v>
      </c>
      <c r="CX3">
        <f>'[1]Crop Data'!$F$21</f>
        <v>2.4300000000000002</v>
      </c>
      <c r="CY3">
        <f>'[1]Crop Data'!$F$21</f>
        <v>2.4300000000000002</v>
      </c>
      <c r="CZ3">
        <f>'[1]Crop Data'!$F$21</f>
        <v>2.4300000000000002</v>
      </c>
      <c r="DA3">
        <f>'[1]Crop Data'!$F$21</f>
        <v>2.4300000000000002</v>
      </c>
      <c r="DB3">
        <v>102</v>
      </c>
      <c r="DC3">
        <v>6</v>
      </c>
      <c r="DD3">
        <v>4</v>
      </c>
      <c r="DE3">
        <v>1400</v>
      </c>
      <c r="DF3">
        <v>125</v>
      </c>
      <c r="DG3">
        <f>'[1]Soil | Fuel | Labour | Subsidy'!$M$6</f>
        <v>0.6</v>
      </c>
      <c r="DH3">
        <f>'[1]Soil | Fuel | Labour | Subsidy'!$M$7</f>
        <v>10.08</v>
      </c>
    </row>
    <row r="4" spans="1:112">
      <c r="A4" s="25">
        <v>3</v>
      </c>
      <c r="B4" t="s">
        <v>1378</v>
      </c>
      <c r="C4" s="24" t="str">
        <f>IF(ISNUMBER(SEARCH("heavy",B4))=TRUE,"2.25",
IF(ISNUMBER(SEARCH("medium",B4))=TRUE,"1.50",
IF(ISNUMBER(SEARCH("light",B4))=TRUE,"0.75")))</f>
        <v>2.25</v>
      </c>
      <c r="D4">
        <v>6</v>
      </c>
      <c r="E4" t="s">
        <v>112</v>
      </c>
      <c r="F4" t="s">
        <v>112</v>
      </c>
      <c r="G4" t="s">
        <v>113</v>
      </c>
      <c r="H4" t="s">
        <v>112</v>
      </c>
      <c r="I4" t="s">
        <v>112</v>
      </c>
      <c r="J4" t="s">
        <v>113</v>
      </c>
      <c r="K4" t="s">
        <v>114</v>
      </c>
      <c r="L4" t="s">
        <v>1133</v>
      </c>
      <c r="M4" t="s">
        <v>115</v>
      </c>
      <c r="N4" t="s">
        <v>114</v>
      </c>
      <c r="O4" t="s">
        <v>1133</v>
      </c>
      <c r="P4" t="s">
        <v>115</v>
      </c>
      <c r="Q4" s="30">
        <f>IF(E4="wosr",'Management details'!$F$12,
IF(AND(ISNUMBER(SEARCH("H-Dsty",$B4))=TRUE,E4="winterwheat"),'Management details'!$G$11,
'Management details'!$F$11))</f>
        <v>200</v>
      </c>
      <c r="R4" s="30">
        <f>IF(F4="wosr",'Management details'!$F$12,
IF(AND(ISNUMBER(SEARCH("H-Dsty",$B4))=TRUE,F4="winterwheat"),'Management details'!$G$11,
'Management details'!$F$11))</f>
        <v>200</v>
      </c>
      <c r="S4" s="30">
        <f>IF(G4="wosr",'Management details'!$F$12,
IF(AND(ISNUMBER(SEARCH("H-Dsty",$B4))=TRUE,G4="winterwheat"),'Management details'!$G$11,
'Management details'!$F$11))</f>
        <v>3.2</v>
      </c>
      <c r="T4" s="30">
        <f>IF(H4="wosr",'Management details'!$F$12,
IF(AND(ISNUMBER(SEARCH("H-Dsty",$B4))=TRUE,H4="winterwheat"),'Management details'!$G$11,
'Management details'!$F$11))</f>
        <v>200</v>
      </c>
      <c r="U4" s="30">
        <f>IF(I4="wosr",'Management details'!$F$12,
IF(AND(ISNUMBER(SEARCH("H-Dsty",$B4))=TRUE,I4="winterwheat"),'Management details'!$G$11,
'Management details'!$F$11))</f>
        <v>200</v>
      </c>
      <c r="V4" s="30">
        <f>IF(J4="wosr",'Management details'!$F$12,
IF(AND(ISNUMBER(SEARCH("H-Dsty",$B4))=TRUE,J4="winterwheat"),'Management details'!$G$11,
'Management details'!$F$11))</f>
        <v>3.2</v>
      </c>
      <c r="W4" t="str">
        <f t="shared" si="2"/>
        <v>late</v>
      </c>
      <c r="X4" t="str">
        <f t="shared" si="3"/>
        <v>late</v>
      </c>
      <c r="Y4" t="str">
        <f t="shared" si="4"/>
        <v>no</v>
      </c>
      <c r="Z4" t="str">
        <f t="shared" si="5"/>
        <v>late</v>
      </c>
      <c r="AA4" t="str">
        <f t="shared" si="6"/>
        <v>late</v>
      </c>
      <c r="AB4" t="str">
        <f t="shared" si="7"/>
        <v>no</v>
      </c>
      <c r="AC4">
        <f>IF(AND((ISNUMBER(SEARCH("heavy",$B4))=TRUE),E4="winterwheat"),'Management details'!$O$11,
IF(AND((ISNUMBER(SEARCH("medium",$B4))=TRUE),E4="winterwheat"),'Management details'!$P$11,
IF(AND((ISNUMBER(SEARCH("light",$B4))=TRUE),E4="winterwheat"),'Management details'!$Q$11,
IF(E4="wosr",'Management details'!$O$12))))</f>
        <v>220</v>
      </c>
      <c r="AD4">
        <f>IF(AND((ISNUMBER(SEARCH("heavy",$B4))=TRUE),F4="winterwheat"),'Management details'!$O$11,
IF(AND((ISNUMBER(SEARCH("medium",$B4))=TRUE),F4="winterwheat"),'Management details'!$P$11,
IF(AND((ISNUMBER(SEARCH("light",$B4))=TRUE),F4="winterwheat"),'Management details'!$Q$11,
IF(F4="wosr",'Management details'!$O$12))))</f>
        <v>220</v>
      </c>
      <c r="AE4">
        <f>IF(AND((ISNUMBER(SEARCH("heavy",$B4))=TRUE),G4="winterwheat"),'Management details'!$O$11,
IF(AND((ISNUMBER(SEARCH("medium",$B4))=TRUE),G4="winterwheat"),'Management details'!$P$11,
IF(AND((ISNUMBER(SEARCH("light",$B4))=TRUE),G4="winterwheat"),'Management details'!$Q$11,
IF(G4="wosr",'Management details'!$O$12))))</f>
        <v>190</v>
      </c>
      <c r="AF4">
        <f>IF(AND((ISNUMBER(SEARCH("heavy",$B4))=TRUE),H4="winterwheat"),'Management details'!$O$11,
IF(AND((ISNUMBER(SEARCH("medium",$B4))=TRUE),H4="winterwheat"),'Management details'!$P$11,
IF(AND((ISNUMBER(SEARCH("light",$B4))=TRUE),H4="winterwheat"),'Management details'!$Q$11,
IF(H4="wosr",'Management details'!$O$12))))</f>
        <v>220</v>
      </c>
      <c r="AG4">
        <f>IF(AND((ISNUMBER(SEARCH("heavy",$B4))=TRUE),I4="winterwheat"),'Management details'!$O$11,
IF(AND((ISNUMBER(SEARCH("medium",$B4))=TRUE),I4="winterwheat"),'Management details'!$P$11,
IF(AND((ISNUMBER(SEARCH("light",$B4))=TRUE),I4="winterwheat"),'Management details'!$Q$11,
IF(I4="wosr",'Management details'!$O$12))))</f>
        <v>220</v>
      </c>
      <c r="AH4">
        <f>IF(AND((ISNUMBER(SEARCH("heavy",$B4))=TRUE),J4="winterwheat"),'Management details'!$O$11,
IF(AND((ISNUMBER(SEARCH("medium",$B4))=TRUE),J4="winterwheat"),'Management details'!$P$11,
IF(AND((ISNUMBER(SEARCH("light",$B4))=TRUE),J4="winterwheat"),'Management details'!$Q$11,
IF(J4="wosr",'Management details'!$O$12))))</f>
        <v>190</v>
      </c>
      <c r="AI4">
        <f>IF(E4="winterwheat",'Management details'!$O$15,
IF(E4="wosr",'Management details'!$O$16))</f>
        <v>80</v>
      </c>
      <c r="AJ4">
        <f>IF(F4="winterwheat",'Management details'!$O$15,
IF(F4="wosr",'Management details'!$O$16))</f>
        <v>80</v>
      </c>
      <c r="AK4">
        <f>IF(G4="winterwheat",'Management details'!$O$15,
IF(G4="wosr",'Management details'!$O$16))</f>
        <v>80</v>
      </c>
      <c r="AL4">
        <f>IF(H4="winterwheat",'Management details'!$O$15,
IF(H4="wosr",'Management details'!$O$16))</f>
        <v>80</v>
      </c>
      <c r="AM4">
        <f>IF(I4="winterwheat",'Management details'!$O$15,
IF(I4="wosr",'Management details'!$O$16))</f>
        <v>80</v>
      </c>
      <c r="AN4">
        <f>IF(J4="winterwheat",'Management details'!$O$15,
IF(J4="wosr",'Management details'!$O$16))</f>
        <v>80</v>
      </c>
      <c r="AO4">
        <f>IF(E4="winterwheat",'Management details'!$O$19,
IF(E4="wosr",'Management details'!$O$20))</f>
        <v>0.78</v>
      </c>
      <c r="AP4">
        <f>IF(F4="winterwheat",'Management details'!$O$19,
IF(F4="wosr",'Management details'!$O$20))</f>
        <v>0.78</v>
      </c>
      <c r="AQ4">
        <f>IF(G4="winterwheat",'Management details'!$O$19,
IF(G4="wosr",'Management details'!$O$20))</f>
        <v>70</v>
      </c>
      <c r="AR4">
        <f>IF(H4="winterwheat",'Management details'!$O$19,
IF(H4="wosr",'Management details'!$O$20))</f>
        <v>0.78</v>
      </c>
      <c r="AS4">
        <f>IF(I4="winterwheat",'Management details'!$O$19,
IF(I4="wosr",'Management details'!$O$20))</f>
        <v>0.78</v>
      </c>
      <c r="AT4">
        <f>IF(J4="winterwheat",'Management details'!$O$19,
IF(J4="wosr",'Management details'!$O$20))</f>
        <v>70</v>
      </c>
      <c r="AU4">
        <f>IF(E4="winterwheat",'Management details'!$F$24,
IF(E4="wosr",'Management details'!$F$25))</f>
        <v>8.4</v>
      </c>
      <c r="AV4">
        <f>IF(F4="winterwheat",'Management details'!$F$24,
IF(F4="wosr",'Management details'!$F$25))</f>
        <v>8.4</v>
      </c>
      <c r="AW4">
        <f>IF(G4="winterwheat",'Management details'!$F$24,
IF(G4="wosr",'Management details'!$F$25))</f>
        <v>3.2</v>
      </c>
      <c r="AX4">
        <f>IF(H4="winterwheat",'Management details'!$F$24,
IF(H4="wosr",'Management details'!$F$25))</f>
        <v>8.4</v>
      </c>
      <c r="AY4">
        <f>IF(I4="winterwheat",'Management details'!$F$24,
IF(I4="wosr",'Management details'!$F$25))</f>
        <v>8.4</v>
      </c>
      <c r="AZ4">
        <f>IF(J4="winterwheat",'Management details'!$F$24,
IF(J4="wosr",'Management details'!$F$25))</f>
        <v>3.2</v>
      </c>
      <c r="BA4">
        <f>IF(AND(ISNUMBER(SEARCH("H-Dsty",$B4))=TRUE,E4="winterwheat"),'Management details'!$G$28,
IF(AND(ISNUMBER(SEARCH("H-Dsty",$B4))=FALSE,E4="winterwheat"),'Management details'!$F$28,
IF(E4="wosr",'Management details'!$F$29)))</f>
        <v>2</v>
      </c>
      <c r="BB4">
        <f>IF(AND(ISNUMBER(SEARCH("H-Dsty",$B4))=TRUE,F4="winterwheat"),'Management details'!$G$28,
IF(AND(ISNUMBER(SEARCH("H-Dsty",$B4))=FALSE,F4="winterwheat"),'Management details'!$F$28,
IF(F4="wosr",'Management details'!$F$29)))</f>
        <v>2</v>
      </c>
      <c r="BC4">
        <f>IF(AND(ISNUMBER(SEARCH("H-Dsty",$B4))=TRUE,G4="winterwheat"),'Management details'!$G$28,
IF(AND(ISNUMBER(SEARCH("H-Dsty",$B4))=FALSE,G4="winterwheat"),'Management details'!$F$28,
IF(G4="wosr",'Management details'!$F$29)))</f>
        <v>2</v>
      </c>
      <c r="BD4">
        <f>IF(AND(ISNUMBER(SEARCH("H-Dsty",$B4))=TRUE,H4="winterwheat"),'Management details'!$G$28,
IF(AND(ISNUMBER(SEARCH("H-Dsty",$B4))=FALSE,H4="winterwheat"),'Management details'!$F$28,
IF(H4="wosr",'Management details'!$F$29)))</f>
        <v>2</v>
      </c>
      <c r="BE4">
        <f>IF(AND(ISNUMBER(SEARCH("H-Dsty",$B4))=TRUE,I4="winterwheat"),'Management details'!$G$28,
IF(AND(ISNUMBER(SEARCH("H-Dsty",$B4))=FALSE,I4="winterwheat"),'Management details'!$F$28,
IF(I4="wosr",'Management details'!$F$29)))</f>
        <v>2</v>
      </c>
      <c r="BF4">
        <f>IF(AND(ISNUMBER(SEARCH("H-Dsty",$B4))=TRUE,J4="winterwheat"),'Management details'!$G$28,
IF(AND(ISNUMBER(SEARCH("H-Dsty",$B4))=FALSE,J4="winterwheat"),'Management details'!$F$28,
IF(J4="wosr",'Management details'!$F$29)))</f>
        <v>2</v>
      </c>
      <c r="BG4">
        <f>IF(E4="winterwheat",'Management details'!$F$32,
IF(E4="wosr",'Management details'!$F$33))</f>
        <v>4</v>
      </c>
      <c r="BH4">
        <f>IF(F4="winterwheat",'Management details'!$F$32,
IF(F4="wosr",'Management details'!$F$33))</f>
        <v>4</v>
      </c>
      <c r="BI4">
        <f>IF(G4="winterwheat",'Management details'!$F$32,
IF(G4="wosr",'Management details'!$F$33))</f>
        <v>3</v>
      </c>
      <c r="BJ4">
        <f>IF(H4="winterwheat",'Management details'!$F$32,
IF(H4="wosr",'Management details'!$F$33))</f>
        <v>4</v>
      </c>
      <c r="BK4">
        <f>IF(I4="winterwheat",'Management details'!$F$32,
IF(I4="wosr",'Management details'!$F$33))</f>
        <v>4</v>
      </c>
      <c r="BL4">
        <f>IF(J4="winterwheat",'Management details'!$F$32,
IF(J4="wosr",'Management details'!$F$33))</f>
        <v>3</v>
      </c>
      <c r="BM4" t="s">
        <v>116</v>
      </c>
      <c r="BN4" t="str">
        <f t="shared" si="8"/>
        <v>low</v>
      </c>
      <c r="BO4" t="s">
        <v>128</v>
      </c>
      <c r="BP4" t="s">
        <v>128</v>
      </c>
      <c r="BQ4" t="s">
        <v>128</v>
      </c>
      <c r="BR4" t="s">
        <v>128</v>
      </c>
      <c r="BS4" t="s">
        <v>128</v>
      </c>
      <c r="BT4" s="24">
        <f>IF(E4="winterwheat",'[1]Crop Data'!$F$24,
IF(E4="wosr",'[1]Crop Data'!$M$24))</f>
        <v>150</v>
      </c>
      <c r="BU4" s="24">
        <f>IF(F4="winterwheat",'[1]Crop Data'!$F$24,
IF(F4="wosr",'[1]Crop Data'!$M$24))</f>
        <v>150</v>
      </c>
      <c r="BV4" s="24">
        <f>IF(G4="winterwheat",'[1]Crop Data'!$F$24,
IF(G4="wosr",'[1]Crop Data'!$M$24))</f>
        <v>335</v>
      </c>
      <c r="BW4" s="24">
        <f>IF(H4="winterwheat",'[1]Crop Data'!$F$24,
IF(H4="wosr",'[1]Crop Data'!$M$24))</f>
        <v>150</v>
      </c>
      <c r="BX4" s="24">
        <f>IF(I4="winterwheat",'[1]Crop Data'!$F$24,
IF(I4="wosr",'[1]Crop Data'!$M$24))</f>
        <v>150</v>
      </c>
      <c r="BY4" s="24">
        <f>IF(J4="winterwheat",'[1]Crop Data'!$F$24,
IF(J4="wosr",'[1]Crop Data'!$M$24))</f>
        <v>335</v>
      </c>
      <c r="BZ4">
        <v>0</v>
      </c>
      <c r="CA4">
        <v>0</v>
      </c>
      <c r="CB4">
        <v>0</v>
      </c>
      <c r="CC4">
        <v>0</v>
      </c>
      <c r="CD4">
        <v>0</v>
      </c>
      <c r="CE4">
        <v>0</v>
      </c>
      <c r="CF4" t="s">
        <v>119</v>
      </c>
      <c r="CG4" s="24">
        <f>'[1]Crop Data'!$F$13</f>
        <v>0.71</v>
      </c>
      <c r="CH4" s="24">
        <f>'[1]Crop Data'!$F$14</f>
        <v>0.44</v>
      </c>
      <c r="CI4">
        <f>'[1]Crop Data'!$F$15</f>
        <v>0.46</v>
      </c>
      <c r="CJ4">
        <f>IF(E4="winterwheat",'[1]Crop Data'!$F$17,
IF(E4="wosr",'[1]Crop Data'!$M$17))</f>
        <v>0.36</v>
      </c>
      <c r="CK4">
        <f>IF(F4="winterwheat",'[1]Crop Data'!$F$17,
IF(F4="wosr",'[1]Crop Data'!$M$17))</f>
        <v>0.36</v>
      </c>
      <c r="CL4">
        <f>IF(G4="winterwheat",'[1]Crop Data'!$F$17,
IF(G4="wosr",'[1]Crop Data'!$M$17))</f>
        <v>7.34</v>
      </c>
      <c r="CM4">
        <f>IF(H4="winterwheat",'[1]Crop Data'!$F$17,
IF(H4="wosr",'[1]Crop Data'!$M$17))</f>
        <v>0.36</v>
      </c>
      <c r="CN4">
        <f>IF(I4="winterwheat",'[1]Crop Data'!$F$17,
IF(I4="wosr",'[1]Crop Data'!$M$17))</f>
        <v>0.36</v>
      </c>
      <c r="CO4">
        <f>IF(J4="winterwheat",'[1]Crop Data'!$F$17,
IF(J4="wosr",'[1]Crop Data'!$M$17))</f>
        <v>7.34</v>
      </c>
      <c r="CP4">
        <f>'[1]Crop Data'!$F$19</f>
        <v>19.5</v>
      </c>
      <c r="CQ4">
        <f>'[1]Crop Data'!$F$19</f>
        <v>19.5</v>
      </c>
      <c r="CR4">
        <f>'[1]Crop Data'!$F$19</f>
        <v>19.5</v>
      </c>
      <c r="CS4">
        <f>'[1]Crop Data'!$F$19</f>
        <v>19.5</v>
      </c>
      <c r="CT4">
        <f>'[1]Crop Data'!$F$19</f>
        <v>19.5</v>
      </c>
      <c r="CU4">
        <f>'[1]Crop Data'!$F$19</f>
        <v>19.5</v>
      </c>
      <c r="CV4">
        <f>'[1]Crop Data'!$F$21</f>
        <v>2.4300000000000002</v>
      </c>
      <c r="CW4">
        <f>'[1]Crop Data'!$F$21</f>
        <v>2.4300000000000002</v>
      </c>
      <c r="CX4">
        <f>'[1]Crop Data'!$F$21</f>
        <v>2.4300000000000002</v>
      </c>
      <c r="CY4">
        <f>'[1]Crop Data'!$F$21</f>
        <v>2.4300000000000002</v>
      </c>
      <c r="CZ4">
        <f>'[1]Crop Data'!$F$21</f>
        <v>2.4300000000000002</v>
      </c>
      <c r="DA4">
        <f>'[1]Crop Data'!$F$21</f>
        <v>2.4300000000000002</v>
      </c>
      <c r="DB4">
        <v>102</v>
      </c>
      <c r="DC4">
        <v>6</v>
      </c>
      <c r="DD4">
        <v>4</v>
      </c>
      <c r="DE4">
        <v>1400</v>
      </c>
      <c r="DF4">
        <v>125</v>
      </c>
      <c r="DG4">
        <f>'[1]Soil | Fuel | Labour | Subsidy'!$M$6</f>
        <v>0.6</v>
      </c>
      <c r="DH4">
        <f>'[1]Soil | Fuel | Labour | Subsidy'!$M$7</f>
        <v>10.08</v>
      </c>
    </row>
    <row r="5" spans="1:112">
      <c r="A5">
        <v>4</v>
      </c>
      <c r="B5" t="s">
        <v>1362</v>
      </c>
      <c r="C5" s="24" t="str">
        <f t="shared" ref="C5:C28" si="9">IF(ISNUMBER(SEARCH("heavy",B5))=TRUE,"2.25",
IF(ISNUMBER(SEARCH("medium",B5))=TRUE,"1.50",
IF(ISNUMBER(SEARCH("light",B5))=TRUE,"0.75")))</f>
        <v>1.50</v>
      </c>
      <c r="D5">
        <v>6</v>
      </c>
      <c r="E5" t="s">
        <v>112</v>
      </c>
      <c r="F5" t="s">
        <v>112</v>
      </c>
      <c r="G5" t="s">
        <v>113</v>
      </c>
      <c r="H5" t="s">
        <v>112</v>
      </c>
      <c r="I5" t="s">
        <v>112</v>
      </c>
      <c r="J5" t="s">
        <v>113</v>
      </c>
      <c r="K5" t="s">
        <v>114</v>
      </c>
      <c r="L5" t="s">
        <v>1129</v>
      </c>
      <c r="M5" t="s">
        <v>115</v>
      </c>
      <c r="N5" t="s">
        <v>114</v>
      </c>
      <c r="O5" t="s">
        <v>1129</v>
      </c>
      <c r="P5" t="s">
        <v>115</v>
      </c>
      <c r="Q5" s="30">
        <f>IF(E5="wosr",'Management details'!$F$12,
IF(AND(ISNUMBER(SEARCH("H-Dsty",$B5))=TRUE,E5="winterwheat"),'Management details'!$G$11,
'Management details'!$F$11))</f>
        <v>200</v>
      </c>
      <c r="R5" s="30">
        <f>IF(F5="wosr",'Management details'!$F$12,
IF(AND(ISNUMBER(SEARCH("H-Dsty",$B5))=TRUE,F5="winterwheat"),'Management details'!$G$11,
'Management details'!$F$11))</f>
        <v>200</v>
      </c>
      <c r="S5" s="30">
        <f>IF(G5="wosr",'Management details'!$F$12,
IF(AND(ISNUMBER(SEARCH("H-Dsty",$B5))=TRUE,G5="winterwheat"),'Management details'!$G$11,
'Management details'!$F$11))</f>
        <v>3.2</v>
      </c>
      <c r="T5" s="30">
        <f>IF(H5="wosr",'Management details'!$F$12,
IF(AND(ISNUMBER(SEARCH("H-Dsty",$B5))=TRUE,H5="winterwheat"),'Management details'!$G$11,
'Management details'!$F$11))</f>
        <v>200</v>
      </c>
      <c r="U5" s="30">
        <f>IF(I5="wosr",'Management details'!$F$12,
IF(AND(ISNUMBER(SEARCH("H-Dsty",$B5))=TRUE,I5="winterwheat"),'Management details'!$G$11,
'Management details'!$F$11))</f>
        <v>200</v>
      </c>
      <c r="V5" s="30">
        <f>IF(J5="wosr",'Management details'!$F$12,
IF(AND(ISNUMBER(SEARCH("H-Dsty",$B5))=TRUE,J5="winterwheat"),'Management details'!$G$11,
'Management details'!$F$11))</f>
        <v>3.2</v>
      </c>
      <c r="W5" t="str">
        <f t="shared" si="2"/>
        <v>late</v>
      </c>
      <c r="X5" t="str">
        <f t="shared" si="3"/>
        <v>late</v>
      </c>
      <c r="Y5" t="str">
        <f t="shared" si="4"/>
        <v>no</v>
      </c>
      <c r="Z5" t="str">
        <f t="shared" si="5"/>
        <v>late</v>
      </c>
      <c r="AA5" t="str">
        <f t="shared" si="6"/>
        <v>late</v>
      </c>
      <c r="AB5" t="str">
        <f t="shared" si="7"/>
        <v>no</v>
      </c>
      <c r="AC5">
        <f>IF(AND((ISNUMBER(SEARCH("heavy",$B5))=TRUE),E5="winterwheat"),'Management details'!$O$11,
IF(AND((ISNUMBER(SEARCH("medium",$B5))=TRUE),E5="winterwheat"),'Management details'!$P$11,
IF(AND((ISNUMBER(SEARCH("light",$B5))=TRUE),E5="winterwheat"),'Management details'!$Q$11,
IF(E5="wosr",'Management details'!$O$12))))</f>
        <v>220</v>
      </c>
      <c r="AD5">
        <f>IF(AND((ISNUMBER(SEARCH("heavy",$B5))=TRUE),F5="winterwheat"),'Management details'!$O$11,
IF(AND((ISNUMBER(SEARCH("medium",$B5))=TRUE),F5="winterwheat"),'Management details'!$P$11,
IF(AND((ISNUMBER(SEARCH("light",$B5))=TRUE),F5="winterwheat"),'Management details'!$Q$11,
IF(F5="wosr",'Management details'!$O$12))))</f>
        <v>220</v>
      </c>
      <c r="AE5">
        <f>IF(AND((ISNUMBER(SEARCH("heavy",$B5))=TRUE),G5="winterwheat"),'Management details'!$O$11,
IF(AND((ISNUMBER(SEARCH("medium",$B5))=TRUE),G5="winterwheat"),'Management details'!$P$11,
IF(AND((ISNUMBER(SEARCH("light",$B5))=TRUE),G5="winterwheat"),'Management details'!$Q$11,
IF(G5="wosr",'Management details'!$O$12))))</f>
        <v>190</v>
      </c>
      <c r="AF5">
        <f>IF(AND((ISNUMBER(SEARCH("heavy",$B5))=TRUE),H5="winterwheat"),'Management details'!$O$11,
IF(AND((ISNUMBER(SEARCH("medium",$B5))=TRUE),H5="winterwheat"),'Management details'!$P$11,
IF(AND((ISNUMBER(SEARCH("light",$B5))=TRUE),H5="winterwheat"),'Management details'!$Q$11,
IF(H5="wosr",'Management details'!$O$12))))</f>
        <v>220</v>
      </c>
      <c r="AG5">
        <f>IF(AND((ISNUMBER(SEARCH("heavy",$B5))=TRUE),I5="winterwheat"),'Management details'!$O$11,
IF(AND((ISNUMBER(SEARCH("medium",$B5))=TRUE),I5="winterwheat"),'Management details'!$P$11,
IF(AND((ISNUMBER(SEARCH("light",$B5))=TRUE),I5="winterwheat"),'Management details'!$Q$11,
IF(I5="wosr",'Management details'!$O$12))))</f>
        <v>220</v>
      </c>
      <c r="AH5">
        <f>IF(AND((ISNUMBER(SEARCH("heavy",$B5))=TRUE),J5="winterwheat"),'Management details'!$O$11,
IF(AND((ISNUMBER(SEARCH("medium",$B5))=TRUE),J5="winterwheat"),'Management details'!$P$11,
IF(AND((ISNUMBER(SEARCH("light",$B5))=TRUE),J5="winterwheat"),'Management details'!$Q$11,
IF(J5="wosr",'Management details'!$O$12))))</f>
        <v>190</v>
      </c>
      <c r="AI5">
        <f>IF(E5="winterwheat",'Management details'!$O$15,
IF(E5="wosr",'Management details'!$O$16))</f>
        <v>80</v>
      </c>
      <c r="AJ5">
        <f>IF(F5="winterwheat",'Management details'!$O$15,
IF(F5="wosr",'Management details'!$O$16))</f>
        <v>80</v>
      </c>
      <c r="AK5">
        <f>IF(G5="winterwheat",'Management details'!$O$15,
IF(G5="wosr",'Management details'!$O$16))</f>
        <v>80</v>
      </c>
      <c r="AL5">
        <f>IF(H5="winterwheat",'Management details'!$O$15,
IF(H5="wosr",'Management details'!$O$16))</f>
        <v>80</v>
      </c>
      <c r="AM5">
        <f>IF(I5="winterwheat",'Management details'!$O$15,
IF(I5="wosr",'Management details'!$O$16))</f>
        <v>80</v>
      </c>
      <c r="AN5">
        <f>IF(J5="winterwheat",'Management details'!$O$15,
IF(J5="wosr",'Management details'!$O$16))</f>
        <v>80</v>
      </c>
      <c r="AO5">
        <f>IF(E5="winterwheat",'Management details'!$O$19,
IF(E5="wosr",'Management details'!$O$20))</f>
        <v>0.78</v>
      </c>
      <c r="AP5">
        <f>IF(F5="winterwheat",'Management details'!$O$19,
IF(F5="wosr",'Management details'!$O$20))</f>
        <v>0.78</v>
      </c>
      <c r="AQ5">
        <f>IF(G5="winterwheat",'Management details'!$O$19,
IF(G5="wosr",'Management details'!$O$20))</f>
        <v>70</v>
      </c>
      <c r="AR5">
        <f>IF(H5="winterwheat",'Management details'!$O$19,
IF(H5="wosr",'Management details'!$O$20))</f>
        <v>0.78</v>
      </c>
      <c r="AS5">
        <f>IF(I5="winterwheat",'Management details'!$O$19,
IF(I5="wosr",'Management details'!$O$20))</f>
        <v>0.78</v>
      </c>
      <c r="AT5">
        <f>IF(J5="winterwheat",'Management details'!$O$19,
IF(J5="wosr",'Management details'!$O$20))</f>
        <v>70</v>
      </c>
      <c r="AU5">
        <f>IF(E5="winterwheat",'Management details'!$F$24,
IF(E5="wosr",'Management details'!$F$25))</f>
        <v>8.4</v>
      </c>
      <c r="AV5">
        <f>IF(F5="winterwheat",'Management details'!$F$24,
IF(F5="wosr",'Management details'!$F$25))</f>
        <v>8.4</v>
      </c>
      <c r="AW5">
        <f>IF(G5="winterwheat",'Management details'!$F$24,
IF(G5="wosr",'Management details'!$F$25))</f>
        <v>3.2</v>
      </c>
      <c r="AX5">
        <f>IF(H5="winterwheat",'Management details'!$F$24,
IF(H5="wosr",'Management details'!$F$25))</f>
        <v>8.4</v>
      </c>
      <c r="AY5">
        <f>IF(I5="winterwheat",'Management details'!$F$24,
IF(I5="wosr",'Management details'!$F$25))</f>
        <v>8.4</v>
      </c>
      <c r="AZ5">
        <f>IF(J5="winterwheat",'Management details'!$F$24,
IF(J5="wosr",'Management details'!$F$25))</f>
        <v>3.2</v>
      </c>
      <c r="BA5">
        <f>IF(AND(ISNUMBER(SEARCH("H-Dsty",$B5))=TRUE,E5="winterwheat"),'Management details'!$G$28,
IF(AND(ISNUMBER(SEARCH("H-Dsty",$B5))=FALSE,E5="winterwheat"),'Management details'!$F$28,
IF(E5="wosr",'Management details'!$F$29)))</f>
        <v>3</v>
      </c>
      <c r="BB5">
        <f>IF(AND(ISNUMBER(SEARCH("H-Dsty",$B5))=TRUE,F5="winterwheat"),'Management details'!$G$28,
IF(AND(ISNUMBER(SEARCH("H-Dsty",$B5))=FALSE,F5="winterwheat"),'Management details'!$F$28,
IF(F5="wosr",'Management details'!$F$29)))</f>
        <v>3</v>
      </c>
      <c r="BC5">
        <f>IF(AND(ISNUMBER(SEARCH("H-Dsty",$B5))=TRUE,G5="winterwheat"),'Management details'!$G$28,
IF(AND(ISNUMBER(SEARCH("H-Dsty",$B5))=FALSE,G5="winterwheat"),'Management details'!$F$28,
IF(G5="wosr",'Management details'!$F$29)))</f>
        <v>2</v>
      </c>
      <c r="BD5">
        <f>IF(AND(ISNUMBER(SEARCH("H-Dsty",$B5))=TRUE,H5="winterwheat"),'Management details'!$G$28,
IF(AND(ISNUMBER(SEARCH("H-Dsty",$B5))=FALSE,H5="winterwheat"),'Management details'!$F$28,
IF(H5="wosr",'Management details'!$F$29)))</f>
        <v>3</v>
      </c>
      <c r="BE5">
        <f>IF(AND(ISNUMBER(SEARCH("H-Dsty",$B5))=TRUE,I5="winterwheat"),'Management details'!$G$28,
IF(AND(ISNUMBER(SEARCH("H-Dsty",$B5))=FALSE,I5="winterwheat"),'Management details'!$F$28,
IF(I5="wosr",'Management details'!$F$29)))</f>
        <v>3</v>
      </c>
      <c r="BF5">
        <f>IF(AND(ISNUMBER(SEARCH("H-Dsty",$B5))=TRUE,J5="winterwheat"),'Management details'!$G$28,
IF(AND(ISNUMBER(SEARCH("H-Dsty",$B5))=FALSE,J5="winterwheat"),'Management details'!$F$28,
IF(J5="wosr",'Management details'!$F$29)))</f>
        <v>2</v>
      </c>
      <c r="BG5">
        <f>IF(E5="winterwheat",'Management details'!$F$32,
IF(E5="wosr",'Management details'!$F$33))</f>
        <v>4</v>
      </c>
      <c r="BH5">
        <f>IF(F5="winterwheat",'Management details'!$F$32,
IF(F5="wosr",'Management details'!$F$33))</f>
        <v>4</v>
      </c>
      <c r="BI5">
        <f>IF(G5="winterwheat",'Management details'!$F$32,
IF(G5="wosr",'Management details'!$F$33))</f>
        <v>3</v>
      </c>
      <c r="BJ5">
        <f>IF(H5="winterwheat",'Management details'!$F$32,
IF(H5="wosr",'Management details'!$F$33))</f>
        <v>4</v>
      </c>
      <c r="BK5">
        <f>IF(I5="winterwheat",'Management details'!$F$32,
IF(I5="wosr",'Management details'!$F$33))</f>
        <v>4</v>
      </c>
      <c r="BL5">
        <f>IF(J5="winterwheat",'Management details'!$F$32,
IF(J5="wosr",'Management details'!$F$33))</f>
        <v>3</v>
      </c>
      <c r="BM5" t="s">
        <v>116</v>
      </c>
      <c r="BN5" t="str">
        <f t="shared" si="8"/>
        <v>high</v>
      </c>
      <c r="BO5" t="s">
        <v>128</v>
      </c>
      <c r="BP5" t="s">
        <v>128</v>
      </c>
      <c r="BQ5" t="s">
        <v>128</v>
      </c>
      <c r="BR5" t="s">
        <v>128</v>
      </c>
      <c r="BS5" t="s">
        <v>128</v>
      </c>
      <c r="BT5" s="24">
        <f>IF(E5="winterwheat",'[1]Crop Data'!$F$24,
IF(E5="wosr",'[1]Crop Data'!$M$24))</f>
        <v>150</v>
      </c>
      <c r="BU5" s="24">
        <f>IF(F5="winterwheat",'[1]Crop Data'!$F$24,
IF(F5="wosr",'[1]Crop Data'!$M$24))</f>
        <v>150</v>
      </c>
      <c r="BV5" s="24">
        <f>IF(G5="winterwheat",'[1]Crop Data'!$F$24,
IF(G5="wosr",'[1]Crop Data'!$M$24))</f>
        <v>335</v>
      </c>
      <c r="BW5" s="24">
        <f>IF(H5="winterwheat",'[1]Crop Data'!$F$24,
IF(H5="wosr",'[1]Crop Data'!$M$24))</f>
        <v>150</v>
      </c>
      <c r="BX5" s="24">
        <f>IF(I5="winterwheat",'[1]Crop Data'!$F$24,
IF(I5="wosr",'[1]Crop Data'!$M$24))</f>
        <v>150</v>
      </c>
      <c r="BY5" s="24">
        <f>IF(J5="winterwheat",'[1]Crop Data'!$F$24,
IF(J5="wosr",'[1]Crop Data'!$M$24))</f>
        <v>335</v>
      </c>
      <c r="BZ5">
        <v>0</v>
      </c>
      <c r="CA5">
        <v>0</v>
      </c>
      <c r="CB5">
        <v>0</v>
      </c>
      <c r="CC5">
        <v>0</v>
      </c>
      <c r="CD5">
        <v>0</v>
      </c>
      <c r="CE5">
        <v>0</v>
      </c>
      <c r="CF5" t="s">
        <v>119</v>
      </c>
      <c r="CG5" s="24">
        <f>'[1]Crop Data'!$F$13</f>
        <v>0.71</v>
      </c>
      <c r="CH5" s="24">
        <f>'[1]Crop Data'!$F$14</f>
        <v>0.44</v>
      </c>
      <c r="CI5">
        <f>'[1]Crop Data'!$F$15</f>
        <v>0.46</v>
      </c>
      <c r="CJ5">
        <f>IF(E5="winterwheat",'[1]Crop Data'!$F$17,
IF(E5="wosr",'[1]Crop Data'!$M$17))</f>
        <v>0.36</v>
      </c>
      <c r="CK5">
        <f>IF(F5="winterwheat",'[1]Crop Data'!$F$17,
IF(F5="wosr",'[1]Crop Data'!$M$17))</f>
        <v>0.36</v>
      </c>
      <c r="CL5">
        <f>IF(G5="winterwheat",'[1]Crop Data'!$F$17,
IF(G5="wosr",'[1]Crop Data'!$M$17))</f>
        <v>7.34</v>
      </c>
      <c r="CM5">
        <f>IF(H5="winterwheat",'[1]Crop Data'!$F$17,
IF(H5="wosr",'[1]Crop Data'!$M$17))</f>
        <v>0.36</v>
      </c>
      <c r="CN5">
        <f>IF(I5="winterwheat",'[1]Crop Data'!$F$17,
IF(I5="wosr",'[1]Crop Data'!$M$17))</f>
        <v>0.36</v>
      </c>
      <c r="CO5">
        <f>IF(J5="winterwheat",'[1]Crop Data'!$F$17,
IF(J5="wosr",'[1]Crop Data'!$M$17))</f>
        <v>7.34</v>
      </c>
      <c r="CP5">
        <f>'[1]Crop Data'!$F$19</f>
        <v>19.5</v>
      </c>
      <c r="CQ5">
        <f>'[1]Crop Data'!$F$19</f>
        <v>19.5</v>
      </c>
      <c r="CR5">
        <f>'[1]Crop Data'!$F$19</f>
        <v>19.5</v>
      </c>
      <c r="CS5">
        <f>'[1]Crop Data'!$F$19</f>
        <v>19.5</v>
      </c>
      <c r="CT5">
        <f>'[1]Crop Data'!$F$19</f>
        <v>19.5</v>
      </c>
      <c r="CU5">
        <f>'[1]Crop Data'!$F$19</f>
        <v>19.5</v>
      </c>
      <c r="CV5">
        <f>'[1]Crop Data'!$F$21</f>
        <v>2.4300000000000002</v>
      </c>
      <c r="CW5">
        <f>'[1]Crop Data'!$F$21</f>
        <v>2.4300000000000002</v>
      </c>
      <c r="CX5">
        <f>'[1]Crop Data'!$F$21</f>
        <v>2.4300000000000002</v>
      </c>
      <c r="CY5">
        <f>'[1]Crop Data'!$F$21</f>
        <v>2.4300000000000002</v>
      </c>
      <c r="CZ5">
        <f>'[1]Crop Data'!$F$21</f>
        <v>2.4300000000000002</v>
      </c>
      <c r="DA5">
        <f>'[1]Crop Data'!$F$21</f>
        <v>2.4300000000000002</v>
      </c>
      <c r="DB5">
        <v>102</v>
      </c>
      <c r="DC5">
        <v>6</v>
      </c>
      <c r="DD5">
        <v>4</v>
      </c>
      <c r="DE5">
        <v>1400</v>
      </c>
      <c r="DF5">
        <v>125</v>
      </c>
      <c r="DG5">
        <f>'[1]Soil | Fuel | Labour | Subsidy'!$M$6</f>
        <v>0.6</v>
      </c>
      <c r="DH5">
        <f>'[1]Soil | Fuel | Labour | Subsidy'!$M$7</f>
        <v>10.08</v>
      </c>
    </row>
    <row r="6" spans="1:112">
      <c r="A6" s="25">
        <v>5</v>
      </c>
      <c r="B6" t="s">
        <v>1363</v>
      </c>
      <c r="C6" s="24" t="str">
        <f t="shared" si="9"/>
        <v>1.50</v>
      </c>
      <c r="D6">
        <v>6</v>
      </c>
      <c r="E6" t="s">
        <v>112</v>
      </c>
      <c r="F6" t="s">
        <v>112</v>
      </c>
      <c r="G6" t="s">
        <v>113</v>
      </c>
      <c r="H6" t="s">
        <v>112</v>
      </c>
      <c r="I6" t="s">
        <v>112</v>
      </c>
      <c r="J6" t="s">
        <v>113</v>
      </c>
      <c r="K6" t="s">
        <v>114</v>
      </c>
      <c r="L6" t="s">
        <v>1129</v>
      </c>
      <c r="M6" t="s">
        <v>115</v>
      </c>
      <c r="N6" t="s">
        <v>114</v>
      </c>
      <c r="O6" t="s">
        <v>1129</v>
      </c>
      <c r="P6" t="s">
        <v>115</v>
      </c>
      <c r="Q6" s="30">
        <f>IF(E6="wosr",'Management details'!$F$12,
IF(AND(ISNUMBER(SEARCH("H-Dsty",$B6))=TRUE,E6="winterwheat"),'Management details'!$G$11,
'Management details'!$F$11))</f>
        <v>200</v>
      </c>
      <c r="R6" s="30">
        <f>IF(F6="wosr",'Management details'!$F$12,
IF(AND(ISNUMBER(SEARCH("H-Dsty",$B6))=TRUE,F6="winterwheat"),'Management details'!$G$11,
'Management details'!$F$11))</f>
        <v>200</v>
      </c>
      <c r="S6" s="30">
        <f>IF(G6="wosr",'Management details'!$F$12,
IF(AND(ISNUMBER(SEARCH("H-Dsty",$B6))=TRUE,G6="winterwheat"),'Management details'!$G$11,
'Management details'!$F$11))</f>
        <v>3.2</v>
      </c>
      <c r="T6" s="30">
        <f>IF(H6="wosr",'Management details'!$F$12,
IF(AND(ISNUMBER(SEARCH("H-Dsty",$B6))=TRUE,H6="winterwheat"),'Management details'!$G$11,
'Management details'!$F$11))</f>
        <v>200</v>
      </c>
      <c r="U6" s="30">
        <f>IF(I6="wosr",'Management details'!$F$12,
IF(AND(ISNUMBER(SEARCH("H-Dsty",$B6))=TRUE,I6="winterwheat"),'Management details'!$G$11,
'Management details'!$F$11))</f>
        <v>200</v>
      </c>
      <c r="V6" s="30">
        <f>IF(J6="wosr",'Management details'!$F$12,
IF(AND(ISNUMBER(SEARCH("H-Dsty",$B6))=TRUE,J6="winterwheat"),'Management details'!$G$11,
'Management details'!$F$11))</f>
        <v>3.2</v>
      </c>
      <c r="W6" t="str">
        <f t="shared" si="2"/>
        <v>late</v>
      </c>
      <c r="X6" t="str">
        <f t="shared" si="3"/>
        <v>late</v>
      </c>
      <c r="Y6" t="str">
        <f t="shared" si="4"/>
        <v>no</v>
      </c>
      <c r="Z6" t="str">
        <f t="shared" si="5"/>
        <v>late</v>
      </c>
      <c r="AA6" t="str">
        <f t="shared" si="6"/>
        <v>late</v>
      </c>
      <c r="AB6" t="str">
        <f t="shared" si="7"/>
        <v>no</v>
      </c>
      <c r="AC6">
        <f>IF(AND((ISNUMBER(SEARCH("heavy",$B6))=TRUE),E6="winterwheat"),'Management details'!$O$11,
IF(AND((ISNUMBER(SEARCH("medium",$B6))=TRUE),E6="winterwheat"),'Management details'!$P$11,
IF(AND((ISNUMBER(SEARCH("light",$B6))=TRUE),E6="winterwheat"),'Management details'!$Q$11,
IF(E6="wosr",'Management details'!$O$12))))</f>
        <v>220</v>
      </c>
      <c r="AD6">
        <f>IF(AND((ISNUMBER(SEARCH("heavy",$B6))=TRUE),F6="winterwheat"),'Management details'!$O$11,
IF(AND((ISNUMBER(SEARCH("medium",$B6))=TRUE),F6="winterwheat"),'Management details'!$P$11,
IF(AND((ISNUMBER(SEARCH("light",$B6))=TRUE),F6="winterwheat"),'Management details'!$Q$11,
IF(F6="wosr",'Management details'!$O$12))))</f>
        <v>220</v>
      </c>
      <c r="AE6">
        <f>IF(AND((ISNUMBER(SEARCH("heavy",$B6))=TRUE),G6="winterwheat"),'Management details'!$O$11,
IF(AND((ISNUMBER(SEARCH("medium",$B6))=TRUE),G6="winterwheat"),'Management details'!$P$11,
IF(AND((ISNUMBER(SEARCH("light",$B6))=TRUE),G6="winterwheat"),'Management details'!$Q$11,
IF(G6="wosr",'Management details'!$O$12))))</f>
        <v>190</v>
      </c>
      <c r="AF6">
        <f>IF(AND((ISNUMBER(SEARCH("heavy",$B6))=TRUE),H6="winterwheat"),'Management details'!$O$11,
IF(AND((ISNUMBER(SEARCH("medium",$B6))=TRUE),H6="winterwheat"),'Management details'!$P$11,
IF(AND((ISNUMBER(SEARCH("light",$B6))=TRUE),H6="winterwheat"),'Management details'!$Q$11,
IF(H6="wosr",'Management details'!$O$12))))</f>
        <v>220</v>
      </c>
      <c r="AG6">
        <f>IF(AND((ISNUMBER(SEARCH("heavy",$B6))=TRUE),I6="winterwheat"),'Management details'!$O$11,
IF(AND((ISNUMBER(SEARCH("medium",$B6))=TRUE),I6="winterwheat"),'Management details'!$P$11,
IF(AND((ISNUMBER(SEARCH("light",$B6))=TRUE),I6="winterwheat"),'Management details'!$Q$11,
IF(I6="wosr",'Management details'!$O$12))))</f>
        <v>220</v>
      </c>
      <c r="AH6">
        <f>IF(AND((ISNUMBER(SEARCH("heavy",$B6))=TRUE),J6="winterwheat"),'Management details'!$O$11,
IF(AND((ISNUMBER(SEARCH("medium",$B6))=TRUE),J6="winterwheat"),'Management details'!$P$11,
IF(AND((ISNUMBER(SEARCH("light",$B6))=TRUE),J6="winterwheat"),'Management details'!$Q$11,
IF(J6="wosr",'Management details'!$O$12))))</f>
        <v>190</v>
      </c>
      <c r="AI6">
        <f>IF(E6="winterwheat",'Management details'!$O$15,
IF(E6="wosr",'Management details'!$O$16))</f>
        <v>80</v>
      </c>
      <c r="AJ6">
        <f>IF(F6="winterwheat",'Management details'!$O$15,
IF(F6="wosr",'Management details'!$O$16))</f>
        <v>80</v>
      </c>
      <c r="AK6">
        <f>IF(G6="winterwheat",'Management details'!$O$15,
IF(G6="wosr",'Management details'!$O$16))</f>
        <v>80</v>
      </c>
      <c r="AL6">
        <f>IF(H6="winterwheat",'Management details'!$O$15,
IF(H6="wosr",'Management details'!$O$16))</f>
        <v>80</v>
      </c>
      <c r="AM6">
        <f>IF(I6="winterwheat",'Management details'!$O$15,
IF(I6="wosr",'Management details'!$O$16))</f>
        <v>80</v>
      </c>
      <c r="AN6">
        <f>IF(J6="winterwheat",'Management details'!$O$15,
IF(J6="wosr",'Management details'!$O$16))</f>
        <v>80</v>
      </c>
      <c r="AO6">
        <f>IF(E6="winterwheat",'Management details'!$O$19,
IF(E6="wosr",'Management details'!$O$20))</f>
        <v>0.78</v>
      </c>
      <c r="AP6">
        <f>IF(F6="winterwheat",'Management details'!$O$19,
IF(F6="wosr",'Management details'!$O$20))</f>
        <v>0.78</v>
      </c>
      <c r="AQ6">
        <f>IF(G6="winterwheat",'Management details'!$O$19,
IF(G6="wosr",'Management details'!$O$20))</f>
        <v>70</v>
      </c>
      <c r="AR6">
        <f>IF(H6="winterwheat",'Management details'!$O$19,
IF(H6="wosr",'Management details'!$O$20))</f>
        <v>0.78</v>
      </c>
      <c r="AS6">
        <f>IF(I6="winterwheat",'Management details'!$O$19,
IF(I6="wosr",'Management details'!$O$20))</f>
        <v>0.78</v>
      </c>
      <c r="AT6">
        <f>IF(J6="winterwheat",'Management details'!$O$19,
IF(J6="wosr",'Management details'!$O$20))</f>
        <v>70</v>
      </c>
      <c r="AU6">
        <f>IF(E6="winterwheat",'Management details'!$F$24,
IF(E6="wosr",'Management details'!$F$25))</f>
        <v>8.4</v>
      </c>
      <c r="AV6">
        <f>IF(F6="winterwheat",'Management details'!$F$24,
IF(F6="wosr",'Management details'!$F$25))</f>
        <v>8.4</v>
      </c>
      <c r="AW6">
        <f>IF(G6="winterwheat",'Management details'!$F$24,
IF(G6="wosr",'Management details'!$F$25))</f>
        <v>3.2</v>
      </c>
      <c r="AX6">
        <f>IF(H6="winterwheat",'Management details'!$F$24,
IF(H6="wosr",'Management details'!$F$25))</f>
        <v>8.4</v>
      </c>
      <c r="AY6">
        <f>IF(I6="winterwheat",'Management details'!$F$24,
IF(I6="wosr",'Management details'!$F$25))</f>
        <v>8.4</v>
      </c>
      <c r="AZ6">
        <f>IF(J6="winterwheat",'Management details'!$F$24,
IF(J6="wosr",'Management details'!$F$25))</f>
        <v>3.2</v>
      </c>
      <c r="BA6">
        <f>IF(AND(ISNUMBER(SEARCH("H-Dsty",$B6))=TRUE,E6="winterwheat"),'Management details'!$G$28,
IF(AND(ISNUMBER(SEARCH("H-Dsty",$B6))=FALSE,E6="winterwheat"),'Management details'!$F$28,
IF(E6="wosr",'Management details'!$F$29)))</f>
        <v>2</v>
      </c>
      <c r="BB6">
        <f>IF(AND(ISNUMBER(SEARCH("H-Dsty",$B6))=TRUE,F6="winterwheat"),'Management details'!$G$28,
IF(AND(ISNUMBER(SEARCH("H-Dsty",$B6))=FALSE,F6="winterwheat"),'Management details'!$F$28,
IF(F6="wosr",'Management details'!$F$29)))</f>
        <v>2</v>
      </c>
      <c r="BC6">
        <f>IF(AND(ISNUMBER(SEARCH("H-Dsty",$B6))=TRUE,G6="winterwheat"),'Management details'!$G$28,
IF(AND(ISNUMBER(SEARCH("H-Dsty",$B6))=FALSE,G6="winterwheat"),'Management details'!$F$28,
IF(G6="wosr",'Management details'!$F$29)))</f>
        <v>2</v>
      </c>
      <c r="BD6">
        <f>IF(AND(ISNUMBER(SEARCH("H-Dsty",$B6))=TRUE,H6="winterwheat"),'Management details'!$G$28,
IF(AND(ISNUMBER(SEARCH("H-Dsty",$B6))=FALSE,H6="winterwheat"),'Management details'!$F$28,
IF(H6="wosr",'Management details'!$F$29)))</f>
        <v>2</v>
      </c>
      <c r="BE6">
        <f>IF(AND(ISNUMBER(SEARCH("H-Dsty",$B6))=TRUE,I6="winterwheat"),'Management details'!$G$28,
IF(AND(ISNUMBER(SEARCH("H-Dsty",$B6))=FALSE,I6="winterwheat"),'Management details'!$F$28,
IF(I6="wosr",'Management details'!$F$29)))</f>
        <v>2</v>
      </c>
      <c r="BF6">
        <f>IF(AND(ISNUMBER(SEARCH("H-Dsty",$B6))=TRUE,J6="winterwheat"),'Management details'!$G$28,
IF(AND(ISNUMBER(SEARCH("H-Dsty",$B6))=FALSE,J6="winterwheat"),'Management details'!$F$28,
IF(J6="wosr",'Management details'!$F$29)))</f>
        <v>2</v>
      </c>
      <c r="BG6">
        <f>IF(E6="winterwheat",'Management details'!$F$32,
IF(E6="wosr",'Management details'!$F$33))</f>
        <v>4</v>
      </c>
      <c r="BH6">
        <f>IF(F6="winterwheat",'Management details'!$F$32,
IF(F6="wosr",'Management details'!$F$33))</f>
        <v>4</v>
      </c>
      <c r="BI6">
        <f>IF(G6="winterwheat",'Management details'!$F$32,
IF(G6="wosr",'Management details'!$F$33))</f>
        <v>3</v>
      </c>
      <c r="BJ6">
        <f>IF(H6="winterwheat",'Management details'!$F$32,
IF(H6="wosr",'Management details'!$F$33))</f>
        <v>4</v>
      </c>
      <c r="BK6">
        <f>IF(I6="winterwheat",'Management details'!$F$32,
IF(I6="wosr",'Management details'!$F$33))</f>
        <v>4</v>
      </c>
      <c r="BL6">
        <f>IF(J6="winterwheat",'Management details'!$F$32,
IF(J6="wosr",'Management details'!$F$33))</f>
        <v>3</v>
      </c>
      <c r="BM6" t="s">
        <v>116</v>
      </c>
      <c r="BN6" t="str">
        <f t="shared" si="8"/>
        <v>low</v>
      </c>
      <c r="BO6" t="s">
        <v>128</v>
      </c>
      <c r="BP6" t="s">
        <v>128</v>
      </c>
      <c r="BQ6" t="s">
        <v>128</v>
      </c>
      <c r="BR6" t="s">
        <v>128</v>
      </c>
      <c r="BS6" t="s">
        <v>128</v>
      </c>
      <c r="BT6" s="24">
        <f>IF(E6="winterwheat",'[1]Crop Data'!$F$24,
IF(E6="wosr",'[1]Crop Data'!$M$24))</f>
        <v>150</v>
      </c>
      <c r="BU6" s="24">
        <f>IF(F6="winterwheat",'[1]Crop Data'!$F$24,
IF(F6="wosr",'[1]Crop Data'!$M$24))</f>
        <v>150</v>
      </c>
      <c r="BV6" s="24">
        <f>IF(G6="winterwheat",'[1]Crop Data'!$F$24,
IF(G6="wosr",'[1]Crop Data'!$M$24))</f>
        <v>335</v>
      </c>
      <c r="BW6" s="24">
        <f>IF(H6="winterwheat",'[1]Crop Data'!$F$24,
IF(H6="wosr",'[1]Crop Data'!$M$24))</f>
        <v>150</v>
      </c>
      <c r="BX6" s="24">
        <f>IF(I6="winterwheat",'[1]Crop Data'!$F$24,
IF(I6="wosr",'[1]Crop Data'!$M$24))</f>
        <v>150</v>
      </c>
      <c r="BY6" s="24">
        <f>IF(J6="winterwheat",'[1]Crop Data'!$F$24,
IF(J6="wosr",'[1]Crop Data'!$M$24))</f>
        <v>335</v>
      </c>
      <c r="BZ6">
        <v>0</v>
      </c>
      <c r="CA6">
        <v>0</v>
      </c>
      <c r="CB6">
        <v>0</v>
      </c>
      <c r="CC6">
        <v>0</v>
      </c>
      <c r="CD6">
        <v>0</v>
      </c>
      <c r="CE6">
        <v>0</v>
      </c>
      <c r="CF6" t="s">
        <v>119</v>
      </c>
      <c r="CG6" s="24">
        <f>'[1]Crop Data'!$F$13</f>
        <v>0.71</v>
      </c>
      <c r="CH6" s="24">
        <f>'[1]Crop Data'!$F$14</f>
        <v>0.44</v>
      </c>
      <c r="CI6">
        <f>'[1]Crop Data'!$F$15</f>
        <v>0.46</v>
      </c>
      <c r="CJ6">
        <f>IF(E6="winterwheat",'[1]Crop Data'!$F$17,
IF(E6="wosr",'[1]Crop Data'!$M$17))</f>
        <v>0.36</v>
      </c>
      <c r="CK6">
        <f>IF(F6="winterwheat",'[1]Crop Data'!$F$17,
IF(F6="wosr",'[1]Crop Data'!$M$17))</f>
        <v>0.36</v>
      </c>
      <c r="CL6">
        <f>IF(G6="winterwheat",'[1]Crop Data'!$F$17,
IF(G6="wosr",'[1]Crop Data'!$M$17))</f>
        <v>7.34</v>
      </c>
      <c r="CM6">
        <f>IF(H6="winterwheat",'[1]Crop Data'!$F$17,
IF(H6="wosr",'[1]Crop Data'!$M$17))</f>
        <v>0.36</v>
      </c>
      <c r="CN6">
        <f>IF(I6="winterwheat",'[1]Crop Data'!$F$17,
IF(I6="wosr",'[1]Crop Data'!$M$17))</f>
        <v>0.36</v>
      </c>
      <c r="CO6">
        <f>IF(J6="winterwheat",'[1]Crop Data'!$F$17,
IF(J6="wosr",'[1]Crop Data'!$M$17))</f>
        <v>7.34</v>
      </c>
      <c r="CP6">
        <f>'[1]Crop Data'!$F$19</f>
        <v>19.5</v>
      </c>
      <c r="CQ6">
        <f>'[1]Crop Data'!$F$19</f>
        <v>19.5</v>
      </c>
      <c r="CR6">
        <f>'[1]Crop Data'!$F$19</f>
        <v>19.5</v>
      </c>
      <c r="CS6">
        <f>'[1]Crop Data'!$F$19</f>
        <v>19.5</v>
      </c>
      <c r="CT6">
        <f>'[1]Crop Data'!$F$19</f>
        <v>19.5</v>
      </c>
      <c r="CU6">
        <f>'[1]Crop Data'!$F$19</f>
        <v>19.5</v>
      </c>
      <c r="CV6">
        <f>'[1]Crop Data'!$F$21</f>
        <v>2.4300000000000002</v>
      </c>
      <c r="CW6">
        <f>'[1]Crop Data'!$F$21</f>
        <v>2.4300000000000002</v>
      </c>
      <c r="CX6">
        <f>'[1]Crop Data'!$F$21</f>
        <v>2.4300000000000002</v>
      </c>
      <c r="CY6">
        <f>'[1]Crop Data'!$F$21</f>
        <v>2.4300000000000002</v>
      </c>
      <c r="CZ6">
        <f>'[1]Crop Data'!$F$21</f>
        <v>2.4300000000000002</v>
      </c>
      <c r="DA6">
        <f>'[1]Crop Data'!$F$21</f>
        <v>2.4300000000000002</v>
      </c>
      <c r="DB6">
        <v>102</v>
      </c>
      <c r="DC6">
        <v>6</v>
      </c>
      <c r="DD6">
        <v>4</v>
      </c>
      <c r="DE6">
        <v>1400</v>
      </c>
      <c r="DF6">
        <v>125</v>
      </c>
      <c r="DG6">
        <f>'[1]Soil | Fuel | Labour | Subsidy'!$M$6</f>
        <v>0.6</v>
      </c>
      <c r="DH6">
        <f>'[1]Soil | Fuel | Labour | Subsidy'!$M$7</f>
        <v>10.08</v>
      </c>
    </row>
    <row r="7" spans="1:112">
      <c r="A7">
        <v>6</v>
      </c>
      <c r="B7" t="s">
        <v>1379</v>
      </c>
      <c r="C7" s="24" t="str">
        <f t="shared" si="9"/>
        <v>1.50</v>
      </c>
      <c r="D7">
        <v>6</v>
      </c>
      <c r="E7" t="s">
        <v>112</v>
      </c>
      <c r="F7" t="s">
        <v>112</v>
      </c>
      <c r="G7" t="s">
        <v>113</v>
      </c>
      <c r="H7" t="s">
        <v>112</v>
      </c>
      <c r="I7" t="s">
        <v>112</v>
      </c>
      <c r="J7" t="s">
        <v>113</v>
      </c>
      <c r="K7" t="s">
        <v>114</v>
      </c>
      <c r="L7" t="s">
        <v>1129</v>
      </c>
      <c r="M7" t="s">
        <v>115</v>
      </c>
      <c r="N7" t="s">
        <v>114</v>
      </c>
      <c r="O7" t="s">
        <v>1129</v>
      </c>
      <c r="P7" t="s">
        <v>115</v>
      </c>
      <c r="Q7" s="30">
        <f>IF(E7="wosr",'Management details'!$F$12,
IF(AND(ISNUMBER(SEARCH("H-Dsty",$B7))=TRUE,E7="winterwheat"),'Management details'!$G$11,
'Management details'!$F$11))</f>
        <v>200</v>
      </c>
      <c r="R7" s="30">
        <f>IF(F7="wosr",'Management details'!$F$12,
IF(AND(ISNUMBER(SEARCH("H-Dsty",$B7))=TRUE,F7="winterwheat"),'Management details'!$G$11,
'Management details'!$F$11))</f>
        <v>200</v>
      </c>
      <c r="S7" s="30">
        <f>IF(G7="wosr",'Management details'!$F$12,
IF(AND(ISNUMBER(SEARCH("H-Dsty",$B7))=TRUE,G7="winterwheat"),'Management details'!$G$11,
'Management details'!$F$11))</f>
        <v>3.2</v>
      </c>
      <c r="T7" s="30">
        <f>IF(H7="wosr",'Management details'!$F$12,
IF(AND(ISNUMBER(SEARCH("H-Dsty",$B7))=TRUE,H7="winterwheat"),'Management details'!$G$11,
'Management details'!$F$11))</f>
        <v>200</v>
      </c>
      <c r="U7" s="30">
        <f>IF(I7="wosr",'Management details'!$F$12,
IF(AND(ISNUMBER(SEARCH("H-Dsty",$B7))=TRUE,I7="winterwheat"),'Management details'!$G$11,
'Management details'!$F$11))</f>
        <v>200</v>
      </c>
      <c r="V7" s="30">
        <f>IF(J7="wosr",'Management details'!$F$12,
IF(AND(ISNUMBER(SEARCH("H-Dsty",$B7))=TRUE,J7="winterwheat"),'Management details'!$G$11,
'Management details'!$F$11))</f>
        <v>3.2</v>
      </c>
      <c r="W7" t="str">
        <f t="shared" si="2"/>
        <v>late</v>
      </c>
      <c r="X7" t="str">
        <f t="shared" si="3"/>
        <v>late</v>
      </c>
      <c r="Y7" t="str">
        <f t="shared" si="4"/>
        <v>no</v>
      </c>
      <c r="Z7" t="str">
        <f t="shared" si="5"/>
        <v>late</v>
      </c>
      <c r="AA7" t="str">
        <f t="shared" si="6"/>
        <v>late</v>
      </c>
      <c r="AB7" t="str">
        <f t="shared" si="7"/>
        <v>no</v>
      </c>
      <c r="AC7">
        <f>IF(AND((ISNUMBER(SEARCH("heavy",$B7))=TRUE),E7="winterwheat"),'Management details'!$O$11,
IF(AND((ISNUMBER(SEARCH("medium",$B7))=TRUE),E7="winterwheat"),'Management details'!$P$11,
IF(AND((ISNUMBER(SEARCH("light",$B7))=TRUE),E7="winterwheat"),'Management details'!$Q$11,
IF(E7="wosr",'Management details'!$O$12))))</f>
        <v>220</v>
      </c>
      <c r="AD7">
        <f>IF(AND((ISNUMBER(SEARCH("heavy",$B7))=TRUE),F7="winterwheat"),'Management details'!$O$11,
IF(AND((ISNUMBER(SEARCH("medium",$B7))=TRUE),F7="winterwheat"),'Management details'!$P$11,
IF(AND((ISNUMBER(SEARCH("light",$B7))=TRUE),F7="winterwheat"),'Management details'!$Q$11,
IF(F7="wosr",'Management details'!$O$12))))</f>
        <v>220</v>
      </c>
      <c r="AE7">
        <f>IF(AND((ISNUMBER(SEARCH("heavy",$B7))=TRUE),G7="winterwheat"),'Management details'!$O$11,
IF(AND((ISNUMBER(SEARCH("medium",$B7))=TRUE),G7="winterwheat"),'Management details'!$P$11,
IF(AND((ISNUMBER(SEARCH("light",$B7))=TRUE),G7="winterwheat"),'Management details'!$Q$11,
IF(G7="wosr",'Management details'!$O$12))))</f>
        <v>190</v>
      </c>
      <c r="AF7">
        <f>IF(AND((ISNUMBER(SEARCH("heavy",$B7))=TRUE),H7="winterwheat"),'Management details'!$O$11,
IF(AND((ISNUMBER(SEARCH("medium",$B7))=TRUE),H7="winterwheat"),'Management details'!$P$11,
IF(AND((ISNUMBER(SEARCH("light",$B7))=TRUE),H7="winterwheat"),'Management details'!$Q$11,
IF(H7="wosr",'Management details'!$O$12))))</f>
        <v>220</v>
      </c>
      <c r="AG7">
        <f>IF(AND((ISNUMBER(SEARCH("heavy",$B7))=TRUE),I7="winterwheat"),'Management details'!$O$11,
IF(AND((ISNUMBER(SEARCH("medium",$B7))=TRUE),I7="winterwheat"),'Management details'!$P$11,
IF(AND((ISNUMBER(SEARCH("light",$B7))=TRUE),I7="winterwheat"),'Management details'!$Q$11,
IF(I7="wosr",'Management details'!$O$12))))</f>
        <v>220</v>
      </c>
      <c r="AH7">
        <f>IF(AND((ISNUMBER(SEARCH("heavy",$B7))=TRUE),J7="winterwheat"),'Management details'!$O$11,
IF(AND((ISNUMBER(SEARCH("medium",$B7))=TRUE),J7="winterwheat"),'Management details'!$P$11,
IF(AND((ISNUMBER(SEARCH("light",$B7))=TRUE),J7="winterwheat"),'Management details'!$Q$11,
IF(J7="wosr",'Management details'!$O$12))))</f>
        <v>190</v>
      </c>
      <c r="AI7">
        <f>IF(E7="winterwheat",'Management details'!$O$15,
IF(E7="wosr",'Management details'!$O$16))</f>
        <v>80</v>
      </c>
      <c r="AJ7">
        <f>IF(F7="winterwheat",'Management details'!$O$15,
IF(F7="wosr",'Management details'!$O$16))</f>
        <v>80</v>
      </c>
      <c r="AK7">
        <f>IF(G7="winterwheat",'Management details'!$O$15,
IF(G7="wosr",'Management details'!$O$16))</f>
        <v>80</v>
      </c>
      <c r="AL7">
        <f>IF(H7="winterwheat",'Management details'!$O$15,
IF(H7="wosr",'Management details'!$O$16))</f>
        <v>80</v>
      </c>
      <c r="AM7">
        <f>IF(I7="winterwheat",'Management details'!$O$15,
IF(I7="wosr",'Management details'!$O$16))</f>
        <v>80</v>
      </c>
      <c r="AN7">
        <f>IF(J7="winterwheat",'Management details'!$O$15,
IF(J7="wosr",'Management details'!$O$16))</f>
        <v>80</v>
      </c>
      <c r="AO7">
        <f>IF(E7="winterwheat",'Management details'!$O$19,
IF(E7="wosr",'Management details'!$O$20))</f>
        <v>0.78</v>
      </c>
      <c r="AP7">
        <f>IF(F7="winterwheat",'Management details'!$O$19,
IF(F7="wosr",'Management details'!$O$20))</f>
        <v>0.78</v>
      </c>
      <c r="AQ7">
        <f>IF(G7="winterwheat",'Management details'!$O$19,
IF(G7="wosr",'Management details'!$O$20))</f>
        <v>70</v>
      </c>
      <c r="AR7">
        <f>IF(H7="winterwheat",'Management details'!$O$19,
IF(H7="wosr",'Management details'!$O$20))</f>
        <v>0.78</v>
      </c>
      <c r="AS7">
        <f>IF(I7="winterwheat",'Management details'!$O$19,
IF(I7="wosr",'Management details'!$O$20))</f>
        <v>0.78</v>
      </c>
      <c r="AT7">
        <f>IF(J7="winterwheat",'Management details'!$O$19,
IF(J7="wosr",'Management details'!$O$20))</f>
        <v>70</v>
      </c>
      <c r="AU7">
        <f>IF(E7="winterwheat",'Management details'!$F$24,
IF(E7="wosr",'Management details'!$F$25))</f>
        <v>8.4</v>
      </c>
      <c r="AV7">
        <f>IF(F7="winterwheat",'Management details'!$F$24,
IF(F7="wosr",'Management details'!$F$25))</f>
        <v>8.4</v>
      </c>
      <c r="AW7">
        <f>IF(G7="winterwheat",'Management details'!$F$24,
IF(G7="wosr",'Management details'!$F$25))</f>
        <v>3.2</v>
      </c>
      <c r="AX7">
        <f>IF(H7="winterwheat",'Management details'!$F$24,
IF(H7="wosr",'Management details'!$F$25))</f>
        <v>8.4</v>
      </c>
      <c r="AY7">
        <f>IF(I7="winterwheat",'Management details'!$F$24,
IF(I7="wosr",'Management details'!$F$25))</f>
        <v>8.4</v>
      </c>
      <c r="AZ7">
        <f>IF(J7="winterwheat",'Management details'!$F$24,
IF(J7="wosr",'Management details'!$F$25))</f>
        <v>3.2</v>
      </c>
      <c r="BA7">
        <f>IF(AND(ISNUMBER(SEARCH("H-Dsty",$B7))=TRUE,E7="winterwheat"),'Management details'!$G$28,
IF(AND(ISNUMBER(SEARCH("H-Dsty",$B7))=FALSE,E7="winterwheat"),'Management details'!$F$28,
IF(E7="wosr",'Management details'!$F$29)))</f>
        <v>2</v>
      </c>
      <c r="BB7">
        <f>IF(AND(ISNUMBER(SEARCH("H-Dsty",$B7))=TRUE,F7="winterwheat"),'Management details'!$G$28,
IF(AND(ISNUMBER(SEARCH("H-Dsty",$B7))=FALSE,F7="winterwheat"),'Management details'!$F$28,
IF(F7="wosr",'Management details'!$F$29)))</f>
        <v>2</v>
      </c>
      <c r="BC7">
        <f>IF(AND(ISNUMBER(SEARCH("H-Dsty",$B7))=TRUE,G7="winterwheat"),'Management details'!$G$28,
IF(AND(ISNUMBER(SEARCH("H-Dsty",$B7))=FALSE,G7="winterwheat"),'Management details'!$F$28,
IF(G7="wosr",'Management details'!$F$29)))</f>
        <v>2</v>
      </c>
      <c r="BD7">
        <f>IF(AND(ISNUMBER(SEARCH("H-Dsty",$B7))=TRUE,H7="winterwheat"),'Management details'!$G$28,
IF(AND(ISNUMBER(SEARCH("H-Dsty",$B7))=FALSE,H7="winterwheat"),'Management details'!$F$28,
IF(H7="wosr",'Management details'!$F$29)))</f>
        <v>2</v>
      </c>
      <c r="BE7">
        <f>IF(AND(ISNUMBER(SEARCH("H-Dsty",$B7))=TRUE,I7="winterwheat"),'Management details'!$G$28,
IF(AND(ISNUMBER(SEARCH("H-Dsty",$B7))=FALSE,I7="winterwheat"),'Management details'!$F$28,
IF(I7="wosr",'Management details'!$F$29)))</f>
        <v>2</v>
      </c>
      <c r="BF7">
        <f>IF(AND(ISNUMBER(SEARCH("H-Dsty",$B7))=TRUE,J7="winterwheat"),'Management details'!$G$28,
IF(AND(ISNUMBER(SEARCH("H-Dsty",$B7))=FALSE,J7="winterwheat"),'Management details'!$F$28,
IF(J7="wosr",'Management details'!$F$29)))</f>
        <v>2</v>
      </c>
      <c r="BG7">
        <f>IF(E7="winterwheat",'Management details'!$F$32,
IF(E7="wosr",'Management details'!$F$33))</f>
        <v>4</v>
      </c>
      <c r="BH7">
        <f>IF(F7="winterwheat",'Management details'!$F$32,
IF(F7="wosr",'Management details'!$F$33))</f>
        <v>4</v>
      </c>
      <c r="BI7">
        <f>IF(G7="winterwheat",'Management details'!$F$32,
IF(G7="wosr",'Management details'!$F$33))</f>
        <v>3</v>
      </c>
      <c r="BJ7">
        <f>IF(H7="winterwheat",'Management details'!$F$32,
IF(H7="wosr",'Management details'!$F$33))</f>
        <v>4</v>
      </c>
      <c r="BK7">
        <f>IF(I7="winterwheat",'Management details'!$F$32,
IF(I7="wosr",'Management details'!$F$33))</f>
        <v>4</v>
      </c>
      <c r="BL7">
        <f>IF(J7="winterwheat",'Management details'!$F$32,
IF(J7="wosr",'Management details'!$F$33))</f>
        <v>3</v>
      </c>
      <c r="BM7" t="s">
        <v>116</v>
      </c>
      <c r="BN7" t="str">
        <f t="shared" si="8"/>
        <v>low</v>
      </c>
      <c r="BO7" t="s">
        <v>128</v>
      </c>
      <c r="BP7" t="s">
        <v>128</v>
      </c>
      <c r="BQ7" t="s">
        <v>128</v>
      </c>
      <c r="BR7" t="s">
        <v>128</v>
      </c>
      <c r="BS7" t="s">
        <v>128</v>
      </c>
      <c r="BT7" s="24">
        <f>IF(E7="winterwheat",'[1]Crop Data'!$F$24,
IF(E7="wosr",'[1]Crop Data'!$M$24))</f>
        <v>150</v>
      </c>
      <c r="BU7" s="24">
        <f>IF(F7="winterwheat",'[1]Crop Data'!$F$24,
IF(F7="wosr",'[1]Crop Data'!$M$24))</f>
        <v>150</v>
      </c>
      <c r="BV7" s="24">
        <f>IF(G7="winterwheat",'[1]Crop Data'!$F$24,
IF(G7="wosr",'[1]Crop Data'!$M$24))</f>
        <v>335</v>
      </c>
      <c r="BW7" s="24">
        <f>IF(H7="winterwheat",'[1]Crop Data'!$F$24,
IF(H7="wosr",'[1]Crop Data'!$M$24))</f>
        <v>150</v>
      </c>
      <c r="BX7" s="24">
        <f>IF(I7="winterwheat",'[1]Crop Data'!$F$24,
IF(I7="wosr",'[1]Crop Data'!$M$24))</f>
        <v>150</v>
      </c>
      <c r="BY7" s="24">
        <f>IF(J7="winterwheat",'[1]Crop Data'!$F$24,
IF(J7="wosr",'[1]Crop Data'!$M$24))</f>
        <v>335</v>
      </c>
      <c r="BZ7">
        <v>0</v>
      </c>
      <c r="CA7">
        <v>0</v>
      </c>
      <c r="CB7">
        <v>0</v>
      </c>
      <c r="CC7">
        <v>0</v>
      </c>
      <c r="CD7">
        <v>0</v>
      </c>
      <c r="CE7">
        <v>0</v>
      </c>
      <c r="CF7" t="s">
        <v>119</v>
      </c>
      <c r="CG7" s="24">
        <f>'[1]Crop Data'!$F$13</f>
        <v>0.71</v>
      </c>
      <c r="CH7" s="24">
        <f>'[1]Crop Data'!$F$14</f>
        <v>0.44</v>
      </c>
      <c r="CI7">
        <f>'[1]Crop Data'!$F$15</f>
        <v>0.46</v>
      </c>
      <c r="CJ7">
        <f>IF(E7="winterwheat",'[1]Crop Data'!$F$17,
IF(E7="wosr",'[1]Crop Data'!$M$17))</f>
        <v>0.36</v>
      </c>
      <c r="CK7">
        <f>IF(F7="winterwheat",'[1]Crop Data'!$F$17,
IF(F7="wosr",'[1]Crop Data'!$M$17))</f>
        <v>0.36</v>
      </c>
      <c r="CL7">
        <f>IF(G7="winterwheat",'[1]Crop Data'!$F$17,
IF(G7="wosr",'[1]Crop Data'!$M$17))</f>
        <v>7.34</v>
      </c>
      <c r="CM7">
        <f>IF(H7="winterwheat",'[1]Crop Data'!$F$17,
IF(H7="wosr",'[1]Crop Data'!$M$17))</f>
        <v>0.36</v>
      </c>
      <c r="CN7">
        <f>IF(I7="winterwheat",'[1]Crop Data'!$F$17,
IF(I7="wosr",'[1]Crop Data'!$M$17))</f>
        <v>0.36</v>
      </c>
      <c r="CO7">
        <f>IF(J7="winterwheat",'[1]Crop Data'!$F$17,
IF(J7="wosr",'[1]Crop Data'!$M$17))</f>
        <v>7.34</v>
      </c>
      <c r="CP7">
        <f>'[1]Crop Data'!$F$19</f>
        <v>19.5</v>
      </c>
      <c r="CQ7">
        <f>'[1]Crop Data'!$F$19</f>
        <v>19.5</v>
      </c>
      <c r="CR7">
        <f>'[1]Crop Data'!$F$19</f>
        <v>19.5</v>
      </c>
      <c r="CS7">
        <f>'[1]Crop Data'!$F$19</f>
        <v>19.5</v>
      </c>
      <c r="CT7">
        <f>'[1]Crop Data'!$F$19</f>
        <v>19.5</v>
      </c>
      <c r="CU7">
        <f>'[1]Crop Data'!$F$19</f>
        <v>19.5</v>
      </c>
      <c r="CV7">
        <f>'[1]Crop Data'!$F$21</f>
        <v>2.4300000000000002</v>
      </c>
      <c r="CW7">
        <f>'[1]Crop Data'!$F$21</f>
        <v>2.4300000000000002</v>
      </c>
      <c r="CX7">
        <f>'[1]Crop Data'!$F$21</f>
        <v>2.4300000000000002</v>
      </c>
      <c r="CY7">
        <f>'[1]Crop Data'!$F$21</f>
        <v>2.4300000000000002</v>
      </c>
      <c r="CZ7">
        <f>'[1]Crop Data'!$F$21</f>
        <v>2.4300000000000002</v>
      </c>
      <c r="DA7">
        <f>'[1]Crop Data'!$F$21</f>
        <v>2.4300000000000002</v>
      </c>
      <c r="DB7">
        <v>102</v>
      </c>
      <c r="DC7">
        <v>6</v>
      </c>
      <c r="DD7">
        <v>4</v>
      </c>
      <c r="DE7">
        <v>1400</v>
      </c>
      <c r="DF7">
        <v>125</v>
      </c>
      <c r="DG7">
        <f>'[1]Soil | Fuel | Labour | Subsidy'!$M$6</f>
        <v>0.6</v>
      </c>
      <c r="DH7">
        <f>'[1]Soil | Fuel | Labour | Subsidy'!$M$7</f>
        <v>10.08</v>
      </c>
    </row>
    <row r="8" spans="1:112">
      <c r="A8" s="25">
        <v>7</v>
      </c>
      <c r="B8" t="s">
        <v>1364</v>
      </c>
      <c r="C8" s="24" t="str">
        <f t="shared" si="9"/>
        <v>0.75</v>
      </c>
      <c r="D8">
        <v>6</v>
      </c>
      <c r="E8" t="s">
        <v>112</v>
      </c>
      <c r="F8" t="s">
        <v>112</v>
      </c>
      <c r="G8" t="s">
        <v>113</v>
      </c>
      <c r="H8" t="s">
        <v>112</v>
      </c>
      <c r="I8" t="s">
        <v>112</v>
      </c>
      <c r="J8" t="s">
        <v>113</v>
      </c>
      <c r="K8" t="s">
        <v>114</v>
      </c>
      <c r="L8" t="s">
        <v>1129</v>
      </c>
      <c r="M8" t="s">
        <v>115</v>
      </c>
      <c r="N8" t="s">
        <v>114</v>
      </c>
      <c r="O8" t="s">
        <v>1129</v>
      </c>
      <c r="P8" t="s">
        <v>115</v>
      </c>
      <c r="Q8" s="30">
        <f>IF(E8="wosr",'Management details'!$F$12,
IF(AND(ISNUMBER(SEARCH("H-Dsty",$B8))=TRUE,E8="winterwheat"),'Management details'!$G$11,
'Management details'!$F$11))</f>
        <v>200</v>
      </c>
      <c r="R8" s="30">
        <f>IF(F8="wosr",'Management details'!$F$12,
IF(AND(ISNUMBER(SEARCH("H-Dsty",$B8))=TRUE,F8="winterwheat"),'Management details'!$G$11,
'Management details'!$F$11))</f>
        <v>200</v>
      </c>
      <c r="S8" s="30">
        <f>IF(G8="wosr",'Management details'!$F$12,
IF(AND(ISNUMBER(SEARCH("H-Dsty",$B8))=TRUE,G8="winterwheat"),'Management details'!$G$11,
'Management details'!$F$11))</f>
        <v>3.2</v>
      </c>
      <c r="T8" s="30">
        <f>IF(H8="wosr",'Management details'!$F$12,
IF(AND(ISNUMBER(SEARCH("H-Dsty",$B8))=TRUE,H8="winterwheat"),'Management details'!$G$11,
'Management details'!$F$11))</f>
        <v>200</v>
      </c>
      <c r="U8" s="30">
        <f>IF(I8="wosr",'Management details'!$F$12,
IF(AND(ISNUMBER(SEARCH("H-Dsty",$B8))=TRUE,I8="winterwheat"),'Management details'!$G$11,
'Management details'!$F$11))</f>
        <v>200</v>
      </c>
      <c r="V8" s="30">
        <f>IF(J8="wosr",'Management details'!$F$12,
IF(AND(ISNUMBER(SEARCH("H-Dsty",$B8))=TRUE,J8="winterwheat"),'Management details'!$G$11,
'Management details'!$F$11))</f>
        <v>3.2</v>
      </c>
      <c r="W8" t="str">
        <f t="shared" si="2"/>
        <v>late</v>
      </c>
      <c r="X8" t="str">
        <f t="shared" si="3"/>
        <v>late</v>
      </c>
      <c r="Y8" t="str">
        <f t="shared" si="4"/>
        <v>no</v>
      </c>
      <c r="Z8" t="str">
        <f t="shared" si="5"/>
        <v>late</v>
      </c>
      <c r="AA8" t="str">
        <f t="shared" si="6"/>
        <v>late</v>
      </c>
      <c r="AB8" t="str">
        <f t="shared" si="7"/>
        <v>no</v>
      </c>
      <c r="AC8">
        <f>IF(AND((ISNUMBER(SEARCH("heavy",$B8))=TRUE),E8="winterwheat"),'Management details'!$O$11,
IF(AND((ISNUMBER(SEARCH("medium",$B8))=TRUE),E8="winterwheat"),'Management details'!$P$11,
IF(AND((ISNUMBER(SEARCH("light",$B8))=TRUE),E8="winterwheat"),'Management details'!$Q$11,
IF(E8="wosr",'Management details'!$O$12))))</f>
        <v>190</v>
      </c>
      <c r="AD8">
        <f>IF(AND((ISNUMBER(SEARCH("heavy",$B8))=TRUE),F8="winterwheat"),'Management details'!$O$11,
IF(AND((ISNUMBER(SEARCH("medium",$B8))=TRUE),F8="winterwheat"),'Management details'!$P$11,
IF(AND((ISNUMBER(SEARCH("light",$B8))=TRUE),F8="winterwheat"),'Management details'!$Q$11,
IF(F8="wosr",'Management details'!$O$12))))</f>
        <v>190</v>
      </c>
      <c r="AE8">
        <f>IF(AND((ISNUMBER(SEARCH("heavy",$B8))=TRUE),G8="winterwheat"),'Management details'!$O$11,
IF(AND((ISNUMBER(SEARCH("medium",$B8))=TRUE),G8="winterwheat"),'Management details'!$P$11,
IF(AND((ISNUMBER(SEARCH("light",$B8))=TRUE),G8="winterwheat"),'Management details'!$Q$11,
IF(G8="wosr",'Management details'!$O$12))))</f>
        <v>190</v>
      </c>
      <c r="AF8">
        <f>IF(AND((ISNUMBER(SEARCH("heavy",$B8))=TRUE),H8="winterwheat"),'Management details'!$O$11,
IF(AND((ISNUMBER(SEARCH("medium",$B8))=TRUE),H8="winterwheat"),'Management details'!$P$11,
IF(AND((ISNUMBER(SEARCH("light",$B8))=TRUE),H8="winterwheat"),'Management details'!$Q$11,
IF(H8="wosr",'Management details'!$O$12))))</f>
        <v>190</v>
      </c>
      <c r="AG8">
        <f>IF(AND((ISNUMBER(SEARCH("heavy",$B8))=TRUE),I8="winterwheat"),'Management details'!$O$11,
IF(AND((ISNUMBER(SEARCH("medium",$B8))=TRUE),I8="winterwheat"),'Management details'!$P$11,
IF(AND((ISNUMBER(SEARCH("light",$B8))=TRUE),I8="winterwheat"),'Management details'!$Q$11,
IF(I8="wosr",'Management details'!$O$12))))</f>
        <v>190</v>
      </c>
      <c r="AH8">
        <f>IF(AND((ISNUMBER(SEARCH("heavy",$B8))=TRUE),J8="winterwheat"),'Management details'!$O$11,
IF(AND((ISNUMBER(SEARCH("medium",$B8))=TRUE),J8="winterwheat"),'Management details'!$P$11,
IF(AND((ISNUMBER(SEARCH("light",$B8))=TRUE),J8="winterwheat"),'Management details'!$Q$11,
IF(J8="wosr",'Management details'!$O$12))))</f>
        <v>190</v>
      </c>
      <c r="AI8">
        <f>IF(E8="winterwheat",'Management details'!$O$15,
IF(E8="wosr",'Management details'!$O$16))</f>
        <v>80</v>
      </c>
      <c r="AJ8">
        <f>IF(F8="winterwheat",'Management details'!$O$15,
IF(F8="wosr",'Management details'!$O$16))</f>
        <v>80</v>
      </c>
      <c r="AK8">
        <f>IF(G8="winterwheat",'Management details'!$O$15,
IF(G8="wosr",'Management details'!$O$16))</f>
        <v>80</v>
      </c>
      <c r="AL8">
        <f>IF(H8="winterwheat",'Management details'!$O$15,
IF(H8="wosr",'Management details'!$O$16))</f>
        <v>80</v>
      </c>
      <c r="AM8">
        <f>IF(I8="winterwheat",'Management details'!$O$15,
IF(I8="wosr",'Management details'!$O$16))</f>
        <v>80</v>
      </c>
      <c r="AN8">
        <f>IF(J8="winterwheat",'Management details'!$O$15,
IF(J8="wosr",'Management details'!$O$16))</f>
        <v>80</v>
      </c>
      <c r="AO8">
        <f>IF(E8="winterwheat",'Management details'!$O$19,
IF(E8="wosr",'Management details'!$O$20))</f>
        <v>0.78</v>
      </c>
      <c r="AP8">
        <f>IF(F8="winterwheat",'Management details'!$O$19,
IF(F8="wosr",'Management details'!$O$20))</f>
        <v>0.78</v>
      </c>
      <c r="AQ8">
        <f>IF(G8="winterwheat",'Management details'!$O$19,
IF(G8="wosr",'Management details'!$O$20))</f>
        <v>70</v>
      </c>
      <c r="AR8">
        <f>IF(H8="winterwheat",'Management details'!$O$19,
IF(H8="wosr",'Management details'!$O$20))</f>
        <v>0.78</v>
      </c>
      <c r="AS8">
        <f>IF(I8="winterwheat",'Management details'!$O$19,
IF(I8="wosr",'Management details'!$O$20))</f>
        <v>0.78</v>
      </c>
      <c r="AT8">
        <f>IF(J8="winterwheat",'Management details'!$O$19,
IF(J8="wosr",'Management details'!$O$20))</f>
        <v>70</v>
      </c>
      <c r="AU8">
        <f>IF(E8="winterwheat",'Management details'!$F$24,
IF(E8="wosr",'Management details'!$F$25))</f>
        <v>8.4</v>
      </c>
      <c r="AV8">
        <f>IF(F8="winterwheat",'Management details'!$F$24,
IF(F8="wosr",'Management details'!$F$25))</f>
        <v>8.4</v>
      </c>
      <c r="AW8">
        <f>IF(G8="winterwheat",'Management details'!$F$24,
IF(G8="wosr",'Management details'!$F$25))</f>
        <v>3.2</v>
      </c>
      <c r="AX8">
        <f>IF(H8="winterwheat",'Management details'!$F$24,
IF(H8="wosr",'Management details'!$F$25))</f>
        <v>8.4</v>
      </c>
      <c r="AY8">
        <f>IF(I8="winterwheat",'Management details'!$F$24,
IF(I8="wosr",'Management details'!$F$25))</f>
        <v>8.4</v>
      </c>
      <c r="AZ8">
        <f>IF(J8="winterwheat",'Management details'!$F$24,
IF(J8="wosr",'Management details'!$F$25))</f>
        <v>3.2</v>
      </c>
      <c r="BA8">
        <f>IF(AND(ISNUMBER(SEARCH("H-Dsty",$B8))=TRUE,E8="winterwheat"),'Management details'!$G$28,
IF(AND(ISNUMBER(SEARCH("H-Dsty",$B8))=FALSE,E8="winterwheat"),'Management details'!$F$28,
IF(E8="wosr",'Management details'!$F$29)))</f>
        <v>3</v>
      </c>
      <c r="BB8">
        <f>IF(AND(ISNUMBER(SEARCH("H-Dsty",$B8))=TRUE,F8="winterwheat"),'Management details'!$G$28,
IF(AND(ISNUMBER(SEARCH("H-Dsty",$B8))=FALSE,F8="winterwheat"),'Management details'!$F$28,
IF(F8="wosr",'Management details'!$F$29)))</f>
        <v>3</v>
      </c>
      <c r="BC8">
        <f>IF(AND(ISNUMBER(SEARCH("H-Dsty",$B8))=TRUE,G8="winterwheat"),'Management details'!$G$28,
IF(AND(ISNUMBER(SEARCH("H-Dsty",$B8))=FALSE,G8="winterwheat"),'Management details'!$F$28,
IF(G8="wosr",'Management details'!$F$29)))</f>
        <v>2</v>
      </c>
      <c r="BD8">
        <f>IF(AND(ISNUMBER(SEARCH("H-Dsty",$B8))=TRUE,H8="winterwheat"),'Management details'!$G$28,
IF(AND(ISNUMBER(SEARCH("H-Dsty",$B8))=FALSE,H8="winterwheat"),'Management details'!$F$28,
IF(H8="wosr",'Management details'!$F$29)))</f>
        <v>3</v>
      </c>
      <c r="BE8">
        <f>IF(AND(ISNUMBER(SEARCH("H-Dsty",$B8))=TRUE,I8="winterwheat"),'Management details'!$G$28,
IF(AND(ISNUMBER(SEARCH("H-Dsty",$B8))=FALSE,I8="winterwheat"),'Management details'!$F$28,
IF(I8="wosr",'Management details'!$F$29)))</f>
        <v>3</v>
      </c>
      <c r="BF8">
        <f>IF(AND(ISNUMBER(SEARCH("H-Dsty",$B8))=TRUE,J8="winterwheat"),'Management details'!$G$28,
IF(AND(ISNUMBER(SEARCH("H-Dsty",$B8))=FALSE,J8="winterwheat"),'Management details'!$F$28,
IF(J8="wosr",'Management details'!$F$29)))</f>
        <v>2</v>
      </c>
      <c r="BG8">
        <f>IF(E8="winterwheat",'Management details'!$F$32,
IF(E8="wosr",'Management details'!$F$33))</f>
        <v>4</v>
      </c>
      <c r="BH8">
        <f>IF(F8="winterwheat",'Management details'!$F$32,
IF(F8="wosr",'Management details'!$F$33))</f>
        <v>4</v>
      </c>
      <c r="BI8">
        <f>IF(G8="winterwheat",'Management details'!$F$32,
IF(G8="wosr",'Management details'!$F$33))</f>
        <v>3</v>
      </c>
      <c r="BJ8">
        <f>IF(H8="winterwheat",'Management details'!$F$32,
IF(H8="wosr",'Management details'!$F$33))</f>
        <v>4</v>
      </c>
      <c r="BK8">
        <f>IF(I8="winterwheat",'Management details'!$F$32,
IF(I8="wosr",'Management details'!$F$33))</f>
        <v>4</v>
      </c>
      <c r="BL8">
        <f>IF(J8="winterwheat",'Management details'!$F$32,
IF(J8="wosr",'Management details'!$F$33))</f>
        <v>3</v>
      </c>
      <c r="BM8" t="s">
        <v>116</v>
      </c>
      <c r="BN8" t="str">
        <f t="shared" si="8"/>
        <v>high</v>
      </c>
      <c r="BO8" t="s">
        <v>128</v>
      </c>
      <c r="BP8" t="s">
        <v>128</v>
      </c>
      <c r="BQ8" t="s">
        <v>128</v>
      </c>
      <c r="BR8" t="s">
        <v>128</v>
      </c>
      <c r="BS8" t="s">
        <v>128</v>
      </c>
      <c r="BT8" s="24">
        <f>IF(E8="winterwheat",'[1]Crop Data'!$F$24,
IF(E8="wosr",'[1]Crop Data'!$M$24))</f>
        <v>150</v>
      </c>
      <c r="BU8" s="24">
        <f>IF(F8="winterwheat",'[1]Crop Data'!$F$24,
IF(F8="wosr",'[1]Crop Data'!$M$24))</f>
        <v>150</v>
      </c>
      <c r="BV8" s="24">
        <f>IF(G8="winterwheat",'[1]Crop Data'!$F$24,
IF(G8="wosr",'[1]Crop Data'!$M$24))</f>
        <v>335</v>
      </c>
      <c r="BW8" s="24">
        <f>IF(H8="winterwheat",'[1]Crop Data'!$F$24,
IF(H8="wosr",'[1]Crop Data'!$M$24))</f>
        <v>150</v>
      </c>
      <c r="BX8" s="24">
        <f>IF(I8="winterwheat",'[1]Crop Data'!$F$24,
IF(I8="wosr",'[1]Crop Data'!$M$24))</f>
        <v>150</v>
      </c>
      <c r="BY8" s="24">
        <f>IF(J8="winterwheat",'[1]Crop Data'!$F$24,
IF(J8="wosr",'[1]Crop Data'!$M$24))</f>
        <v>335</v>
      </c>
      <c r="BZ8">
        <v>0</v>
      </c>
      <c r="CA8">
        <v>0</v>
      </c>
      <c r="CB8">
        <v>0</v>
      </c>
      <c r="CC8">
        <v>0</v>
      </c>
      <c r="CD8">
        <v>0</v>
      </c>
      <c r="CE8">
        <v>0</v>
      </c>
      <c r="CF8" t="s">
        <v>119</v>
      </c>
      <c r="CG8" s="24">
        <f>'[1]Crop Data'!$F$13</f>
        <v>0.71</v>
      </c>
      <c r="CH8" s="24">
        <f>'[1]Crop Data'!$F$14</f>
        <v>0.44</v>
      </c>
      <c r="CI8">
        <f>'[1]Crop Data'!$F$15</f>
        <v>0.46</v>
      </c>
      <c r="CJ8">
        <f>IF(E8="winterwheat",'[1]Crop Data'!$F$17,
IF(E8="wosr",'[1]Crop Data'!$M$17))</f>
        <v>0.36</v>
      </c>
      <c r="CK8">
        <f>IF(F8="winterwheat",'[1]Crop Data'!$F$17,
IF(F8="wosr",'[1]Crop Data'!$M$17))</f>
        <v>0.36</v>
      </c>
      <c r="CL8">
        <f>IF(G8="winterwheat",'[1]Crop Data'!$F$17,
IF(G8="wosr",'[1]Crop Data'!$M$17))</f>
        <v>7.34</v>
      </c>
      <c r="CM8">
        <f>IF(H8="winterwheat",'[1]Crop Data'!$F$17,
IF(H8="wosr",'[1]Crop Data'!$M$17))</f>
        <v>0.36</v>
      </c>
      <c r="CN8">
        <f>IF(I8="winterwheat",'[1]Crop Data'!$F$17,
IF(I8="wosr",'[1]Crop Data'!$M$17))</f>
        <v>0.36</v>
      </c>
      <c r="CO8">
        <f>IF(J8="winterwheat",'[1]Crop Data'!$F$17,
IF(J8="wosr",'[1]Crop Data'!$M$17))</f>
        <v>7.34</v>
      </c>
      <c r="CP8">
        <f>'[1]Crop Data'!$F$19</f>
        <v>19.5</v>
      </c>
      <c r="CQ8">
        <f>'[1]Crop Data'!$F$19</f>
        <v>19.5</v>
      </c>
      <c r="CR8">
        <f>'[1]Crop Data'!$F$19</f>
        <v>19.5</v>
      </c>
      <c r="CS8">
        <f>'[1]Crop Data'!$F$19</f>
        <v>19.5</v>
      </c>
      <c r="CT8">
        <f>'[1]Crop Data'!$F$19</f>
        <v>19.5</v>
      </c>
      <c r="CU8">
        <f>'[1]Crop Data'!$F$19</f>
        <v>19.5</v>
      </c>
      <c r="CV8">
        <f>'[1]Crop Data'!$F$21</f>
        <v>2.4300000000000002</v>
      </c>
      <c r="CW8">
        <f>'[1]Crop Data'!$F$21</f>
        <v>2.4300000000000002</v>
      </c>
      <c r="CX8">
        <f>'[1]Crop Data'!$F$21</f>
        <v>2.4300000000000002</v>
      </c>
      <c r="CY8">
        <f>'[1]Crop Data'!$F$21</f>
        <v>2.4300000000000002</v>
      </c>
      <c r="CZ8">
        <f>'[1]Crop Data'!$F$21</f>
        <v>2.4300000000000002</v>
      </c>
      <c r="DA8">
        <f>'[1]Crop Data'!$F$21</f>
        <v>2.4300000000000002</v>
      </c>
      <c r="DB8">
        <v>102</v>
      </c>
      <c r="DC8">
        <v>6</v>
      </c>
      <c r="DD8">
        <v>4</v>
      </c>
      <c r="DE8">
        <v>1400</v>
      </c>
      <c r="DF8">
        <v>125</v>
      </c>
      <c r="DG8">
        <f>'[1]Soil | Fuel | Labour | Subsidy'!$M$6</f>
        <v>0.6</v>
      </c>
      <c r="DH8">
        <f>'[1]Soil | Fuel | Labour | Subsidy'!$M$7</f>
        <v>10.08</v>
      </c>
    </row>
    <row r="9" spans="1:112">
      <c r="A9">
        <v>8</v>
      </c>
      <c r="B9" t="s">
        <v>1365</v>
      </c>
      <c r="C9" s="24" t="str">
        <f t="shared" si="9"/>
        <v>0.75</v>
      </c>
      <c r="D9">
        <v>6</v>
      </c>
      <c r="E9" t="s">
        <v>112</v>
      </c>
      <c r="F9" t="s">
        <v>112</v>
      </c>
      <c r="G9" t="s">
        <v>113</v>
      </c>
      <c r="H9" t="s">
        <v>112</v>
      </c>
      <c r="I9" t="s">
        <v>112</v>
      </c>
      <c r="J9" t="s">
        <v>113</v>
      </c>
      <c r="K9" t="s">
        <v>114</v>
      </c>
      <c r="L9" t="s">
        <v>1129</v>
      </c>
      <c r="M9" t="s">
        <v>115</v>
      </c>
      <c r="N9" t="s">
        <v>114</v>
      </c>
      <c r="O9" t="s">
        <v>1129</v>
      </c>
      <c r="P9" t="s">
        <v>115</v>
      </c>
      <c r="Q9" s="30">
        <f>IF(E9="wosr",'Management details'!$F$12,
IF(AND(ISNUMBER(SEARCH("H-Dsty",$B9))=TRUE,E9="winterwheat"),'Management details'!$G$11,
'Management details'!$F$11))</f>
        <v>200</v>
      </c>
      <c r="R9" s="30">
        <f>IF(F9="wosr",'Management details'!$F$12,
IF(AND(ISNUMBER(SEARCH("H-Dsty",$B9))=TRUE,F9="winterwheat"),'Management details'!$G$11,
'Management details'!$F$11))</f>
        <v>200</v>
      </c>
      <c r="S9" s="30">
        <f>IF(G9="wosr",'Management details'!$F$12,
IF(AND(ISNUMBER(SEARCH("H-Dsty",$B9))=TRUE,G9="winterwheat"),'Management details'!$G$11,
'Management details'!$F$11))</f>
        <v>3.2</v>
      </c>
      <c r="T9" s="30">
        <f>IF(H9="wosr",'Management details'!$F$12,
IF(AND(ISNUMBER(SEARCH("H-Dsty",$B9))=TRUE,H9="winterwheat"),'Management details'!$G$11,
'Management details'!$F$11))</f>
        <v>200</v>
      </c>
      <c r="U9" s="30">
        <f>IF(I9="wosr",'Management details'!$F$12,
IF(AND(ISNUMBER(SEARCH("H-Dsty",$B9))=TRUE,I9="winterwheat"),'Management details'!$G$11,
'Management details'!$F$11))</f>
        <v>200</v>
      </c>
      <c r="V9" s="30">
        <f>IF(J9="wosr",'Management details'!$F$12,
IF(AND(ISNUMBER(SEARCH("H-Dsty",$B9))=TRUE,J9="winterwheat"),'Management details'!$G$11,
'Management details'!$F$11))</f>
        <v>3.2</v>
      </c>
      <c r="W9" t="str">
        <f t="shared" si="2"/>
        <v>late</v>
      </c>
      <c r="X9" t="str">
        <f t="shared" si="3"/>
        <v>late</v>
      </c>
      <c r="Y9" t="str">
        <f t="shared" si="4"/>
        <v>no</v>
      </c>
      <c r="Z9" t="str">
        <f t="shared" si="5"/>
        <v>late</v>
      </c>
      <c r="AA9" t="str">
        <f t="shared" si="6"/>
        <v>late</v>
      </c>
      <c r="AB9" t="str">
        <f t="shared" si="7"/>
        <v>no</v>
      </c>
      <c r="AC9">
        <f>IF(AND((ISNUMBER(SEARCH("heavy",$B9))=TRUE),E9="winterwheat"),'Management details'!$O$11,
IF(AND((ISNUMBER(SEARCH("medium",$B9))=TRUE),E9="winterwheat"),'Management details'!$P$11,
IF(AND((ISNUMBER(SEARCH("light",$B9))=TRUE),E9="winterwheat"),'Management details'!$Q$11,
IF(E9="wosr",'Management details'!$O$12))))</f>
        <v>190</v>
      </c>
      <c r="AD9">
        <f>IF(AND((ISNUMBER(SEARCH("heavy",$B9))=TRUE),F9="winterwheat"),'Management details'!$O$11,
IF(AND((ISNUMBER(SEARCH("medium",$B9))=TRUE),F9="winterwheat"),'Management details'!$P$11,
IF(AND((ISNUMBER(SEARCH("light",$B9))=TRUE),F9="winterwheat"),'Management details'!$Q$11,
IF(F9="wosr",'Management details'!$O$12))))</f>
        <v>190</v>
      </c>
      <c r="AE9">
        <f>IF(AND((ISNUMBER(SEARCH("heavy",$B9))=TRUE),G9="winterwheat"),'Management details'!$O$11,
IF(AND((ISNUMBER(SEARCH("medium",$B9))=TRUE),G9="winterwheat"),'Management details'!$P$11,
IF(AND((ISNUMBER(SEARCH("light",$B9))=TRUE),G9="winterwheat"),'Management details'!$Q$11,
IF(G9="wosr",'Management details'!$O$12))))</f>
        <v>190</v>
      </c>
      <c r="AF9">
        <f>IF(AND((ISNUMBER(SEARCH("heavy",$B9))=TRUE),H9="winterwheat"),'Management details'!$O$11,
IF(AND((ISNUMBER(SEARCH("medium",$B9))=TRUE),H9="winterwheat"),'Management details'!$P$11,
IF(AND((ISNUMBER(SEARCH("light",$B9))=TRUE),H9="winterwheat"),'Management details'!$Q$11,
IF(H9="wosr",'Management details'!$O$12))))</f>
        <v>190</v>
      </c>
      <c r="AG9">
        <f>IF(AND((ISNUMBER(SEARCH("heavy",$B9))=TRUE),I9="winterwheat"),'Management details'!$O$11,
IF(AND((ISNUMBER(SEARCH("medium",$B9))=TRUE),I9="winterwheat"),'Management details'!$P$11,
IF(AND((ISNUMBER(SEARCH("light",$B9))=TRUE),I9="winterwheat"),'Management details'!$Q$11,
IF(I9="wosr",'Management details'!$O$12))))</f>
        <v>190</v>
      </c>
      <c r="AH9">
        <f>IF(AND((ISNUMBER(SEARCH("heavy",$B9))=TRUE),J9="winterwheat"),'Management details'!$O$11,
IF(AND((ISNUMBER(SEARCH("medium",$B9))=TRUE),J9="winterwheat"),'Management details'!$P$11,
IF(AND((ISNUMBER(SEARCH("light",$B9))=TRUE),J9="winterwheat"),'Management details'!$Q$11,
IF(J9="wosr",'Management details'!$O$12))))</f>
        <v>190</v>
      </c>
      <c r="AI9">
        <f>IF(E9="winterwheat",'Management details'!$O$15,
IF(E9="wosr",'Management details'!$O$16))</f>
        <v>80</v>
      </c>
      <c r="AJ9">
        <f>IF(F9="winterwheat",'Management details'!$O$15,
IF(F9="wosr",'Management details'!$O$16))</f>
        <v>80</v>
      </c>
      <c r="AK9">
        <f>IF(G9="winterwheat",'Management details'!$O$15,
IF(G9="wosr",'Management details'!$O$16))</f>
        <v>80</v>
      </c>
      <c r="AL9">
        <f>IF(H9="winterwheat",'Management details'!$O$15,
IF(H9="wosr",'Management details'!$O$16))</f>
        <v>80</v>
      </c>
      <c r="AM9">
        <f>IF(I9="winterwheat",'Management details'!$O$15,
IF(I9="wosr",'Management details'!$O$16))</f>
        <v>80</v>
      </c>
      <c r="AN9">
        <f>IF(J9="winterwheat",'Management details'!$O$15,
IF(J9="wosr",'Management details'!$O$16))</f>
        <v>80</v>
      </c>
      <c r="AO9">
        <f>IF(E9="winterwheat",'Management details'!$O$19,
IF(E9="wosr",'Management details'!$O$20))</f>
        <v>0.78</v>
      </c>
      <c r="AP9">
        <f>IF(F9="winterwheat",'Management details'!$O$19,
IF(F9="wosr",'Management details'!$O$20))</f>
        <v>0.78</v>
      </c>
      <c r="AQ9">
        <f>IF(G9="winterwheat",'Management details'!$O$19,
IF(G9="wosr",'Management details'!$O$20))</f>
        <v>70</v>
      </c>
      <c r="AR9">
        <f>IF(H9="winterwheat",'Management details'!$O$19,
IF(H9="wosr",'Management details'!$O$20))</f>
        <v>0.78</v>
      </c>
      <c r="AS9">
        <f>IF(I9="winterwheat",'Management details'!$O$19,
IF(I9="wosr",'Management details'!$O$20))</f>
        <v>0.78</v>
      </c>
      <c r="AT9">
        <f>IF(J9="winterwheat",'Management details'!$O$19,
IF(J9="wosr",'Management details'!$O$20))</f>
        <v>70</v>
      </c>
      <c r="AU9">
        <f>IF(E9="winterwheat",'Management details'!$F$24,
IF(E9="wosr",'Management details'!$F$25))</f>
        <v>8.4</v>
      </c>
      <c r="AV9">
        <f>IF(F9="winterwheat",'Management details'!$F$24,
IF(F9="wosr",'Management details'!$F$25))</f>
        <v>8.4</v>
      </c>
      <c r="AW9">
        <f>IF(G9="winterwheat",'Management details'!$F$24,
IF(G9="wosr",'Management details'!$F$25))</f>
        <v>3.2</v>
      </c>
      <c r="AX9">
        <f>IF(H9="winterwheat",'Management details'!$F$24,
IF(H9="wosr",'Management details'!$F$25))</f>
        <v>8.4</v>
      </c>
      <c r="AY9">
        <f>IF(I9="winterwheat",'Management details'!$F$24,
IF(I9="wosr",'Management details'!$F$25))</f>
        <v>8.4</v>
      </c>
      <c r="AZ9">
        <f>IF(J9="winterwheat",'Management details'!$F$24,
IF(J9="wosr",'Management details'!$F$25))</f>
        <v>3.2</v>
      </c>
      <c r="BA9">
        <f>IF(AND(ISNUMBER(SEARCH("H-Dsty",$B9))=TRUE,E9="winterwheat"),'Management details'!$G$28,
IF(AND(ISNUMBER(SEARCH("H-Dsty",$B9))=FALSE,E9="winterwheat"),'Management details'!$F$28,
IF(E9="wosr",'Management details'!$F$29)))</f>
        <v>2</v>
      </c>
      <c r="BB9">
        <f>IF(AND(ISNUMBER(SEARCH("H-Dsty",$B9))=TRUE,F9="winterwheat"),'Management details'!$G$28,
IF(AND(ISNUMBER(SEARCH("H-Dsty",$B9))=FALSE,F9="winterwheat"),'Management details'!$F$28,
IF(F9="wosr",'Management details'!$F$29)))</f>
        <v>2</v>
      </c>
      <c r="BC9">
        <f>IF(AND(ISNUMBER(SEARCH("H-Dsty",$B9))=TRUE,G9="winterwheat"),'Management details'!$G$28,
IF(AND(ISNUMBER(SEARCH("H-Dsty",$B9))=FALSE,G9="winterwheat"),'Management details'!$F$28,
IF(G9="wosr",'Management details'!$F$29)))</f>
        <v>2</v>
      </c>
      <c r="BD9">
        <f>IF(AND(ISNUMBER(SEARCH("H-Dsty",$B9))=TRUE,H9="winterwheat"),'Management details'!$G$28,
IF(AND(ISNUMBER(SEARCH("H-Dsty",$B9))=FALSE,H9="winterwheat"),'Management details'!$F$28,
IF(H9="wosr",'Management details'!$F$29)))</f>
        <v>2</v>
      </c>
      <c r="BE9">
        <f>IF(AND(ISNUMBER(SEARCH("H-Dsty",$B9))=TRUE,I9="winterwheat"),'Management details'!$G$28,
IF(AND(ISNUMBER(SEARCH("H-Dsty",$B9))=FALSE,I9="winterwheat"),'Management details'!$F$28,
IF(I9="wosr",'Management details'!$F$29)))</f>
        <v>2</v>
      </c>
      <c r="BF9">
        <f>IF(AND(ISNUMBER(SEARCH("H-Dsty",$B9))=TRUE,J9="winterwheat"),'Management details'!$G$28,
IF(AND(ISNUMBER(SEARCH("H-Dsty",$B9))=FALSE,J9="winterwheat"),'Management details'!$F$28,
IF(J9="wosr",'Management details'!$F$29)))</f>
        <v>2</v>
      </c>
      <c r="BG9">
        <f>IF(E9="winterwheat",'Management details'!$F$32,
IF(E9="wosr",'Management details'!$F$33))</f>
        <v>4</v>
      </c>
      <c r="BH9">
        <f>IF(F9="winterwheat",'Management details'!$F$32,
IF(F9="wosr",'Management details'!$F$33))</f>
        <v>4</v>
      </c>
      <c r="BI9">
        <f>IF(G9="winterwheat",'Management details'!$F$32,
IF(G9="wosr",'Management details'!$F$33))</f>
        <v>3</v>
      </c>
      <c r="BJ9">
        <f>IF(H9="winterwheat",'Management details'!$F$32,
IF(H9="wosr",'Management details'!$F$33))</f>
        <v>4</v>
      </c>
      <c r="BK9">
        <f>IF(I9="winterwheat",'Management details'!$F$32,
IF(I9="wosr",'Management details'!$F$33))</f>
        <v>4</v>
      </c>
      <c r="BL9">
        <f>IF(J9="winterwheat",'Management details'!$F$32,
IF(J9="wosr",'Management details'!$F$33))</f>
        <v>3</v>
      </c>
      <c r="BM9" t="s">
        <v>116</v>
      </c>
      <c r="BN9" t="str">
        <f t="shared" si="8"/>
        <v>low</v>
      </c>
      <c r="BO9" t="s">
        <v>128</v>
      </c>
      <c r="BP9" t="s">
        <v>128</v>
      </c>
      <c r="BQ9" t="s">
        <v>128</v>
      </c>
      <c r="BR9" t="s">
        <v>128</v>
      </c>
      <c r="BS9" t="s">
        <v>128</v>
      </c>
      <c r="BT9" s="24">
        <f>IF(E9="winterwheat",'[1]Crop Data'!$F$24,
IF(E9="wosr",'[1]Crop Data'!$M$24))</f>
        <v>150</v>
      </c>
      <c r="BU9" s="24">
        <f>IF(F9="winterwheat",'[1]Crop Data'!$F$24,
IF(F9="wosr",'[1]Crop Data'!$M$24))</f>
        <v>150</v>
      </c>
      <c r="BV9" s="24">
        <f>IF(G9="winterwheat",'[1]Crop Data'!$F$24,
IF(G9="wosr",'[1]Crop Data'!$M$24))</f>
        <v>335</v>
      </c>
      <c r="BW9" s="24">
        <f>IF(H9="winterwheat",'[1]Crop Data'!$F$24,
IF(H9="wosr",'[1]Crop Data'!$M$24))</f>
        <v>150</v>
      </c>
      <c r="BX9" s="24">
        <f>IF(I9="winterwheat",'[1]Crop Data'!$F$24,
IF(I9="wosr",'[1]Crop Data'!$M$24))</f>
        <v>150</v>
      </c>
      <c r="BY9" s="24">
        <f>IF(J9="winterwheat",'[1]Crop Data'!$F$24,
IF(J9="wosr",'[1]Crop Data'!$M$24))</f>
        <v>335</v>
      </c>
      <c r="BZ9">
        <v>0</v>
      </c>
      <c r="CA9">
        <v>0</v>
      </c>
      <c r="CB9">
        <v>0</v>
      </c>
      <c r="CC9">
        <v>0</v>
      </c>
      <c r="CD9">
        <v>0</v>
      </c>
      <c r="CE9">
        <v>0</v>
      </c>
      <c r="CF9" t="s">
        <v>119</v>
      </c>
      <c r="CG9" s="24">
        <f>'[1]Crop Data'!$F$13</f>
        <v>0.71</v>
      </c>
      <c r="CH9" s="24">
        <f>'[1]Crop Data'!$F$14</f>
        <v>0.44</v>
      </c>
      <c r="CI9">
        <f>'[1]Crop Data'!$F$15</f>
        <v>0.46</v>
      </c>
      <c r="CJ9">
        <f>IF(E9="winterwheat",'[1]Crop Data'!$F$17,
IF(E9="wosr",'[1]Crop Data'!$M$17))</f>
        <v>0.36</v>
      </c>
      <c r="CK9">
        <f>IF(F9="winterwheat",'[1]Crop Data'!$F$17,
IF(F9="wosr",'[1]Crop Data'!$M$17))</f>
        <v>0.36</v>
      </c>
      <c r="CL9">
        <f>IF(G9="winterwheat",'[1]Crop Data'!$F$17,
IF(G9="wosr",'[1]Crop Data'!$M$17))</f>
        <v>7.34</v>
      </c>
      <c r="CM9">
        <f>IF(H9="winterwheat",'[1]Crop Data'!$F$17,
IF(H9="wosr",'[1]Crop Data'!$M$17))</f>
        <v>0.36</v>
      </c>
      <c r="CN9">
        <f>IF(I9="winterwheat",'[1]Crop Data'!$F$17,
IF(I9="wosr",'[1]Crop Data'!$M$17))</f>
        <v>0.36</v>
      </c>
      <c r="CO9">
        <f>IF(J9="winterwheat",'[1]Crop Data'!$F$17,
IF(J9="wosr",'[1]Crop Data'!$M$17))</f>
        <v>7.34</v>
      </c>
      <c r="CP9">
        <f>'[1]Crop Data'!$F$19</f>
        <v>19.5</v>
      </c>
      <c r="CQ9">
        <f>'[1]Crop Data'!$F$19</f>
        <v>19.5</v>
      </c>
      <c r="CR9">
        <f>'[1]Crop Data'!$F$19</f>
        <v>19.5</v>
      </c>
      <c r="CS9">
        <f>'[1]Crop Data'!$F$19</f>
        <v>19.5</v>
      </c>
      <c r="CT9">
        <f>'[1]Crop Data'!$F$19</f>
        <v>19.5</v>
      </c>
      <c r="CU9">
        <f>'[1]Crop Data'!$F$19</f>
        <v>19.5</v>
      </c>
      <c r="CV9">
        <f>'[1]Crop Data'!$F$21</f>
        <v>2.4300000000000002</v>
      </c>
      <c r="CW9">
        <f>'[1]Crop Data'!$F$21</f>
        <v>2.4300000000000002</v>
      </c>
      <c r="CX9">
        <f>'[1]Crop Data'!$F$21</f>
        <v>2.4300000000000002</v>
      </c>
      <c r="CY9">
        <f>'[1]Crop Data'!$F$21</f>
        <v>2.4300000000000002</v>
      </c>
      <c r="CZ9">
        <f>'[1]Crop Data'!$F$21</f>
        <v>2.4300000000000002</v>
      </c>
      <c r="DA9">
        <f>'[1]Crop Data'!$F$21</f>
        <v>2.4300000000000002</v>
      </c>
      <c r="DB9">
        <v>102</v>
      </c>
      <c r="DC9">
        <v>6</v>
      </c>
      <c r="DD9">
        <v>4</v>
      </c>
      <c r="DE9">
        <v>1400</v>
      </c>
      <c r="DF9">
        <v>125</v>
      </c>
      <c r="DG9">
        <f>'[1]Soil | Fuel | Labour | Subsidy'!$M$6</f>
        <v>0.6</v>
      </c>
      <c r="DH9">
        <f>'[1]Soil | Fuel | Labour | Subsidy'!$M$7</f>
        <v>10.08</v>
      </c>
    </row>
    <row r="10" spans="1:112">
      <c r="A10" s="25">
        <v>9</v>
      </c>
      <c r="B10" t="s">
        <v>1380</v>
      </c>
      <c r="C10" s="24" t="str">
        <f t="shared" si="9"/>
        <v>0.75</v>
      </c>
      <c r="D10">
        <v>6</v>
      </c>
      <c r="E10" t="s">
        <v>112</v>
      </c>
      <c r="F10" t="s">
        <v>112</v>
      </c>
      <c r="G10" t="s">
        <v>113</v>
      </c>
      <c r="H10" t="s">
        <v>112</v>
      </c>
      <c r="I10" t="s">
        <v>112</v>
      </c>
      <c r="J10" t="s">
        <v>113</v>
      </c>
      <c r="K10" t="s">
        <v>114</v>
      </c>
      <c r="L10" t="s">
        <v>1129</v>
      </c>
      <c r="M10" t="s">
        <v>115</v>
      </c>
      <c r="N10" t="s">
        <v>114</v>
      </c>
      <c r="O10" t="s">
        <v>1129</v>
      </c>
      <c r="P10" t="s">
        <v>115</v>
      </c>
      <c r="Q10" s="30">
        <f>IF(E10="wosr",'Management details'!$F$12,
IF(AND(ISNUMBER(SEARCH("H-Dsty",$B10))=TRUE,E10="winterwheat"),'Management details'!$G$11,
'Management details'!$F$11))</f>
        <v>200</v>
      </c>
      <c r="R10" s="30">
        <f>IF(F10="wosr",'Management details'!$F$12,
IF(AND(ISNUMBER(SEARCH("H-Dsty",$B10))=TRUE,F10="winterwheat"),'Management details'!$G$11,
'Management details'!$F$11))</f>
        <v>200</v>
      </c>
      <c r="S10" s="30">
        <f>IF(G10="wosr",'Management details'!$F$12,
IF(AND(ISNUMBER(SEARCH("H-Dsty",$B10))=TRUE,G10="winterwheat"),'Management details'!$G$11,
'Management details'!$F$11))</f>
        <v>3.2</v>
      </c>
      <c r="T10" s="30">
        <f>IF(H10="wosr",'Management details'!$F$12,
IF(AND(ISNUMBER(SEARCH("H-Dsty",$B10))=TRUE,H10="winterwheat"),'Management details'!$G$11,
'Management details'!$F$11))</f>
        <v>200</v>
      </c>
      <c r="U10" s="30">
        <f>IF(I10="wosr",'Management details'!$F$12,
IF(AND(ISNUMBER(SEARCH("H-Dsty",$B10))=TRUE,I10="winterwheat"),'Management details'!$G$11,
'Management details'!$F$11))</f>
        <v>200</v>
      </c>
      <c r="V10" s="30">
        <f>IF(J10="wosr",'Management details'!$F$12,
IF(AND(ISNUMBER(SEARCH("H-Dsty",$B10))=TRUE,J10="winterwheat"),'Management details'!$G$11,
'Management details'!$F$11))</f>
        <v>3.2</v>
      </c>
      <c r="W10" t="str">
        <f t="shared" si="2"/>
        <v>late</v>
      </c>
      <c r="X10" t="str">
        <f t="shared" si="3"/>
        <v>late</v>
      </c>
      <c r="Y10" t="str">
        <f t="shared" si="4"/>
        <v>no</v>
      </c>
      <c r="Z10" t="str">
        <f t="shared" si="5"/>
        <v>late</v>
      </c>
      <c r="AA10" t="str">
        <f t="shared" si="6"/>
        <v>late</v>
      </c>
      <c r="AB10" t="str">
        <f t="shared" si="7"/>
        <v>no</v>
      </c>
      <c r="AC10">
        <f>IF(AND((ISNUMBER(SEARCH("heavy",$B10))=TRUE),E10="winterwheat"),'Management details'!$O$11,
IF(AND((ISNUMBER(SEARCH("medium",$B10))=TRUE),E10="winterwheat"),'Management details'!$P$11,
IF(AND((ISNUMBER(SEARCH("light",$B10))=TRUE),E10="winterwheat"),'Management details'!$Q$11,
IF(E10="wosr",'Management details'!$O$12))))</f>
        <v>190</v>
      </c>
      <c r="AD10">
        <f>IF(AND((ISNUMBER(SEARCH("heavy",$B10))=TRUE),F10="winterwheat"),'Management details'!$O$11,
IF(AND((ISNUMBER(SEARCH("medium",$B10))=TRUE),F10="winterwheat"),'Management details'!$P$11,
IF(AND((ISNUMBER(SEARCH("light",$B10))=TRUE),F10="winterwheat"),'Management details'!$Q$11,
IF(F10="wosr",'Management details'!$O$12))))</f>
        <v>190</v>
      </c>
      <c r="AE10">
        <f>IF(AND((ISNUMBER(SEARCH("heavy",$B10))=TRUE),G10="winterwheat"),'Management details'!$O$11,
IF(AND((ISNUMBER(SEARCH("medium",$B10))=TRUE),G10="winterwheat"),'Management details'!$P$11,
IF(AND((ISNUMBER(SEARCH("light",$B10))=TRUE),G10="winterwheat"),'Management details'!$Q$11,
IF(G10="wosr",'Management details'!$O$12))))</f>
        <v>190</v>
      </c>
      <c r="AF10">
        <f>IF(AND((ISNUMBER(SEARCH("heavy",$B10))=TRUE),H10="winterwheat"),'Management details'!$O$11,
IF(AND((ISNUMBER(SEARCH("medium",$B10))=TRUE),H10="winterwheat"),'Management details'!$P$11,
IF(AND((ISNUMBER(SEARCH("light",$B10))=TRUE),H10="winterwheat"),'Management details'!$Q$11,
IF(H10="wosr",'Management details'!$O$12))))</f>
        <v>190</v>
      </c>
      <c r="AG10">
        <f>IF(AND((ISNUMBER(SEARCH("heavy",$B10))=TRUE),I10="winterwheat"),'Management details'!$O$11,
IF(AND((ISNUMBER(SEARCH("medium",$B10))=TRUE),I10="winterwheat"),'Management details'!$P$11,
IF(AND((ISNUMBER(SEARCH("light",$B10))=TRUE),I10="winterwheat"),'Management details'!$Q$11,
IF(I10="wosr",'Management details'!$O$12))))</f>
        <v>190</v>
      </c>
      <c r="AH10">
        <f>IF(AND((ISNUMBER(SEARCH("heavy",$B10))=TRUE),J10="winterwheat"),'Management details'!$O$11,
IF(AND((ISNUMBER(SEARCH("medium",$B10))=TRUE),J10="winterwheat"),'Management details'!$P$11,
IF(AND((ISNUMBER(SEARCH("light",$B10))=TRUE),J10="winterwheat"),'Management details'!$Q$11,
IF(J10="wosr",'Management details'!$O$12))))</f>
        <v>190</v>
      </c>
      <c r="AI10">
        <f>IF(E10="winterwheat",'Management details'!$O$15,
IF(E10="wosr",'Management details'!$O$16))</f>
        <v>80</v>
      </c>
      <c r="AJ10">
        <f>IF(F10="winterwheat",'Management details'!$O$15,
IF(F10="wosr",'Management details'!$O$16))</f>
        <v>80</v>
      </c>
      <c r="AK10">
        <f>IF(G10="winterwheat",'Management details'!$O$15,
IF(G10="wosr",'Management details'!$O$16))</f>
        <v>80</v>
      </c>
      <c r="AL10">
        <f>IF(H10="winterwheat",'Management details'!$O$15,
IF(H10="wosr",'Management details'!$O$16))</f>
        <v>80</v>
      </c>
      <c r="AM10">
        <f>IF(I10="winterwheat",'Management details'!$O$15,
IF(I10="wosr",'Management details'!$O$16))</f>
        <v>80</v>
      </c>
      <c r="AN10">
        <f>IF(J10="winterwheat",'Management details'!$O$15,
IF(J10="wosr",'Management details'!$O$16))</f>
        <v>80</v>
      </c>
      <c r="AO10">
        <f>IF(E10="winterwheat",'Management details'!$O$19,
IF(E10="wosr",'Management details'!$O$20))</f>
        <v>0.78</v>
      </c>
      <c r="AP10">
        <f>IF(F10="winterwheat",'Management details'!$O$19,
IF(F10="wosr",'Management details'!$O$20))</f>
        <v>0.78</v>
      </c>
      <c r="AQ10">
        <f>IF(G10="winterwheat",'Management details'!$O$19,
IF(G10="wosr",'Management details'!$O$20))</f>
        <v>70</v>
      </c>
      <c r="AR10">
        <f>IF(H10="winterwheat",'Management details'!$O$19,
IF(H10="wosr",'Management details'!$O$20))</f>
        <v>0.78</v>
      </c>
      <c r="AS10">
        <f>IF(I10="winterwheat",'Management details'!$O$19,
IF(I10="wosr",'Management details'!$O$20))</f>
        <v>0.78</v>
      </c>
      <c r="AT10">
        <f>IF(J10="winterwheat",'Management details'!$O$19,
IF(J10="wosr",'Management details'!$O$20))</f>
        <v>70</v>
      </c>
      <c r="AU10">
        <f>IF(E10="winterwheat",'Management details'!$F$24,
IF(E10="wosr",'Management details'!$F$25))</f>
        <v>8.4</v>
      </c>
      <c r="AV10">
        <f>IF(F10="winterwheat",'Management details'!$F$24,
IF(F10="wosr",'Management details'!$F$25))</f>
        <v>8.4</v>
      </c>
      <c r="AW10">
        <f>IF(G10="winterwheat",'Management details'!$F$24,
IF(G10="wosr",'Management details'!$F$25))</f>
        <v>3.2</v>
      </c>
      <c r="AX10">
        <f>IF(H10="winterwheat",'Management details'!$F$24,
IF(H10="wosr",'Management details'!$F$25))</f>
        <v>8.4</v>
      </c>
      <c r="AY10">
        <f>IF(I10="winterwheat",'Management details'!$F$24,
IF(I10="wosr",'Management details'!$F$25))</f>
        <v>8.4</v>
      </c>
      <c r="AZ10">
        <f>IF(J10="winterwheat",'Management details'!$F$24,
IF(J10="wosr",'Management details'!$F$25))</f>
        <v>3.2</v>
      </c>
      <c r="BA10">
        <f>IF(AND(ISNUMBER(SEARCH("H-Dsty",$B10))=TRUE,E10="winterwheat"),'Management details'!$G$28,
IF(AND(ISNUMBER(SEARCH("H-Dsty",$B10))=FALSE,E10="winterwheat"),'Management details'!$F$28,
IF(E10="wosr",'Management details'!$F$29)))</f>
        <v>2</v>
      </c>
      <c r="BB10">
        <f>IF(AND(ISNUMBER(SEARCH("H-Dsty",$B10))=TRUE,F10="winterwheat"),'Management details'!$G$28,
IF(AND(ISNUMBER(SEARCH("H-Dsty",$B10))=FALSE,F10="winterwheat"),'Management details'!$F$28,
IF(F10="wosr",'Management details'!$F$29)))</f>
        <v>2</v>
      </c>
      <c r="BC10">
        <f>IF(AND(ISNUMBER(SEARCH("H-Dsty",$B10))=TRUE,G10="winterwheat"),'Management details'!$G$28,
IF(AND(ISNUMBER(SEARCH("H-Dsty",$B10))=FALSE,G10="winterwheat"),'Management details'!$F$28,
IF(G10="wosr",'Management details'!$F$29)))</f>
        <v>2</v>
      </c>
      <c r="BD10">
        <f>IF(AND(ISNUMBER(SEARCH("H-Dsty",$B10))=TRUE,H10="winterwheat"),'Management details'!$G$28,
IF(AND(ISNUMBER(SEARCH("H-Dsty",$B10))=FALSE,H10="winterwheat"),'Management details'!$F$28,
IF(H10="wosr",'Management details'!$F$29)))</f>
        <v>2</v>
      </c>
      <c r="BE10">
        <f>IF(AND(ISNUMBER(SEARCH("H-Dsty",$B10))=TRUE,I10="winterwheat"),'Management details'!$G$28,
IF(AND(ISNUMBER(SEARCH("H-Dsty",$B10))=FALSE,I10="winterwheat"),'Management details'!$F$28,
IF(I10="wosr",'Management details'!$F$29)))</f>
        <v>2</v>
      </c>
      <c r="BF10">
        <f>IF(AND(ISNUMBER(SEARCH("H-Dsty",$B10))=TRUE,J10="winterwheat"),'Management details'!$G$28,
IF(AND(ISNUMBER(SEARCH("H-Dsty",$B10))=FALSE,J10="winterwheat"),'Management details'!$F$28,
IF(J10="wosr",'Management details'!$F$29)))</f>
        <v>2</v>
      </c>
      <c r="BG10">
        <f>IF(E10="winterwheat",'Management details'!$F$32,
IF(E10="wosr",'Management details'!$F$33))</f>
        <v>4</v>
      </c>
      <c r="BH10">
        <f>IF(F10="winterwheat",'Management details'!$F$32,
IF(F10="wosr",'Management details'!$F$33))</f>
        <v>4</v>
      </c>
      <c r="BI10">
        <f>IF(G10="winterwheat",'Management details'!$F$32,
IF(G10="wosr",'Management details'!$F$33))</f>
        <v>3</v>
      </c>
      <c r="BJ10">
        <f>IF(H10="winterwheat",'Management details'!$F$32,
IF(H10="wosr",'Management details'!$F$33))</f>
        <v>4</v>
      </c>
      <c r="BK10">
        <f>IF(I10="winterwheat",'Management details'!$F$32,
IF(I10="wosr",'Management details'!$F$33))</f>
        <v>4</v>
      </c>
      <c r="BL10">
        <f>IF(J10="winterwheat",'Management details'!$F$32,
IF(J10="wosr",'Management details'!$F$33))</f>
        <v>3</v>
      </c>
      <c r="BM10" t="s">
        <v>116</v>
      </c>
      <c r="BN10" t="str">
        <f t="shared" si="8"/>
        <v>low</v>
      </c>
      <c r="BO10" t="s">
        <v>128</v>
      </c>
      <c r="BP10" t="s">
        <v>128</v>
      </c>
      <c r="BQ10" t="s">
        <v>128</v>
      </c>
      <c r="BR10" t="s">
        <v>128</v>
      </c>
      <c r="BS10" t="s">
        <v>128</v>
      </c>
      <c r="BT10" s="24">
        <f>IF(E10="winterwheat",'[1]Crop Data'!$F$24,
IF(E10="wosr",'[1]Crop Data'!$M$24))</f>
        <v>150</v>
      </c>
      <c r="BU10" s="24">
        <f>IF(F10="winterwheat",'[1]Crop Data'!$F$24,
IF(F10="wosr",'[1]Crop Data'!$M$24))</f>
        <v>150</v>
      </c>
      <c r="BV10" s="24">
        <f>IF(G10="winterwheat",'[1]Crop Data'!$F$24,
IF(G10="wosr",'[1]Crop Data'!$M$24))</f>
        <v>335</v>
      </c>
      <c r="BW10" s="24">
        <f>IF(H10="winterwheat",'[1]Crop Data'!$F$24,
IF(H10="wosr",'[1]Crop Data'!$M$24))</f>
        <v>150</v>
      </c>
      <c r="BX10" s="24">
        <f>IF(I10="winterwheat",'[1]Crop Data'!$F$24,
IF(I10="wosr",'[1]Crop Data'!$M$24))</f>
        <v>150</v>
      </c>
      <c r="BY10" s="24">
        <f>IF(J10="winterwheat",'[1]Crop Data'!$F$24,
IF(J10="wosr",'[1]Crop Data'!$M$24))</f>
        <v>335</v>
      </c>
      <c r="BZ10">
        <v>0</v>
      </c>
      <c r="CA10">
        <v>0</v>
      </c>
      <c r="CB10">
        <v>0</v>
      </c>
      <c r="CC10">
        <v>0</v>
      </c>
      <c r="CD10">
        <v>0</v>
      </c>
      <c r="CE10">
        <v>0</v>
      </c>
      <c r="CF10" t="s">
        <v>119</v>
      </c>
      <c r="CG10" s="24">
        <f>'[1]Crop Data'!$F$13</f>
        <v>0.71</v>
      </c>
      <c r="CH10" s="24">
        <f>'[1]Crop Data'!$F$14</f>
        <v>0.44</v>
      </c>
      <c r="CI10">
        <f>'[1]Crop Data'!$F$15</f>
        <v>0.46</v>
      </c>
      <c r="CJ10">
        <f>IF(E10="winterwheat",'[1]Crop Data'!$F$17,
IF(E10="wosr",'[1]Crop Data'!$M$17))</f>
        <v>0.36</v>
      </c>
      <c r="CK10">
        <f>IF(F10="winterwheat",'[1]Crop Data'!$F$17,
IF(F10="wosr",'[1]Crop Data'!$M$17))</f>
        <v>0.36</v>
      </c>
      <c r="CL10">
        <f>IF(G10="winterwheat",'[1]Crop Data'!$F$17,
IF(G10="wosr",'[1]Crop Data'!$M$17))</f>
        <v>7.34</v>
      </c>
      <c r="CM10">
        <f>IF(H10="winterwheat",'[1]Crop Data'!$F$17,
IF(H10="wosr",'[1]Crop Data'!$M$17))</f>
        <v>0.36</v>
      </c>
      <c r="CN10">
        <f>IF(I10="winterwheat",'[1]Crop Data'!$F$17,
IF(I10="wosr",'[1]Crop Data'!$M$17))</f>
        <v>0.36</v>
      </c>
      <c r="CO10">
        <f>IF(J10="winterwheat",'[1]Crop Data'!$F$17,
IF(J10="wosr",'[1]Crop Data'!$M$17))</f>
        <v>7.34</v>
      </c>
      <c r="CP10">
        <f>'[1]Crop Data'!$F$19</f>
        <v>19.5</v>
      </c>
      <c r="CQ10">
        <f>'[1]Crop Data'!$F$19</f>
        <v>19.5</v>
      </c>
      <c r="CR10">
        <f>'[1]Crop Data'!$F$19</f>
        <v>19.5</v>
      </c>
      <c r="CS10">
        <f>'[1]Crop Data'!$F$19</f>
        <v>19.5</v>
      </c>
      <c r="CT10">
        <f>'[1]Crop Data'!$F$19</f>
        <v>19.5</v>
      </c>
      <c r="CU10">
        <f>'[1]Crop Data'!$F$19</f>
        <v>19.5</v>
      </c>
      <c r="CV10">
        <f>'[1]Crop Data'!$F$21</f>
        <v>2.4300000000000002</v>
      </c>
      <c r="CW10">
        <f>'[1]Crop Data'!$F$21</f>
        <v>2.4300000000000002</v>
      </c>
      <c r="CX10">
        <f>'[1]Crop Data'!$F$21</f>
        <v>2.4300000000000002</v>
      </c>
      <c r="CY10">
        <f>'[1]Crop Data'!$F$21</f>
        <v>2.4300000000000002</v>
      </c>
      <c r="CZ10">
        <f>'[1]Crop Data'!$F$21</f>
        <v>2.4300000000000002</v>
      </c>
      <c r="DA10">
        <f>'[1]Crop Data'!$F$21</f>
        <v>2.4300000000000002</v>
      </c>
      <c r="DB10">
        <v>102</v>
      </c>
      <c r="DC10">
        <v>6</v>
      </c>
      <c r="DD10">
        <v>4</v>
      </c>
      <c r="DE10">
        <v>1400</v>
      </c>
      <c r="DF10">
        <v>125</v>
      </c>
      <c r="DG10">
        <f>'[1]Soil | Fuel | Labour | Subsidy'!$M$6</f>
        <v>0.6</v>
      </c>
      <c r="DH10">
        <f>'[1]Soil | Fuel | Labour | Subsidy'!$M$7</f>
        <v>10.08</v>
      </c>
    </row>
    <row r="11" spans="1:112">
      <c r="A11">
        <v>10</v>
      </c>
      <c r="B11" t="s">
        <v>1366</v>
      </c>
      <c r="C11" s="24" t="str">
        <f t="shared" si="9"/>
        <v>2.25</v>
      </c>
      <c r="D11">
        <v>6</v>
      </c>
      <c r="E11" t="s">
        <v>112</v>
      </c>
      <c r="F11" t="s">
        <v>112</v>
      </c>
      <c r="G11" t="s">
        <v>113</v>
      </c>
      <c r="H11" t="s">
        <v>112</v>
      </c>
      <c r="I11" t="s">
        <v>112</v>
      </c>
      <c r="J11" t="s">
        <v>113</v>
      </c>
      <c r="K11" t="s">
        <v>114</v>
      </c>
      <c r="L11" t="s">
        <v>1133</v>
      </c>
      <c r="M11" t="s">
        <v>115</v>
      </c>
      <c r="N11" t="s">
        <v>114</v>
      </c>
      <c r="O11" t="s">
        <v>1133</v>
      </c>
      <c r="P11" t="s">
        <v>115</v>
      </c>
      <c r="Q11" s="30">
        <f>IF(E11="wosr",'Management details'!$F$12,
IF(AND(ISNUMBER(SEARCH("H-Dsty",$B11))=TRUE,E11="winterwheat"),'Management details'!$G$11,
'Management details'!$F$11))</f>
        <v>200</v>
      </c>
      <c r="R11" s="30">
        <f>IF(F11="wosr",'Management details'!$F$12,
IF(AND(ISNUMBER(SEARCH("H-Dsty",$B11))=TRUE,F11="winterwheat"),'Management details'!$G$11,
'Management details'!$F$11))</f>
        <v>200</v>
      </c>
      <c r="S11" s="30">
        <f>IF(G11="wosr",'Management details'!$F$12,
IF(AND(ISNUMBER(SEARCH("H-Dsty",$B11))=TRUE,G11="winterwheat"),'Management details'!$G$11,
'Management details'!$F$11))</f>
        <v>3.2</v>
      </c>
      <c r="T11" s="30">
        <f>IF(H11="wosr",'Management details'!$F$12,
IF(AND(ISNUMBER(SEARCH("H-Dsty",$B11))=TRUE,H11="winterwheat"),'Management details'!$G$11,
'Management details'!$F$11))</f>
        <v>200</v>
      </c>
      <c r="U11" s="30">
        <f>IF(I11="wosr",'Management details'!$F$12,
IF(AND(ISNUMBER(SEARCH("H-Dsty",$B11))=TRUE,I11="winterwheat"),'Management details'!$G$11,
'Management details'!$F$11))</f>
        <v>200</v>
      </c>
      <c r="V11" s="30">
        <f>IF(J11="wosr",'Management details'!$F$12,
IF(AND(ISNUMBER(SEARCH("H-Dsty",$B11))=TRUE,J11="winterwheat"),'Management details'!$G$11,
'Management details'!$F$11))</f>
        <v>3.2</v>
      </c>
      <c r="W11" t="str">
        <f t="shared" si="2"/>
        <v>late</v>
      </c>
      <c r="X11" t="str">
        <f t="shared" si="3"/>
        <v>late</v>
      </c>
      <c r="Y11" t="str">
        <f t="shared" si="4"/>
        <v>no</v>
      </c>
      <c r="Z11" t="str">
        <f t="shared" si="5"/>
        <v>late</v>
      </c>
      <c r="AA11" t="str">
        <f t="shared" si="6"/>
        <v>late</v>
      </c>
      <c r="AB11" t="str">
        <f t="shared" si="7"/>
        <v>no</v>
      </c>
      <c r="AC11">
        <f>IF(AND((ISNUMBER(SEARCH("heavy",$B11))=TRUE),E11="winterwheat"),'Management details'!$O$11,
IF(AND((ISNUMBER(SEARCH("medium",$B11))=TRUE),E11="winterwheat"),'Management details'!$P$11,
IF(AND((ISNUMBER(SEARCH("light",$B11))=TRUE),E11="winterwheat"),'Management details'!$Q$11,
IF(E11="wosr",'Management details'!$O$12))))</f>
        <v>220</v>
      </c>
      <c r="AD11">
        <f>IF(AND((ISNUMBER(SEARCH("heavy",$B11))=TRUE),F11="winterwheat"),'Management details'!$O$11,
IF(AND((ISNUMBER(SEARCH("medium",$B11))=TRUE),F11="winterwheat"),'Management details'!$P$11,
IF(AND((ISNUMBER(SEARCH("light",$B11))=TRUE),F11="winterwheat"),'Management details'!$Q$11,
IF(F11="wosr",'Management details'!$O$12))))</f>
        <v>220</v>
      </c>
      <c r="AE11">
        <f>IF(AND((ISNUMBER(SEARCH("heavy",$B11))=TRUE),G11="winterwheat"),'Management details'!$O$11,
IF(AND((ISNUMBER(SEARCH("medium",$B11))=TRUE),G11="winterwheat"),'Management details'!$P$11,
IF(AND((ISNUMBER(SEARCH("light",$B11))=TRUE),G11="winterwheat"),'Management details'!$Q$11,
IF(G11="wosr",'Management details'!$O$12))))</f>
        <v>190</v>
      </c>
      <c r="AF11">
        <f>IF(AND((ISNUMBER(SEARCH("heavy",$B11))=TRUE),H11="winterwheat"),'Management details'!$O$11,
IF(AND((ISNUMBER(SEARCH("medium",$B11))=TRUE),H11="winterwheat"),'Management details'!$P$11,
IF(AND((ISNUMBER(SEARCH("light",$B11))=TRUE),H11="winterwheat"),'Management details'!$Q$11,
IF(H11="wosr",'Management details'!$O$12))))</f>
        <v>220</v>
      </c>
      <c r="AG11">
        <f>IF(AND((ISNUMBER(SEARCH("heavy",$B11))=TRUE),I11="winterwheat"),'Management details'!$O$11,
IF(AND((ISNUMBER(SEARCH("medium",$B11))=TRUE),I11="winterwheat"),'Management details'!$P$11,
IF(AND((ISNUMBER(SEARCH("light",$B11))=TRUE),I11="winterwheat"),'Management details'!$Q$11,
IF(I11="wosr",'Management details'!$O$12))))</f>
        <v>220</v>
      </c>
      <c r="AH11">
        <f>IF(AND((ISNUMBER(SEARCH("heavy",$B11))=TRUE),J11="winterwheat"),'Management details'!$O$11,
IF(AND((ISNUMBER(SEARCH("medium",$B11))=TRUE),J11="winterwheat"),'Management details'!$P$11,
IF(AND((ISNUMBER(SEARCH("light",$B11))=TRUE),J11="winterwheat"),'Management details'!$Q$11,
IF(J11="wosr",'Management details'!$O$12))))</f>
        <v>190</v>
      </c>
      <c r="AI11">
        <f>IF(E11="winterwheat",'Management details'!$O$15,
IF(E11="wosr",'Management details'!$O$16))</f>
        <v>80</v>
      </c>
      <c r="AJ11">
        <f>IF(F11="winterwheat",'Management details'!$O$15,
IF(F11="wosr",'Management details'!$O$16))</f>
        <v>80</v>
      </c>
      <c r="AK11">
        <f>IF(G11="winterwheat",'Management details'!$O$15,
IF(G11="wosr",'Management details'!$O$16))</f>
        <v>80</v>
      </c>
      <c r="AL11">
        <f>IF(H11="winterwheat",'Management details'!$O$15,
IF(H11="wosr",'Management details'!$O$16))</f>
        <v>80</v>
      </c>
      <c r="AM11">
        <f>IF(I11="winterwheat",'Management details'!$O$15,
IF(I11="wosr",'Management details'!$O$16))</f>
        <v>80</v>
      </c>
      <c r="AN11">
        <f>IF(J11="winterwheat",'Management details'!$O$15,
IF(J11="wosr",'Management details'!$O$16))</f>
        <v>80</v>
      </c>
      <c r="AO11">
        <f>IF(E11="winterwheat",'Management details'!$O$19,
IF(E11="wosr",'Management details'!$O$20))</f>
        <v>0.78</v>
      </c>
      <c r="AP11">
        <f>IF(F11="winterwheat",'Management details'!$O$19,
IF(F11="wosr",'Management details'!$O$20))</f>
        <v>0.78</v>
      </c>
      <c r="AQ11">
        <f>IF(G11="winterwheat",'Management details'!$O$19,
IF(G11="wosr",'Management details'!$O$20))</f>
        <v>70</v>
      </c>
      <c r="AR11">
        <f>IF(H11="winterwheat",'Management details'!$O$19,
IF(H11="wosr",'Management details'!$O$20))</f>
        <v>0.78</v>
      </c>
      <c r="AS11">
        <f>IF(I11="winterwheat",'Management details'!$O$19,
IF(I11="wosr",'Management details'!$O$20))</f>
        <v>0.78</v>
      </c>
      <c r="AT11">
        <f>IF(J11="winterwheat",'Management details'!$O$19,
IF(J11="wosr",'Management details'!$O$20))</f>
        <v>70</v>
      </c>
      <c r="AU11">
        <f>IF(E11="winterwheat",'Management details'!$F$24,
IF(E11="wosr",'Management details'!$F$25))</f>
        <v>8.4</v>
      </c>
      <c r="AV11">
        <f>IF(F11="winterwheat",'Management details'!$F$24,
IF(F11="wosr",'Management details'!$F$25))</f>
        <v>8.4</v>
      </c>
      <c r="AW11">
        <f>IF(G11="winterwheat",'Management details'!$F$24,
IF(G11="wosr",'Management details'!$F$25))</f>
        <v>3.2</v>
      </c>
      <c r="AX11">
        <f>IF(H11="winterwheat",'Management details'!$F$24,
IF(H11="wosr",'Management details'!$F$25))</f>
        <v>8.4</v>
      </c>
      <c r="AY11">
        <f>IF(I11="winterwheat",'Management details'!$F$24,
IF(I11="wosr",'Management details'!$F$25))</f>
        <v>8.4</v>
      </c>
      <c r="AZ11">
        <f>IF(J11="winterwheat",'Management details'!$F$24,
IF(J11="wosr",'Management details'!$F$25))</f>
        <v>3.2</v>
      </c>
      <c r="BA11">
        <f>IF(AND(ISNUMBER(SEARCH("H-Dsty",$B11))=TRUE,E11="winterwheat"),'Management details'!$G$28,
IF(AND(ISNUMBER(SEARCH("H-Dsty",$B11))=FALSE,E11="winterwheat"),'Management details'!$F$28,
IF(E11="wosr",'Management details'!$F$29)))</f>
        <v>3</v>
      </c>
      <c r="BB11">
        <f>IF(AND(ISNUMBER(SEARCH("H-Dsty",$B11))=TRUE,F11="winterwheat"),'Management details'!$G$28,
IF(AND(ISNUMBER(SEARCH("H-Dsty",$B11))=FALSE,F11="winterwheat"),'Management details'!$F$28,
IF(F11="wosr",'Management details'!$F$29)))</f>
        <v>3</v>
      </c>
      <c r="BC11">
        <f>IF(AND(ISNUMBER(SEARCH("H-Dsty",$B11))=TRUE,G11="winterwheat"),'Management details'!$G$28,
IF(AND(ISNUMBER(SEARCH("H-Dsty",$B11))=FALSE,G11="winterwheat"),'Management details'!$F$28,
IF(G11="wosr",'Management details'!$F$29)))</f>
        <v>2</v>
      </c>
      <c r="BD11">
        <f>IF(AND(ISNUMBER(SEARCH("H-Dsty",$B11))=TRUE,H11="winterwheat"),'Management details'!$G$28,
IF(AND(ISNUMBER(SEARCH("H-Dsty",$B11))=FALSE,H11="winterwheat"),'Management details'!$F$28,
IF(H11="wosr",'Management details'!$F$29)))</f>
        <v>3</v>
      </c>
      <c r="BE11">
        <f>IF(AND(ISNUMBER(SEARCH("H-Dsty",$B11))=TRUE,I11="winterwheat"),'Management details'!$G$28,
IF(AND(ISNUMBER(SEARCH("H-Dsty",$B11))=FALSE,I11="winterwheat"),'Management details'!$F$28,
IF(I11="wosr",'Management details'!$F$29)))</f>
        <v>3</v>
      </c>
      <c r="BF11">
        <f>IF(AND(ISNUMBER(SEARCH("H-Dsty",$B11))=TRUE,J11="winterwheat"),'Management details'!$G$28,
IF(AND(ISNUMBER(SEARCH("H-Dsty",$B11))=FALSE,J11="winterwheat"),'Management details'!$F$28,
IF(J11="wosr",'Management details'!$F$29)))</f>
        <v>2</v>
      </c>
      <c r="BG11">
        <f>IF(E11="winterwheat",'Management details'!$F$32,
IF(E11="wosr",'Management details'!$F$33))</f>
        <v>4</v>
      </c>
      <c r="BH11">
        <f>IF(F11="winterwheat",'Management details'!$F$32,
IF(F11="wosr",'Management details'!$F$33))</f>
        <v>4</v>
      </c>
      <c r="BI11">
        <f>IF(G11="winterwheat",'Management details'!$F$32,
IF(G11="wosr",'Management details'!$F$33))</f>
        <v>3</v>
      </c>
      <c r="BJ11">
        <f>IF(H11="winterwheat",'Management details'!$F$32,
IF(H11="wosr",'Management details'!$F$33))</f>
        <v>4</v>
      </c>
      <c r="BK11">
        <f>IF(I11="winterwheat",'Management details'!$F$32,
IF(I11="wosr",'Management details'!$F$33))</f>
        <v>4</v>
      </c>
      <c r="BL11">
        <f>IF(J11="winterwheat",'Management details'!$F$32,
IF(J11="wosr",'Management details'!$F$33))</f>
        <v>3</v>
      </c>
      <c r="BM11" t="s">
        <v>116</v>
      </c>
      <c r="BN11" t="str">
        <f t="shared" si="8"/>
        <v>high</v>
      </c>
      <c r="BO11" t="s">
        <v>128</v>
      </c>
      <c r="BP11" t="s">
        <v>128</v>
      </c>
      <c r="BQ11" t="s">
        <v>128</v>
      </c>
      <c r="BR11" t="s">
        <v>128</v>
      </c>
      <c r="BS11" t="s">
        <v>128</v>
      </c>
      <c r="BT11" s="24">
        <f>IF(E11="winterwheat",'[1]Crop Data'!$F$24,
IF(E11="wosr",'[1]Crop Data'!$M$24))</f>
        <v>150</v>
      </c>
      <c r="BU11" s="24">
        <f>IF(F11="winterwheat",'[1]Crop Data'!$F$24,
IF(F11="wosr",'[1]Crop Data'!$M$24))</f>
        <v>150</v>
      </c>
      <c r="BV11" s="24">
        <f>IF(G11="winterwheat",'[1]Crop Data'!$F$24,
IF(G11="wosr",'[1]Crop Data'!$M$24))</f>
        <v>335</v>
      </c>
      <c r="BW11" s="24">
        <f>IF(H11="winterwheat",'[1]Crop Data'!$F$24,
IF(H11="wosr",'[1]Crop Data'!$M$24))</f>
        <v>150</v>
      </c>
      <c r="BX11" s="24">
        <f>IF(I11="winterwheat",'[1]Crop Data'!$F$24,
IF(I11="wosr",'[1]Crop Data'!$M$24))</f>
        <v>150</v>
      </c>
      <c r="BY11" s="24">
        <f>IF(J11="winterwheat",'[1]Crop Data'!$F$24,
IF(J11="wosr",'[1]Crop Data'!$M$24))</f>
        <v>335</v>
      </c>
      <c r="BZ11">
        <v>0</v>
      </c>
      <c r="CA11">
        <v>0</v>
      </c>
      <c r="CB11">
        <v>0</v>
      </c>
      <c r="CC11">
        <v>0</v>
      </c>
      <c r="CD11">
        <v>0</v>
      </c>
      <c r="CE11">
        <v>0</v>
      </c>
      <c r="CF11" t="s">
        <v>119</v>
      </c>
      <c r="CG11" s="24">
        <f>'[1]Crop Data'!$F$13</f>
        <v>0.71</v>
      </c>
      <c r="CH11" s="24">
        <f>'[1]Crop Data'!$F$14</f>
        <v>0.44</v>
      </c>
      <c r="CI11">
        <f>'[1]Crop Data'!$F$15</f>
        <v>0.46</v>
      </c>
      <c r="CJ11">
        <f>IF(E11="winterwheat",'[1]Crop Data'!$F$17,
IF(E11="wosr",'[1]Crop Data'!$M$17))</f>
        <v>0.36</v>
      </c>
      <c r="CK11">
        <f>IF(F11="winterwheat",'[1]Crop Data'!$F$17,
IF(F11="wosr",'[1]Crop Data'!$M$17))</f>
        <v>0.36</v>
      </c>
      <c r="CL11">
        <f>IF(G11="winterwheat",'[1]Crop Data'!$F$17,
IF(G11="wosr",'[1]Crop Data'!$M$17))</f>
        <v>7.34</v>
      </c>
      <c r="CM11">
        <f>IF(H11="winterwheat",'[1]Crop Data'!$F$17,
IF(H11="wosr",'[1]Crop Data'!$M$17))</f>
        <v>0.36</v>
      </c>
      <c r="CN11">
        <f>IF(I11="winterwheat",'[1]Crop Data'!$F$17,
IF(I11="wosr",'[1]Crop Data'!$M$17))</f>
        <v>0.36</v>
      </c>
      <c r="CO11">
        <f>IF(J11="winterwheat",'[1]Crop Data'!$F$17,
IF(J11="wosr",'[1]Crop Data'!$M$17))</f>
        <v>7.34</v>
      </c>
      <c r="CP11">
        <f>'[1]Crop Data'!$F$19</f>
        <v>19.5</v>
      </c>
      <c r="CQ11">
        <f>'[1]Crop Data'!$F$19</f>
        <v>19.5</v>
      </c>
      <c r="CR11">
        <f>'[1]Crop Data'!$F$19</f>
        <v>19.5</v>
      </c>
      <c r="CS11">
        <f>'[1]Crop Data'!$F$19</f>
        <v>19.5</v>
      </c>
      <c r="CT11">
        <f>'[1]Crop Data'!$F$19</f>
        <v>19.5</v>
      </c>
      <c r="CU11">
        <f>'[1]Crop Data'!$F$19</f>
        <v>19.5</v>
      </c>
      <c r="CV11">
        <f>'[1]Crop Data'!$F$21</f>
        <v>2.4300000000000002</v>
      </c>
      <c r="CW11">
        <f>'[1]Crop Data'!$F$21</f>
        <v>2.4300000000000002</v>
      </c>
      <c r="CX11">
        <f>'[1]Crop Data'!$F$21</f>
        <v>2.4300000000000002</v>
      </c>
      <c r="CY11">
        <f>'[1]Crop Data'!$F$21</f>
        <v>2.4300000000000002</v>
      </c>
      <c r="CZ11">
        <f>'[1]Crop Data'!$F$21</f>
        <v>2.4300000000000002</v>
      </c>
      <c r="DA11">
        <f>'[1]Crop Data'!$F$21</f>
        <v>2.4300000000000002</v>
      </c>
      <c r="DB11">
        <v>102</v>
      </c>
      <c r="DC11">
        <v>6</v>
      </c>
      <c r="DD11">
        <v>4</v>
      </c>
      <c r="DE11">
        <v>1400</v>
      </c>
      <c r="DF11">
        <v>125</v>
      </c>
      <c r="DG11">
        <f>'[1]Soil | Fuel | Labour | Subsidy'!$M$6</f>
        <v>0.6</v>
      </c>
      <c r="DH11">
        <f>'[1]Soil | Fuel | Labour | Subsidy'!$M$7</f>
        <v>10.08</v>
      </c>
    </row>
    <row r="12" spans="1:112">
      <c r="A12" s="25">
        <v>11</v>
      </c>
      <c r="B12" t="s">
        <v>1367</v>
      </c>
      <c r="C12" s="24" t="str">
        <f t="shared" si="9"/>
        <v>2.25</v>
      </c>
      <c r="D12">
        <v>6</v>
      </c>
      <c r="E12" t="s">
        <v>112</v>
      </c>
      <c r="F12" t="s">
        <v>112</v>
      </c>
      <c r="G12" t="s">
        <v>113</v>
      </c>
      <c r="H12" t="s">
        <v>112</v>
      </c>
      <c r="I12" t="s">
        <v>112</v>
      </c>
      <c r="J12" t="s">
        <v>113</v>
      </c>
      <c r="K12" t="s">
        <v>114</v>
      </c>
      <c r="L12" t="s">
        <v>1133</v>
      </c>
      <c r="M12" t="s">
        <v>115</v>
      </c>
      <c r="N12" t="s">
        <v>114</v>
      </c>
      <c r="O12" t="s">
        <v>1133</v>
      </c>
      <c r="P12" t="s">
        <v>115</v>
      </c>
      <c r="Q12" s="30">
        <f>IF(E12="wosr",'Management details'!$F$12,
IF(AND(ISNUMBER(SEARCH("H-Dsty",$B12))=TRUE,E12="winterwheat"),'Management details'!$G$11,
'Management details'!$F$11))</f>
        <v>200</v>
      </c>
      <c r="R12" s="30">
        <f>IF(F12="wosr",'Management details'!$F$12,
IF(AND(ISNUMBER(SEARCH("H-Dsty",$B12))=TRUE,F12="winterwheat"),'Management details'!$G$11,
'Management details'!$F$11))</f>
        <v>200</v>
      </c>
      <c r="S12" s="30">
        <f>IF(G12="wosr",'Management details'!$F$12,
IF(AND(ISNUMBER(SEARCH("H-Dsty",$B12))=TRUE,G12="winterwheat"),'Management details'!$G$11,
'Management details'!$F$11))</f>
        <v>3.2</v>
      </c>
      <c r="T12" s="30">
        <f>IF(H12="wosr",'Management details'!$F$12,
IF(AND(ISNUMBER(SEARCH("H-Dsty",$B12))=TRUE,H12="winterwheat"),'Management details'!$G$11,
'Management details'!$F$11))</f>
        <v>200</v>
      </c>
      <c r="U12" s="30">
        <f>IF(I12="wosr",'Management details'!$F$12,
IF(AND(ISNUMBER(SEARCH("H-Dsty",$B12))=TRUE,I12="winterwheat"),'Management details'!$G$11,
'Management details'!$F$11))</f>
        <v>200</v>
      </c>
      <c r="V12" s="30">
        <f>IF(J12="wosr",'Management details'!$F$12,
IF(AND(ISNUMBER(SEARCH("H-Dsty",$B12))=TRUE,J12="winterwheat"),'Management details'!$G$11,
'Management details'!$F$11))</f>
        <v>3.2</v>
      </c>
      <c r="W12" t="str">
        <f t="shared" si="2"/>
        <v>late</v>
      </c>
      <c r="X12" t="str">
        <f t="shared" si="3"/>
        <v>late</v>
      </c>
      <c r="Y12" t="str">
        <f t="shared" si="4"/>
        <v>no</v>
      </c>
      <c r="Z12" t="str">
        <f t="shared" si="5"/>
        <v>late</v>
      </c>
      <c r="AA12" t="str">
        <f t="shared" si="6"/>
        <v>late</v>
      </c>
      <c r="AB12" t="str">
        <f t="shared" si="7"/>
        <v>no</v>
      </c>
      <c r="AC12">
        <f>IF(AND((ISNUMBER(SEARCH("heavy",$B12))=TRUE),E12="winterwheat"),'Management details'!$O$11,
IF(AND((ISNUMBER(SEARCH("medium",$B12))=TRUE),E12="winterwheat"),'Management details'!$P$11,
IF(AND((ISNUMBER(SEARCH("light",$B12))=TRUE),E12="winterwheat"),'Management details'!$Q$11,
IF(E12="wosr",'Management details'!$O$12))))</f>
        <v>220</v>
      </c>
      <c r="AD12">
        <f>IF(AND((ISNUMBER(SEARCH("heavy",$B12))=TRUE),F12="winterwheat"),'Management details'!$O$11,
IF(AND((ISNUMBER(SEARCH("medium",$B12))=TRUE),F12="winterwheat"),'Management details'!$P$11,
IF(AND((ISNUMBER(SEARCH("light",$B12))=TRUE),F12="winterwheat"),'Management details'!$Q$11,
IF(F12="wosr",'Management details'!$O$12))))</f>
        <v>220</v>
      </c>
      <c r="AE12">
        <f>IF(AND((ISNUMBER(SEARCH("heavy",$B12))=TRUE),G12="winterwheat"),'Management details'!$O$11,
IF(AND((ISNUMBER(SEARCH("medium",$B12))=TRUE),G12="winterwheat"),'Management details'!$P$11,
IF(AND((ISNUMBER(SEARCH("light",$B12))=TRUE),G12="winterwheat"),'Management details'!$Q$11,
IF(G12="wosr",'Management details'!$O$12))))</f>
        <v>190</v>
      </c>
      <c r="AF12">
        <f>IF(AND((ISNUMBER(SEARCH("heavy",$B12))=TRUE),H12="winterwheat"),'Management details'!$O$11,
IF(AND((ISNUMBER(SEARCH("medium",$B12))=TRUE),H12="winterwheat"),'Management details'!$P$11,
IF(AND((ISNUMBER(SEARCH("light",$B12))=TRUE),H12="winterwheat"),'Management details'!$Q$11,
IF(H12="wosr",'Management details'!$O$12))))</f>
        <v>220</v>
      </c>
      <c r="AG12">
        <f>IF(AND((ISNUMBER(SEARCH("heavy",$B12))=TRUE),I12="winterwheat"),'Management details'!$O$11,
IF(AND((ISNUMBER(SEARCH("medium",$B12))=TRUE),I12="winterwheat"),'Management details'!$P$11,
IF(AND((ISNUMBER(SEARCH("light",$B12))=TRUE),I12="winterwheat"),'Management details'!$Q$11,
IF(I12="wosr",'Management details'!$O$12))))</f>
        <v>220</v>
      </c>
      <c r="AH12">
        <f>IF(AND((ISNUMBER(SEARCH("heavy",$B12))=TRUE),J12="winterwheat"),'Management details'!$O$11,
IF(AND((ISNUMBER(SEARCH("medium",$B12))=TRUE),J12="winterwheat"),'Management details'!$P$11,
IF(AND((ISNUMBER(SEARCH("light",$B12))=TRUE),J12="winterwheat"),'Management details'!$Q$11,
IF(J12="wosr",'Management details'!$O$12))))</f>
        <v>190</v>
      </c>
      <c r="AI12">
        <f>IF(E12="winterwheat",'Management details'!$O$15,
IF(E12="wosr",'Management details'!$O$16))</f>
        <v>80</v>
      </c>
      <c r="AJ12">
        <f>IF(F12="winterwheat",'Management details'!$O$15,
IF(F12="wosr",'Management details'!$O$16))</f>
        <v>80</v>
      </c>
      <c r="AK12">
        <f>IF(G12="winterwheat",'Management details'!$O$15,
IF(G12="wosr",'Management details'!$O$16))</f>
        <v>80</v>
      </c>
      <c r="AL12">
        <f>IF(H12="winterwheat",'Management details'!$O$15,
IF(H12="wosr",'Management details'!$O$16))</f>
        <v>80</v>
      </c>
      <c r="AM12">
        <f>IF(I12="winterwheat",'Management details'!$O$15,
IF(I12="wosr",'Management details'!$O$16))</f>
        <v>80</v>
      </c>
      <c r="AN12">
        <f>IF(J12="winterwheat",'Management details'!$O$15,
IF(J12="wosr",'Management details'!$O$16))</f>
        <v>80</v>
      </c>
      <c r="AO12">
        <f>IF(E12="winterwheat",'Management details'!$O$19,
IF(E12="wosr",'Management details'!$O$20))</f>
        <v>0.78</v>
      </c>
      <c r="AP12">
        <f>IF(F12="winterwheat",'Management details'!$O$19,
IF(F12="wosr",'Management details'!$O$20))</f>
        <v>0.78</v>
      </c>
      <c r="AQ12">
        <f>IF(G12="winterwheat",'Management details'!$O$19,
IF(G12="wosr",'Management details'!$O$20))</f>
        <v>70</v>
      </c>
      <c r="AR12">
        <f>IF(H12="winterwheat",'Management details'!$O$19,
IF(H12="wosr",'Management details'!$O$20))</f>
        <v>0.78</v>
      </c>
      <c r="AS12">
        <f>IF(I12="winterwheat",'Management details'!$O$19,
IF(I12="wosr",'Management details'!$O$20))</f>
        <v>0.78</v>
      </c>
      <c r="AT12">
        <f>IF(J12="winterwheat",'Management details'!$O$19,
IF(J12="wosr",'Management details'!$O$20))</f>
        <v>70</v>
      </c>
      <c r="AU12">
        <f>IF(E12="winterwheat",'Management details'!$F$24,
IF(E12="wosr",'Management details'!$F$25))</f>
        <v>8.4</v>
      </c>
      <c r="AV12">
        <f>IF(F12="winterwheat",'Management details'!$F$24,
IF(F12="wosr",'Management details'!$F$25))</f>
        <v>8.4</v>
      </c>
      <c r="AW12">
        <f>IF(G12="winterwheat",'Management details'!$F$24,
IF(G12="wosr",'Management details'!$F$25))</f>
        <v>3.2</v>
      </c>
      <c r="AX12">
        <f>IF(H12="winterwheat",'Management details'!$F$24,
IF(H12="wosr",'Management details'!$F$25))</f>
        <v>8.4</v>
      </c>
      <c r="AY12">
        <f>IF(I12="winterwheat",'Management details'!$F$24,
IF(I12="wosr",'Management details'!$F$25))</f>
        <v>8.4</v>
      </c>
      <c r="AZ12">
        <f>IF(J12="winterwheat",'Management details'!$F$24,
IF(J12="wosr",'Management details'!$F$25))</f>
        <v>3.2</v>
      </c>
      <c r="BA12">
        <f>IF(AND(ISNUMBER(SEARCH("H-Dsty",$B12))=TRUE,E12="winterwheat"),'Management details'!$G$28,
IF(AND(ISNUMBER(SEARCH("H-Dsty",$B12))=FALSE,E12="winterwheat"),'Management details'!$F$28,
IF(E12="wosr",'Management details'!$F$29)))</f>
        <v>2</v>
      </c>
      <c r="BB12">
        <f>IF(AND(ISNUMBER(SEARCH("H-Dsty",$B12))=TRUE,F12="winterwheat"),'Management details'!$G$28,
IF(AND(ISNUMBER(SEARCH("H-Dsty",$B12))=FALSE,F12="winterwheat"),'Management details'!$F$28,
IF(F12="wosr",'Management details'!$F$29)))</f>
        <v>2</v>
      </c>
      <c r="BC12">
        <f>IF(AND(ISNUMBER(SEARCH("H-Dsty",$B12))=TRUE,G12="winterwheat"),'Management details'!$G$28,
IF(AND(ISNUMBER(SEARCH("H-Dsty",$B12))=FALSE,G12="winterwheat"),'Management details'!$F$28,
IF(G12="wosr",'Management details'!$F$29)))</f>
        <v>2</v>
      </c>
      <c r="BD12">
        <f>IF(AND(ISNUMBER(SEARCH("H-Dsty",$B12))=TRUE,H12="winterwheat"),'Management details'!$G$28,
IF(AND(ISNUMBER(SEARCH("H-Dsty",$B12))=FALSE,H12="winterwheat"),'Management details'!$F$28,
IF(H12="wosr",'Management details'!$F$29)))</f>
        <v>2</v>
      </c>
      <c r="BE12">
        <f>IF(AND(ISNUMBER(SEARCH("H-Dsty",$B12))=TRUE,I12="winterwheat"),'Management details'!$G$28,
IF(AND(ISNUMBER(SEARCH("H-Dsty",$B12))=FALSE,I12="winterwheat"),'Management details'!$F$28,
IF(I12="wosr",'Management details'!$F$29)))</f>
        <v>2</v>
      </c>
      <c r="BF12">
        <f>IF(AND(ISNUMBER(SEARCH("H-Dsty",$B12))=TRUE,J12="winterwheat"),'Management details'!$G$28,
IF(AND(ISNUMBER(SEARCH("H-Dsty",$B12))=FALSE,J12="winterwheat"),'Management details'!$F$28,
IF(J12="wosr",'Management details'!$F$29)))</f>
        <v>2</v>
      </c>
      <c r="BG12">
        <f>IF(E12="winterwheat",'Management details'!$F$32,
IF(E12="wosr",'Management details'!$F$33))</f>
        <v>4</v>
      </c>
      <c r="BH12">
        <f>IF(F12="winterwheat",'Management details'!$F$32,
IF(F12="wosr",'Management details'!$F$33))</f>
        <v>4</v>
      </c>
      <c r="BI12">
        <f>IF(G12="winterwheat",'Management details'!$F$32,
IF(G12="wosr",'Management details'!$F$33))</f>
        <v>3</v>
      </c>
      <c r="BJ12">
        <f>IF(H12="winterwheat",'Management details'!$F$32,
IF(H12="wosr",'Management details'!$F$33))</f>
        <v>4</v>
      </c>
      <c r="BK12">
        <f>IF(I12="winterwheat",'Management details'!$F$32,
IF(I12="wosr",'Management details'!$F$33))</f>
        <v>4</v>
      </c>
      <c r="BL12">
        <f>IF(J12="winterwheat",'Management details'!$F$32,
IF(J12="wosr",'Management details'!$F$33))</f>
        <v>3</v>
      </c>
      <c r="BM12" t="s">
        <v>116</v>
      </c>
      <c r="BN12" t="str">
        <f t="shared" si="8"/>
        <v>low</v>
      </c>
      <c r="BO12" t="s">
        <v>128</v>
      </c>
      <c r="BP12" t="s">
        <v>128</v>
      </c>
      <c r="BQ12" t="s">
        <v>128</v>
      </c>
      <c r="BR12" t="s">
        <v>128</v>
      </c>
      <c r="BS12" t="s">
        <v>128</v>
      </c>
      <c r="BT12" s="24">
        <f>IF(E12="winterwheat",'[1]Crop Data'!$F$24,
IF(E12="wosr",'[1]Crop Data'!$M$24))</f>
        <v>150</v>
      </c>
      <c r="BU12" s="24">
        <f>IF(F12="winterwheat",'[1]Crop Data'!$F$24,
IF(F12="wosr",'[1]Crop Data'!$M$24))</f>
        <v>150</v>
      </c>
      <c r="BV12" s="24">
        <f>IF(G12="winterwheat",'[1]Crop Data'!$F$24,
IF(G12="wosr",'[1]Crop Data'!$M$24))</f>
        <v>335</v>
      </c>
      <c r="BW12" s="24">
        <f>IF(H12="winterwheat",'[1]Crop Data'!$F$24,
IF(H12="wosr",'[1]Crop Data'!$M$24))</f>
        <v>150</v>
      </c>
      <c r="BX12" s="24">
        <f>IF(I12="winterwheat",'[1]Crop Data'!$F$24,
IF(I12="wosr",'[1]Crop Data'!$M$24))</f>
        <v>150</v>
      </c>
      <c r="BY12" s="24">
        <f>IF(J12="winterwheat",'[1]Crop Data'!$F$24,
IF(J12="wosr",'[1]Crop Data'!$M$24))</f>
        <v>335</v>
      </c>
      <c r="BZ12">
        <v>0</v>
      </c>
      <c r="CA12">
        <v>0</v>
      </c>
      <c r="CB12">
        <v>0</v>
      </c>
      <c r="CC12">
        <v>0</v>
      </c>
      <c r="CD12">
        <v>0</v>
      </c>
      <c r="CE12">
        <v>0</v>
      </c>
      <c r="CF12" t="s">
        <v>119</v>
      </c>
      <c r="CG12" s="24">
        <f>'[1]Crop Data'!$F$13</f>
        <v>0.71</v>
      </c>
      <c r="CH12" s="24">
        <f>'[1]Crop Data'!$F$14</f>
        <v>0.44</v>
      </c>
      <c r="CI12">
        <f>'[1]Crop Data'!$F$15</f>
        <v>0.46</v>
      </c>
      <c r="CJ12">
        <f>IF(E12="winterwheat",'[1]Crop Data'!$F$17,
IF(E12="wosr",'[1]Crop Data'!$M$17))</f>
        <v>0.36</v>
      </c>
      <c r="CK12">
        <f>IF(F12="winterwheat",'[1]Crop Data'!$F$17,
IF(F12="wosr",'[1]Crop Data'!$M$17))</f>
        <v>0.36</v>
      </c>
      <c r="CL12">
        <f>IF(G12="winterwheat",'[1]Crop Data'!$F$17,
IF(G12="wosr",'[1]Crop Data'!$M$17))</f>
        <v>7.34</v>
      </c>
      <c r="CM12">
        <f>IF(H12="winterwheat",'[1]Crop Data'!$F$17,
IF(H12="wosr",'[1]Crop Data'!$M$17))</f>
        <v>0.36</v>
      </c>
      <c r="CN12">
        <f>IF(I12="winterwheat",'[1]Crop Data'!$F$17,
IF(I12="wosr",'[1]Crop Data'!$M$17))</f>
        <v>0.36</v>
      </c>
      <c r="CO12">
        <f>IF(J12="winterwheat",'[1]Crop Data'!$F$17,
IF(J12="wosr",'[1]Crop Data'!$M$17))</f>
        <v>7.34</v>
      </c>
      <c r="CP12">
        <f>'[1]Crop Data'!$F$19</f>
        <v>19.5</v>
      </c>
      <c r="CQ12">
        <f>'[1]Crop Data'!$F$19</f>
        <v>19.5</v>
      </c>
      <c r="CR12">
        <f>'[1]Crop Data'!$F$19</f>
        <v>19.5</v>
      </c>
      <c r="CS12">
        <f>'[1]Crop Data'!$F$19</f>
        <v>19.5</v>
      </c>
      <c r="CT12">
        <f>'[1]Crop Data'!$F$19</f>
        <v>19.5</v>
      </c>
      <c r="CU12">
        <f>'[1]Crop Data'!$F$19</f>
        <v>19.5</v>
      </c>
      <c r="CV12">
        <f>'[1]Crop Data'!$F$21</f>
        <v>2.4300000000000002</v>
      </c>
      <c r="CW12">
        <f>'[1]Crop Data'!$F$21</f>
        <v>2.4300000000000002</v>
      </c>
      <c r="CX12">
        <f>'[1]Crop Data'!$F$21</f>
        <v>2.4300000000000002</v>
      </c>
      <c r="CY12">
        <f>'[1]Crop Data'!$F$21</f>
        <v>2.4300000000000002</v>
      </c>
      <c r="CZ12">
        <f>'[1]Crop Data'!$F$21</f>
        <v>2.4300000000000002</v>
      </c>
      <c r="DA12">
        <f>'[1]Crop Data'!$F$21</f>
        <v>2.4300000000000002</v>
      </c>
      <c r="DB12">
        <v>102</v>
      </c>
      <c r="DC12">
        <v>6</v>
      </c>
      <c r="DD12">
        <v>4</v>
      </c>
      <c r="DE12">
        <v>1400</v>
      </c>
      <c r="DF12">
        <v>125</v>
      </c>
      <c r="DG12">
        <f>'[1]Soil | Fuel | Labour | Subsidy'!$M$6</f>
        <v>0.6</v>
      </c>
      <c r="DH12">
        <f>'[1]Soil | Fuel | Labour | Subsidy'!$M$7</f>
        <v>10.08</v>
      </c>
    </row>
    <row r="13" spans="1:112">
      <c r="A13">
        <v>12</v>
      </c>
      <c r="B13" t="s">
        <v>1381</v>
      </c>
      <c r="C13" s="24" t="str">
        <f t="shared" si="9"/>
        <v>2.25</v>
      </c>
      <c r="D13">
        <v>6</v>
      </c>
      <c r="E13" t="s">
        <v>112</v>
      </c>
      <c r="F13" t="s">
        <v>112</v>
      </c>
      <c r="G13" t="s">
        <v>113</v>
      </c>
      <c r="H13" t="s">
        <v>112</v>
      </c>
      <c r="I13" t="s">
        <v>112</v>
      </c>
      <c r="J13" t="s">
        <v>113</v>
      </c>
      <c r="K13" t="s">
        <v>114</v>
      </c>
      <c r="L13" t="s">
        <v>1133</v>
      </c>
      <c r="M13" t="s">
        <v>115</v>
      </c>
      <c r="N13" t="s">
        <v>114</v>
      </c>
      <c r="O13" t="s">
        <v>1131</v>
      </c>
      <c r="P13" t="s">
        <v>115</v>
      </c>
      <c r="Q13" s="30">
        <f>IF(E13="wosr",'Management details'!$F$12,
IF(AND(ISNUMBER(SEARCH("H-Dsty",$B13))=TRUE,E13="winterwheat"),'Management details'!$G$11,
'Management details'!$F$11))</f>
        <v>200</v>
      </c>
      <c r="R13" s="30">
        <f>IF(F13="wosr",'Management details'!$F$12,
IF(AND(ISNUMBER(SEARCH("H-Dsty",$B13))=TRUE,F13="winterwheat"),'Management details'!$G$11,
'Management details'!$F$11))</f>
        <v>200</v>
      </c>
      <c r="S13" s="30">
        <f>IF(G13="wosr",'Management details'!$F$12,
IF(AND(ISNUMBER(SEARCH("H-Dsty",$B13))=TRUE,G13="winterwheat"),'Management details'!$G$11,
'Management details'!$F$11))</f>
        <v>3.2</v>
      </c>
      <c r="T13" s="30">
        <f>IF(H13="wosr",'Management details'!$F$12,
IF(AND(ISNUMBER(SEARCH("H-Dsty",$B13))=TRUE,H13="winterwheat"),'Management details'!$G$11,
'Management details'!$F$11))</f>
        <v>200</v>
      </c>
      <c r="U13" s="30">
        <f>IF(I13="wosr",'Management details'!$F$12,
IF(AND(ISNUMBER(SEARCH("H-Dsty",$B13))=TRUE,I13="winterwheat"),'Management details'!$G$11,
'Management details'!$F$11))</f>
        <v>200</v>
      </c>
      <c r="V13" s="30">
        <f>IF(J13="wosr",'Management details'!$F$12,
IF(AND(ISNUMBER(SEARCH("H-Dsty",$B13))=TRUE,J13="winterwheat"),'Management details'!$G$11,
'Management details'!$F$11))</f>
        <v>3.2</v>
      </c>
      <c r="W13" t="str">
        <f t="shared" si="2"/>
        <v>late</v>
      </c>
      <c r="X13" t="str">
        <f t="shared" si="3"/>
        <v>late</v>
      </c>
      <c r="Y13" t="str">
        <f t="shared" si="4"/>
        <v>no</v>
      </c>
      <c r="Z13" t="str">
        <f t="shared" si="5"/>
        <v>late</v>
      </c>
      <c r="AA13" t="str">
        <f t="shared" si="6"/>
        <v>late</v>
      </c>
      <c r="AB13" t="str">
        <f t="shared" si="7"/>
        <v>no</v>
      </c>
      <c r="AC13">
        <f>IF(AND((ISNUMBER(SEARCH("heavy",$B13))=TRUE),E13="winterwheat"),'Management details'!$O$11,
IF(AND((ISNUMBER(SEARCH("medium",$B13))=TRUE),E13="winterwheat"),'Management details'!$P$11,
IF(AND((ISNUMBER(SEARCH("light",$B13))=TRUE),E13="winterwheat"),'Management details'!$Q$11,
IF(E13="wosr",'Management details'!$O$12))))</f>
        <v>220</v>
      </c>
      <c r="AD13">
        <f>IF(AND((ISNUMBER(SEARCH("heavy",$B13))=TRUE),F13="winterwheat"),'Management details'!$O$11,
IF(AND((ISNUMBER(SEARCH("medium",$B13))=TRUE),F13="winterwheat"),'Management details'!$P$11,
IF(AND((ISNUMBER(SEARCH("light",$B13))=TRUE),F13="winterwheat"),'Management details'!$Q$11,
IF(F13="wosr",'Management details'!$O$12))))</f>
        <v>220</v>
      </c>
      <c r="AE13">
        <f>IF(AND((ISNUMBER(SEARCH("heavy",$B13))=TRUE),G13="winterwheat"),'Management details'!$O$11,
IF(AND((ISNUMBER(SEARCH("medium",$B13))=TRUE),G13="winterwheat"),'Management details'!$P$11,
IF(AND((ISNUMBER(SEARCH("light",$B13))=TRUE),G13="winterwheat"),'Management details'!$Q$11,
IF(G13="wosr",'Management details'!$O$12))))</f>
        <v>190</v>
      </c>
      <c r="AF13">
        <f>IF(AND((ISNUMBER(SEARCH("heavy",$B13))=TRUE),H13="winterwheat"),'Management details'!$O$11,
IF(AND((ISNUMBER(SEARCH("medium",$B13))=TRUE),H13="winterwheat"),'Management details'!$P$11,
IF(AND((ISNUMBER(SEARCH("light",$B13))=TRUE),H13="winterwheat"),'Management details'!$Q$11,
IF(H13="wosr",'Management details'!$O$12))))</f>
        <v>220</v>
      </c>
      <c r="AG13">
        <f>IF(AND((ISNUMBER(SEARCH("heavy",$B13))=TRUE),I13="winterwheat"),'Management details'!$O$11,
IF(AND((ISNUMBER(SEARCH("medium",$B13))=TRUE),I13="winterwheat"),'Management details'!$P$11,
IF(AND((ISNUMBER(SEARCH("light",$B13))=TRUE),I13="winterwheat"),'Management details'!$Q$11,
IF(I13="wosr",'Management details'!$O$12))))</f>
        <v>220</v>
      </c>
      <c r="AH13">
        <f>IF(AND((ISNUMBER(SEARCH("heavy",$B13))=TRUE),J13="winterwheat"),'Management details'!$O$11,
IF(AND((ISNUMBER(SEARCH("medium",$B13))=TRUE),J13="winterwheat"),'Management details'!$P$11,
IF(AND((ISNUMBER(SEARCH("light",$B13))=TRUE),J13="winterwheat"),'Management details'!$Q$11,
IF(J13="wosr",'Management details'!$O$12))))</f>
        <v>190</v>
      </c>
      <c r="AI13">
        <f>IF(E13="winterwheat",'Management details'!$O$15,
IF(E13="wosr",'Management details'!$O$16))</f>
        <v>80</v>
      </c>
      <c r="AJ13">
        <f>IF(F13="winterwheat",'Management details'!$O$15,
IF(F13="wosr",'Management details'!$O$16))</f>
        <v>80</v>
      </c>
      <c r="AK13">
        <f>IF(G13="winterwheat",'Management details'!$O$15,
IF(G13="wosr",'Management details'!$O$16))</f>
        <v>80</v>
      </c>
      <c r="AL13">
        <f>IF(H13="winterwheat",'Management details'!$O$15,
IF(H13="wosr",'Management details'!$O$16))</f>
        <v>80</v>
      </c>
      <c r="AM13">
        <f>IF(I13="winterwheat",'Management details'!$O$15,
IF(I13="wosr",'Management details'!$O$16))</f>
        <v>80</v>
      </c>
      <c r="AN13">
        <f>IF(J13="winterwheat",'Management details'!$O$15,
IF(J13="wosr",'Management details'!$O$16))</f>
        <v>80</v>
      </c>
      <c r="AO13">
        <f>IF(E13="winterwheat",'Management details'!$O$19,
IF(E13="wosr",'Management details'!$O$20))</f>
        <v>0.78</v>
      </c>
      <c r="AP13">
        <f>IF(F13="winterwheat",'Management details'!$O$19,
IF(F13="wosr",'Management details'!$O$20))</f>
        <v>0.78</v>
      </c>
      <c r="AQ13">
        <f>IF(G13="winterwheat",'Management details'!$O$19,
IF(G13="wosr",'Management details'!$O$20))</f>
        <v>70</v>
      </c>
      <c r="AR13">
        <f>IF(H13="winterwheat",'Management details'!$O$19,
IF(H13="wosr",'Management details'!$O$20))</f>
        <v>0.78</v>
      </c>
      <c r="AS13">
        <f>IF(I13="winterwheat",'Management details'!$O$19,
IF(I13="wosr",'Management details'!$O$20))</f>
        <v>0.78</v>
      </c>
      <c r="AT13">
        <f>IF(J13="winterwheat",'Management details'!$O$19,
IF(J13="wosr",'Management details'!$O$20))</f>
        <v>70</v>
      </c>
      <c r="AU13">
        <f>IF(E13="winterwheat",'Management details'!$F$24,
IF(E13="wosr",'Management details'!$F$25))</f>
        <v>8.4</v>
      </c>
      <c r="AV13">
        <f>IF(F13="winterwheat",'Management details'!$F$24,
IF(F13="wosr",'Management details'!$F$25))</f>
        <v>8.4</v>
      </c>
      <c r="AW13">
        <f>IF(G13="winterwheat",'Management details'!$F$24,
IF(G13="wosr",'Management details'!$F$25))</f>
        <v>3.2</v>
      </c>
      <c r="AX13">
        <f>IF(H13="winterwheat",'Management details'!$F$24,
IF(H13="wosr",'Management details'!$F$25))</f>
        <v>8.4</v>
      </c>
      <c r="AY13">
        <f>IF(I13="winterwheat",'Management details'!$F$24,
IF(I13="wosr",'Management details'!$F$25))</f>
        <v>8.4</v>
      </c>
      <c r="AZ13">
        <f>IF(J13="winterwheat",'Management details'!$F$24,
IF(J13="wosr",'Management details'!$F$25))</f>
        <v>3.2</v>
      </c>
      <c r="BA13">
        <f>IF(AND(ISNUMBER(SEARCH("H-Dsty",$B13))=TRUE,E13="winterwheat"),'Management details'!$G$28,
IF(AND(ISNUMBER(SEARCH("H-Dsty",$B13))=FALSE,E13="winterwheat"),'Management details'!$F$28,
IF(E13="wosr",'Management details'!$F$29)))</f>
        <v>2</v>
      </c>
      <c r="BB13">
        <f>IF(AND(ISNUMBER(SEARCH("H-Dsty",$B13))=TRUE,F13="winterwheat"),'Management details'!$G$28,
IF(AND(ISNUMBER(SEARCH("H-Dsty",$B13))=FALSE,F13="winterwheat"),'Management details'!$F$28,
IF(F13="wosr",'Management details'!$F$29)))</f>
        <v>2</v>
      </c>
      <c r="BC13">
        <f>IF(AND(ISNUMBER(SEARCH("H-Dsty",$B13))=TRUE,G13="winterwheat"),'Management details'!$G$28,
IF(AND(ISNUMBER(SEARCH("H-Dsty",$B13))=FALSE,G13="winterwheat"),'Management details'!$F$28,
IF(G13="wosr",'Management details'!$F$29)))</f>
        <v>2</v>
      </c>
      <c r="BD13">
        <f>IF(AND(ISNUMBER(SEARCH("H-Dsty",$B13))=TRUE,H13="winterwheat"),'Management details'!$G$28,
IF(AND(ISNUMBER(SEARCH("H-Dsty",$B13))=FALSE,H13="winterwheat"),'Management details'!$F$28,
IF(H13="wosr",'Management details'!$F$29)))</f>
        <v>2</v>
      </c>
      <c r="BE13">
        <f>IF(AND(ISNUMBER(SEARCH("H-Dsty",$B13))=TRUE,I13="winterwheat"),'Management details'!$G$28,
IF(AND(ISNUMBER(SEARCH("H-Dsty",$B13))=FALSE,I13="winterwheat"),'Management details'!$F$28,
IF(I13="wosr",'Management details'!$F$29)))</f>
        <v>2</v>
      </c>
      <c r="BF13">
        <f>IF(AND(ISNUMBER(SEARCH("H-Dsty",$B13))=TRUE,J13="winterwheat"),'Management details'!$G$28,
IF(AND(ISNUMBER(SEARCH("H-Dsty",$B13))=FALSE,J13="winterwheat"),'Management details'!$F$28,
IF(J13="wosr",'Management details'!$F$29)))</f>
        <v>2</v>
      </c>
      <c r="BG13">
        <f>IF(E13="winterwheat",'Management details'!$F$32,
IF(E13="wosr",'Management details'!$F$33))</f>
        <v>4</v>
      </c>
      <c r="BH13">
        <f>IF(F13="winterwheat",'Management details'!$F$32,
IF(F13="wosr",'Management details'!$F$33))</f>
        <v>4</v>
      </c>
      <c r="BI13">
        <f>IF(G13="winterwheat",'Management details'!$F$32,
IF(G13="wosr",'Management details'!$F$33))</f>
        <v>3</v>
      </c>
      <c r="BJ13">
        <f>IF(H13="winterwheat",'Management details'!$F$32,
IF(H13="wosr",'Management details'!$F$33))</f>
        <v>4</v>
      </c>
      <c r="BK13">
        <f>IF(I13="winterwheat",'Management details'!$F$32,
IF(I13="wosr",'Management details'!$F$33))</f>
        <v>4</v>
      </c>
      <c r="BL13">
        <f>IF(J13="winterwheat",'Management details'!$F$32,
IF(J13="wosr",'Management details'!$F$33))</f>
        <v>3</v>
      </c>
      <c r="BM13" t="s">
        <v>116</v>
      </c>
      <c r="BN13" t="str">
        <f t="shared" si="8"/>
        <v>low</v>
      </c>
      <c r="BO13" t="s">
        <v>128</v>
      </c>
      <c r="BP13" t="s">
        <v>128</v>
      </c>
      <c r="BQ13" t="s">
        <v>128</v>
      </c>
      <c r="BR13" t="s">
        <v>128</v>
      </c>
      <c r="BS13" t="s">
        <v>128</v>
      </c>
      <c r="BT13" s="24">
        <f>IF(E13="winterwheat",'[1]Crop Data'!$F$24,
IF(E13="wosr",'[1]Crop Data'!$M$24))</f>
        <v>150</v>
      </c>
      <c r="BU13" s="24">
        <f>IF(F13="winterwheat",'[1]Crop Data'!$F$24,
IF(F13="wosr",'[1]Crop Data'!$M$24))</f>
        <v>150</v>
      </c>
      <c r="BV13" s="24">
        <f>IF(G13="winterwheat",'[1]Crop Data'!$F$24,
IF(G13="wosr",'[1]Crop Data'!$M$24))</f>
        <v>335</v>
      </c>
      <c r="BW13" s="24">
        <f>IF(H13="winterwheat",'[1]Crop Data'!$F$24,
IF(H13="wosr",'[1]Crop Data'!$M$24))</f>
        <v>150</v>
      </c>
      <c r="BX13" s="24">
        <f>IF(I13="winterwheat",'[1]Crop Data'!$F$24,
IF(I13="wosr",'[1]Crop Data'!$M$24))</f>
        <v>150</v>
      </c>
      <c r="BY13" s="24">
        <f>IF(J13="winterwheat",'[1]Crop Data'!$F$24,
IF(J13="wosr",'[1]Crop Data'!$M$24))</f>
        <v>335</v>
      </c>
      <c r="BZ13">
        <v>0</v>
      </c>
      <c r="CA13">
        <v>0</v>
      </c>
      <c r="CB13">
        <v>0</v>
      </c>
      <c r="CC13">
        <v>0</v>
      </c>
      <c r="CD13">
        <v>0</v>
      </c>
      <c r="CE13">
        <v>0</v>
      </c>
      <c r="CF13" t="s">
        <v>119</v>
      </c>
      <c r="CG13" s="24">
        <f>'[1]Crop Data'!$F$13</f>
        <v>0.71</v>
      </c>
      <c r="CH13" s="24">
        <f>'[1]Crop Data'!$F$14</f>
        <v>0.44</v>
      </c>
      <c r="CI13">
        <f>'[1]Crop Data'!$F$15</f>
        <v>0.46</v>
      </c>
      <c r="CJ13">
        <f>IF(E13="winterwheat",'[1]Crop Data'!$F$17,
IF(E13="wosr",'[1]Crop Data'!$M$17))</f>
        <v>0.36</v>
      </c>
      <c r="CK13">
        <f>IF(F13="winterwheat",'[1]Crop Data'!$F$17,
IF(F13="wosr",'[1]Crop Data'!$M$17))</f>
        <v>0.36</v>
      </c>
      <c r="CL13">
        <f>IF(G13="winterwheat",'[1]Crop Data'!$F$17,
IF(G13="wosr",'[1]Crop Data'!$M$17))</f>
        <v>7.34</v>
      </c>
      <c r="CM13">
        <f>IF(H13="winterwheat",'[1]Crop Data'!$F$17,
IF(H13="wosr",'[1]Crop Data'!$M$17))</f>
        <v>0.36</v>
      </c>
      <c r="CN13">
        <f>IF(I13="winterwheat",'[1]Crop Data'!$F$17,
IF(I13="wosr",'[1]Crop Data'!$M$17))</f>
        <v>0.36</v>
      </c>
      <c r="CO13">
        <f>IF(J13="winterwheat",'[1]Crop Data'!$F$17,
IF(J13="wosr",'[1]Crop Data'!$M$17))</f>
        <v>7.34</v>
      </c>
      <c r="CP13">
        <f>'[1]Crop Data'!$F$19</f>
        <v>19.5</v>
      </c>
      <c r="CQ13">
        <f>'[1]Crop Data'!$F$19</f>
        <v>19.5</v>
      </c>
      <c r="CR13">
        <f>'[1]Crop Data'!$F$19</f>
        <v>19.5</v>
      </c>
      <c r="CS13">
        <f>'[1]Crop Data'!$F$19</f>
        <v>19.5</v>
      </c>
      <c r="CT13">
        <f>'[1]Crop Data'!$F$19</f>
        <v>19.5</v>
      </c>
      <c r="CU13">
        <f>'[1]Crop Data'!$F$19</f>
        <v>19.5</v>
      </c>
      <c r="CV13">
        <f>'[1]Crop Data'!$F$21</f>
        <v>2.4300000000000002</v>
      </c>
      <c r="CW13">
        <f>'[1]Crop Data'!$F$21</f>
        <v>2.4300000000000002</v>
      </c>
      <c r="CX13">
        <f>'[1]Crop Data'!$F$21</f>
        <v>2.4300000000000002</v>
      </c>
      <c r="CY13">
        <f>'[1]Crop Data'!$F$21</f>
        <v>2.4300000000000002</v>
      </c>
      <c r="CZ13">
        <f>'[1]Crop Data'!$F$21</f>
        <v>2.4300000000000002</v>
      </c>
      <c r="DA13">
        <f>'[1]Crop Data'!$F$21</f>
        <v>2.4300000000000002</v>
      </c>
      <c r="DB13">
        <v>102</v>
      </c>
      <c r="DC13">
        <v>6</v>
      </c>
      <c r="DD13">
        <v>4</v>
      </c>
      <c r="DE13">
        <v>1400</v>
      </c>
      <c r="DF13">
        <v>125</v>
      </c>
      <c r="DG13">
        <f>'[1]Soil | Fuel | Labour | Subsidy'!$M$6</f>
        <v>0.6</v>
      </c>
      <c r="DH13">
        <f>'[1]Soil | Fuel | Labour | Subsidy'!$M$7</f>
        <v>10.08</v>
      </c>
    </row>
    <row r="14" spans="1:112">
      <c r="A14" s="25">
        <v>13</v>
      </c>
      <c r="B14" t="s">
        <v>1368</v>
      </c>
      <c r="C14" s="24" t="str">
        <f t="shared" si="9"/>
        <v>1.50</v>
      </c>
      <c r="D14">
        <v>6</v>
      </c>
      <c r="E14" t="s">
        <v>112</v>
      </c>
      <c r="F14" t="s">
        <v>112</v>
      </c>
      <c r="G14" t="s">
        <v>113</v>
      </c>
      <c r="H14" t="s">
        <v>112</v>
      </c>
      <c r="I14" t="s">
        <v>112</v>
      </c>
      <c r="J14" t="s">
        <v>113</v>
      </c>
      <c r="K14" t="s">
        <v>114</v>
      </c>
      <c r="L14" t="s">
        <v>1129</v>
      </c>
      <c r="M14" t="s">
        <v>115</v>
      </c>
      <c r="N14" t="s">
        <v>114</v>
      </c>
      <c r="O14" t="s">
        <v>1129</v>
      </c>
      <c r="P14" t="s">
        <v>115</v>
      </c>
      <c r="Q14" s="30">
        <f>IF(E14="wosr",'Management details'!$F$12,
IF(AND(ISNUMBER(SEARCH("H-Dsty",$B14))=TRUE,E14="winterwheat"),'Management details'!$G$11,
'Management details'!$F$11))</f>
        <v>200</v>
      </c>
      <c r="R14" s="30">
        <f>IF(F14="wosr",'Management details'!$F$12,
IF(AND(ISNUMBER(SEARCH("H-Dsty",$B14))=TRUE,F14="winterwheat"),'Management details'!$G$11,
'Management details'!$F$11))</f>
        <v>200</v>
      </c>
      <c r="S14" s="30">
        <f>IF(G14="wosr",'Management details'!$F$12,
IF(AND(ISNUMBER(SEARCH("H-Dsty",$B14))=TRUE,G14="winterwheat"),'Management details'!$G$11,
'Management details'!$F$11))</f>
        <v>3.2</v>
      </c>
      <c r="T14" s="30">
        <f>IF(H14="wosr",'Management details'!$F$12,
IF(AND(ISNUMBER(SEARCH("H-Dsty",$B14))=TRUE,H14="winterwheat"),'Management details'!$G$11,
'Management details'!$F$11))</f>
        <v>200</v>
      </c>
      <c r="U14" s="30">
        <f>IF(I14="wosr",'Management details'!$F$12,
IF(AND(ISNUMBER(SEARCH("H-Dsty",$B14))=TRUE,I14="winterwheat"),'Management details'!$G$11,
'Management details'!$F$11))</f>
        <v>200</v>
      </c>
      <c r="V14" s="30">
        <f>IF(J14="wosr",'Management details'!$F$12,
IF(AND(ISNUMBER(SEARCH("H-Dsty",$B14))=TRUE,J14="winterwheat"),'Management details'!$G$11,
'Management details'!$F$11))</f>
        <v>3.2</v>
      </c>
      <c r="W14" t="str">
        <f t="shared" si="2"/>
        <v>late</v>
      </c>
      <c r="X14" t="str">
        <f t="shared" si="3"/>
        <v>late</v>
      </c>
      <c r="Y14" t="str">
        <f t="shared" si="4"/>
        <v>no</v>
      </c>
      <c r="Z14" t="str">
        <f t="shared" si="5"/>
        <v>late</v>
      </c>
      <c r="AA14" t="str">
        <f t="shared" si="6"/>
        <v>late</v>
      </c>
      <c r="AB14" t="str">
        <f t="shared" si="7"/>
        <v>no</v>
      </c>
      <c r="AC14">
        <f>IF(AND((ISNUMBER(SEARCH("heavy",$B14))=TRUE),E14="winterwheat"),'Management details'!$O$11,
IF(AND((ISNUMBER(SEARCH("medium",$B14))=TRUE),E14="winterwheat"),'Management details'!$P$11,
IF(AND((ISNUMBER(SEARCH("light",$B14))=TRUE),E14="winterwheat"),'Management details'!$Q$11,
IF(E14="wosr",'Management details'!$O$12))))</f>
        <v>220</v>
      </c>
      <c r="AD14">
        <f>IF(AND((ISNUMBER(SEARCH("heavy",$B14))=TRUE),F14="winterwheat"),'Management details'!$O$11,
IF(AND((ISNUMBER(SEARCH("medium",$B14))=TRUE),F14="winterwheat"),'Management details'!$P$11,
IF(AND((ISNUMBER(SEARCH("light",$B14))=TRUE),F14="winterwheat"),'Management details'!$Q$11,
IF(F14="wosr",'Management details'!$O$12))))</f>
        <v>220</v>
      </c>
      <c r="AE14">
        <f>IF(AND((ISNUMBER(SEARCH("heavy",$B14))=TRUE),G14="winterwheat"),'Management details'!$O$11,
IF(AND((ISNUMBER(SEARCH("medium",$B14))=TRUE),G14="winterwheat"),'Management details'!$P$11,
IF(AND((ISNUMBER(SEARCH("light",$B14))=TRUE),G14="winterwheat"),'Management details'!$Q$11,
IF(G14="wosr",'Management details'!$O$12))))</f>
        <v>190</v>
      </c>
      <c r="AF14">
        <f>IF(AND((ISNUMBER(SEARCH("heavy",$B14))=TRUE),H14="winterwheat"),'Management details'!$O$11,
IF(AND((ISNUMBER(SEARCH("medium",$B14))=TRUE),H14="winterwheat"),'Management details'!$P$11,
IF(AND((ISNUMBER(SEARCH("light",$B14))=TRUE),H14="winterwheat"),'Management details'!$Q$11,
IF(H14="wosr",'Management details'!$O$12))))</f>
        <v>220</v>
      </c>
      <c r="AG14">
        <f>IF(AND((ISNUMBER(SEARCH("heavy",$B14))=TRUE),I14="winterwheat"),'Management details'!$O$11,
IF(AND((ISNUMBER(SEARCH("medium",$B14))=TRUE),I14="winterwheat"),'Management details'!$P$11,
IF(AND((ISNUMBER(SEARCH("light",$B14))=TRUE),I14="winterwheat"),'Management details'!$Q$11,
IF(I14="wosr",'Management details'!$O$12))))</f>
        <v>220</v>
      </c>
      <c r="AH14">
        <f>IF(AND((ISNUMBER(SEARCH("heavy",$B14))=TRUE),J14="winterwheat"),'Management details'!$O$11,
IF(AND((ISNUMBER(SEARCH("medium",$B14))=TRUE),J14="winterwheat"),'Management details'!$P$11,
IF(AND((ISNUMBER(SEARCH("light",$B14))=TRUE),J14="winterwheat"),'Management details'!$Q$11,
IF(J14="wosr",'Management details'!$O$12))))</f>
        <v>190</v>
      </c>
      <c r="AI14">
        <f>IF(E14="winterwheat",'Management details'!$O$15,
IF(E14="wosr",'Management details'!$O$16))</f>
        <v>80</v>
      </c>
      <c r="AJ14">
        <f>IF(F14="winterwheat",'Management details'!$O$15,
IF(F14="wosr",'Management details'!$O$16))</f>
        <v>80</v>
      </c>
      <c r="AK14">
        <f>IF(G14="winterwheat",'Management details'!$O$15,
IF(G14="wosr",'Management details'!$O$16))</f>
        <v>80</v>
      </c>
      <c r="AL14">
        <f>IF(H14="winterwheat",'Management details'!$O$15,
IF(H14="wosr",'Management details'!$O$16))</f>
        <v>80</v>
      </c>
      <c r="AM14">
        <f>IF(I14="winterwheat",'Management details'!$O$15,
IF(I14="wosr",'Management details'!$O$16))</f>
        <v>80</v>
      </c>
      <c r="AN14">
        <f>IF(J14="winterwheat",'Management details'!$O$15,
IF(J14="wosr",'Management details'!$O$16))</f>
        <v>80</v>
      </c>
      <c r="AO14">
        <f>IF(E14="winterwheat",'Management details'!$O$19,
IF(E14="wosr",'Management details'!$O$20))</f>
        <v>0.78</v>
      </c>
      <c r="AP14">
        <f>IF(F14="winterwheat",'Management details'!$O$19,
IF(F14="wosr",'Management details'!$O$20))</f>
        <v>0.78</v>
      </c>
      <c r="AQ14">
        <f>IF(G14="winterwheat",'Management details'!$O$19,
IF(G14="wosr",'Management details'!$O$20))</f>
        <v>70</v>
      </c>
      <c r="AR14">
        <f>IF(H14="winterwheat",'Management details'!$O$19,
IF(H14="wosr",'Management details'!$O$20))</f>
        <v>0.78</v>
      </c>
      <c r="AS14">
        <f>IF(I14="winterwheat",'Management details'!$O$19,
IF(I14="wosr",'Management details'!$O$20))</f>
        <v>0.78</v>
      </c>
      <c r="AT14">
        <f>IF(J14="winterwheat",'Management details'!$O$19,
IF(J14="wosr",'Management details'!$O$20))</f>
        <v>70</v>
      </c>
      <c r="AU14">
        <f>IF(E14="winterwheat",'Management details'!$F$24,
IF(E14="wosr",'Management details'!$F$25))</f>
        <v>8.4</v>
      </c>
      <c r="AV14">
        <f>IF(F14="winterwheat",'Management details'!$F$24,
IF(F14="wosr",'Management details'!$F$25))</f>
        <v>8.4</v>
      </c>
      <c r="AW14">
        <f>IF(G14="winterwheat",'Management details'!$F$24,
IF(G14="wosr",'Management details'!$F$25))</f>
        <v>3.2</v>
      </c>
      <c r="AX14">
        <f>IF(H14="winterwheat",'Management details'!$F$24,
IF(H14="wosr",'Management details'!$F$25))</f>
        <v>8.4</v>
      </c>
      <c r="AY14">
        <f>IF(I14="winterwheat",'Management details'!$F$24,
IF(I14="wosr",'Management details'!$F$25))</f>
        <v>8.4</v>
      </c>
      <c r="AZ14">
        <f>IF(J14="winterwheat",'Management details'!$F$24,
IF(J14="wosr",'Management details'!$F$25))</f>
        <v>3.2</v>
      </c>
      <c r="BA14">
        <f>IF(AND(ISNUMBER(SEARCH("H-Dsty",$B14))=TRUE,E14="winterwheat"),'Management details'!$G$28,
IF(AND(ISNUMBER(SEARCH("H-Dsty",$B14))=FALSE,E14="winterwheat"),'Management details'!$F$28,
IF(E14="wosr",'Management details'!$F$29)))</f>
        <v>3</v>
      </c>
      <c r="BB14">
        <f>IF(AND(ISNUMBER(SEARCH("H-Dsty",$B14))=TRUE,F14="winterwheat"),'Management details'!$G$28,
IF(AND(ISNUMBER(SEARCH("H-Dsty",$B14))=FALSE,F14="winterwheat"),'Management details'!$F$28,
IF(F14="wosr",'Management details'!$F$29)))</f>
        <v>3</v>
      </c>
      <c r="BC14">
        <f>IF(AND(ISNUMBER(SEARCH("H-Dsty",$B14))=TRUE,G14="winterwheat"),'Management details'!$G$28,
IF(AND(ISNUMBER(SEARCH("H-Dsty",$B14))=FALSE,G14="winterwheat"),'Management details'!$F$28,
IF(G14="wosr",'Management details'!$F$29)))</f>
        <v>2</v>
      </c>
      <c r="BD14">
        <f>IF(AND(ISNUMBER(SEARCH("H-Dsty",$B14))=TRUE,H14="winterwheat"),'Management details'!$G$28,
IF(AND(ISNUMBER(SEARCH("H-Dsty",$B14))=FALSE,H14="winterwheat"),'Management details'!$F$28,
IF(H14="wosr",'Management details'!$F$29)))</f>
        <v>3</v>
      </c>
      <c r="BE14">
        <f>IF(AND(ISNUMBER(SEARCH("H-Dsty",$B14))=TRUE,I14="winterwheat"),'Management details'!$G$28,
IF(AND(ISNUMBER(SEARCH("H-Dsty",$B14))=FALSE,I14="winterwheat"),'Management details'!$F$28,
IF(I14="wosr",'Management details'!$F$29)))</f>
        <v>3</v>
      </c>
      <c r="BF14">
        <f>IF(AND(ISNUMBER(SEARCH("H-Dsty",$B14))=TRUE,J14="winterwheat"),'Management details'!$G$28,
IF(AND(ISNUMBER(SEARCH("H-Dsty",$B14))=FALSE,J14="winterwheat"),'Management details'!$F$28,
IF(J14="wosr",'Management details'!$F$29)))</f>
        <v>2</v>
      </c>
      <c r="BG14">
        <f>IF(E14="winterwheat",'Management details'!$F$32,
IF(E14="wosr",'Management details'!$F$33))</f>
        <v>4</v>
      </c>
      <c r="BH14">
        <f>IF(F14="winterwheat",'Management details'!$F$32,
IF(F14="wosr",'Management details'!$F$33))</f>
        <v>4</v>
      </c>
      <c r="BI14">
        <f>IF(G14="winterwheat",'Management details'!$F$32,
IF(G14="wosr",'Management details'!$F$33))</f>
        <v>3</v>
      </c>
      <c r="BJ14">
        <f>IF(H14="winterwheat",'Management details'!$F$32,
IF(H14="wosr",'Management details'!$F$33))</f>
        <v>4</v>
      </c>
      <c r="BK14">
        <f>IF(I14="winterwheat",'Management details'!$F$32,
IF(I14="wosr",'Management details'!$F$33))</f>
        <v>4</v>
      </c>
      <c r="BL14">
        <f>IF(J14="winterwheat",'Management details'!$F$32,
IF(J14="wosr",'Management details'!$F$33))</f>
        <v>3</v>
      </c>
      <c r="BM14" t="s">
        <v>116</v>
      </c>
      <c r="BN14" t="str">
        <f t="shared" si="8"/>
        <v>high</v>
      </c>
      <c r="BO14" t="s">
        <v>128</v>
      </c>
      <c r="BP14" t="s">
        <v>128</v>
      </c>
      <c r="BQ14" t="s">
        <v>128</v>
      </c>
      <c r="BR14" t="s">
        <v>128</v>
      </c>
      <c r="BS14" t="s">
        <v>128</v>
      </c>
      <c r="BT14" s="24">
        <f>IF(E14="winterwheat",'[1]Crop Data'!$F$24,
IF(E14="wosr",'[1]Crop Data'!$M$24))</f>
        <v>150</v>
      </c>
      <c r="BU14" s="24">
        <f>IF(F14="winterwheat",'[1]Crop Data'!$F$24,
IF(F14="wosr",'[1]Crop Data'!$M$24))</f>
        <v>150</v>
      </c>
      <c r="BV14" s="24">
        <f>IF(G14="winterwheat",'[1]Crop Data'!$F$24,
IF(G14="wosr",'[1]Crop Data'!$M$24))</f>
        <v>335</v>
      </c>
      <c r="BW14" s="24">
        <f>IF(H14="winterwheat",'[1]Crop Data'!$F$24,
IF(H14="wosr",'[1]Crop Data'!$M$24))</f>
        <v>150</v>
      </c>
      <c r="BX14" s="24">
        <f>IF(I14="winterwheat",'[1]Crop Data'!$F$24,
IF(I14="wosr",'[1]Crop Data'!$M$24))</f>
        <v>150</v>
      </c>
      <c r="BY14" s="24">
        <f>IF(J14="winterwheat",'[1]Crop Data'!$F$24,
IF(J14="wosr",'[1]Crop Data'!$M$24))</f>
        <v>335</v>
      </c>
      <c r="BZ14">
        <v>0</v>
      </c>
      <c r="CA14">
        <v>0</v>
      </c>
      <c r="CB14">
        <v>0</v>
      </c>
      <c r="CC14">
        <v>0</v>
      </c>
      <c r="CD14">
        <v>0</v>
      </c>
      <c r="CE14">
        <v>0</v>
      </c>
      <c r="CF14" t="s">
        <v>119</v>
      </c>
      <c r="CG14" s="24">
        <f>'[1]Crop Data'!$F$13</f>
        <v>0.71</v>
      </c>
      <c r="CH14" s="24">
        <f>'[1]Crop Data'!$F$14</f>
        <v>0.44</v>
      </c>
      <c r="CI14">
        <f>'[1]Crop Data'!$F$15</f>
        <v>0.46</v>
      </c>
      <c r="CJ14">
        <f>IF(E14="winterwheat",'[1]Crop Data'!$F$17,
IF(E14="wosr",'[1]Crop Data'!$M$17))</f>
        <v>0.36</v>
      </c>
      <c r="CK14">
        <f>IF(F14="winterwheat",'[1]Crop Data'!$F$17,
IF(F14="wosr",'[1]Crop Data'!$M$17))</f>
        <v>0.36</v>
      </c>
      <c r="CL14">
        <f>IF(G14="winterwheat",'[1]Crop Data'!$F$17,
IF(G14="wosr",'[1]Crop Data'!$M$17))</f>
        <v>7.34</v>
      </c>
      <c r="CM14">
        <f>IF(H14="winterwheat",'[1]Crop Data'!$F$17,
IF(H14="wosr",'[1]Crop Data'!$M$17))</f>
        <v>0.36</v>
      </c>
      <c r="CN14">
        <f>IF(I14="winterwheat",'[1]Crop Data'!$F$17,
IF(I14="wosr",'[1]Crop Data'!$M$17))</f>
        <v>0.36</v>
      </c>
      <c r="CO14">
        <f>IF(J14="winterwheat",'[1]Crop Data'!$F$17,
IF(J14="wosr",'[1]Crop Data'!$M$17))</f>
        <v>7.34</v>
      </c>
      <c r="CP14">
        <f>'[1]Crop Data'!$F$19</f>
        <v>19.5</v>
      </c>
      <c r="CQ14">
        <f>'[1]Crop Data'!$F$19</f>
        <v>19.5</v>
      </c>
      <c r="CR14">
        <f>'[1]Crop Data'!$F$19</f>
        <v>19.5</v>
      </c>
      <c r="CS14">
        <f>'[1]Crop Data'!$F$19</f>
        <v>19.5</v>
      </c>
      <c r="CT14">
        <f>'[1]Crop Data'!$F$19</f>
        <v>19.5</v>
      </c>
      <c r="CU14">
        <f>'[1]Crop Data'!$F$19</f>
        <v>19.5</v>
      </c>
      <c r="CV14">
        <f>'[1]Crop Data'!$F$21</f>
        <v>2.4300000000000002</v>
      </c>
      <c r="CW14">
        <f>'[1]Crop Data'!$F$21</f>
        <v>2.4300000000000002</v>
      </c>
      <c r="CX14">
        <f>'[1]Crop Data'!$F$21</f>
        <v>2.4300000000000002</v>
      </c>
      <c r="CY14">
        <f>'[1]Crop Data'!$F$21</f>
        <v>2.4300000000000002</v>
      </c>
      <c r="CZ14">
        <f>'[1]Crop Data'!$F$21</f>
        <v>2.4300000000000002</v>
      </c>
      <c r="DA14">
        <f>'[1]Crop Data'!$F$21</f>
        <v>2.4300000000000002</v>
      </c>
      <c r="DB14">
        <v>102</v>
      </c>
      <c r="DC14">
        <v>6</v>
      </c>
      <c r="DD14">
        <v>4</v>
      </c>
      <c r="DE14">
        <v>1400</v>
      </c>
      <c r="DF14">
        <v>125</v>
      </c>
      <c r="DG14">
        <f>'[1]Soil | Fuel | Labour | Subsidy'!$M$6</f>
        <v>0.6</v>
      </c>
      <c r="DH14">
        <f>'[1]Soil | Fuel | Labour | Subsidy'!$M$7</f>
        <v>10.08</v>
      </c>
    </row>
    <row r="15" spans="1:112">
      <c r="A15">
        <v>14</v>
      </c>
      <c r="B15" t="s">
        <v>1369</v>
      </c>
      <c r="C15" s="24" t="str">
        <f t="shared" si="9"/>
        <v>1.50</v>
      </c>
      <c r="D15">
        <v>6</v>
      </c>
      <c r="E15" t="s">
        <v>112</v>
      </c>
      <c r="F15" t="s">
        <v>112</v>
      </c>
      <c r="G15" t="s">
        <v>113</v>
      </c>
      <c r="H15" t="s">
        <v>112</v>
      </c>
      <c r="I15" t="s">
        <v>112</v>
      </c>
      <c r="J15" t="s">
        <v>113</v>
      </c>
      <c r="K15" t="s">
        <v>114</v>
      </c>
      <c r="L15" t="s">
        <v>1129</v>
      </c>
      <c r="M15" t="s">
        <v>115</v>
      </c>
      <c r="N15" t="s">
        <v>114</v>
      </c>
      <c r="O15" t="s">
        <v>1129</v>
      </c>
      <c r="P15" t="s">
        <v>115</v>
      </c>
      <c r="Q15" s="30">
        <f>IF(E15="wosr",'Management details'!$F$12,
IF(AND(ISNUMBER(SEARCH("H-Dsty",$B15))=TRUE,E15="winterwheat"),'Management details'!$G$11,
'Management details'!$F$11))</f>
        <v>200</v>
      </c>
      <c r="R15" s="30">
        <f>IF(F15="wosr",'Management details'!$F$12,
IF(AND(ISNUMBER(SEARCH("H-Dsty",$B15))=TRUE,F15="winterwheat"),'Management details'!$G$11,
'Management details'!$F$11))</f>
        <v>200</v>
      </c>
      <c r="S15" s="30">
        <f>IF(G15="wosr",'Management details'!$F$12,
IF(AND(ISNUMBER(SEARCH("H-Dsty",$B15))=TRUE,G15="winterwheat"),'Management details'!$G$11,
'Management details'!$F$11))</f>
        <v>3.2</v>
      </c>
      <c r="T15" s="30">
        <f>IF(H15="wosr",'Management details'!$F$12,
IF(AND(ISNUMBER(SEARCH("H-Dsty",$B15))=TRUE,H15="winterwheat"),'Management details'!$G$11,
'Management details'!$F$11))</f>
        <v>200</v>
      </c>
      <c r="U15" s="30">
        <f>IF(I15="wosr",'Management details'!$F$12,
IF(AND(ISNUMBER(SEARCH("H-Dsty",$B15))=TRUE,I15="winterwheat"),'Management details'!$G$11,
'Management details'!$F$11))</f>
        <v>200</v>
      </c>
      <c r="V15" s="30">
        <f>IF(J15="wosr",'Management details'!$F$12,
IF(AND(ISNUMBER(SEARCH("H-Dsty",$B15))=TRUE,J15="winterwheat"),'Management details'!$G$11,
'Management details'!$F$11))</f>
        <v>3.2</v>
      </c>
      <c r="W15" t="str">
        <f t="shared" si="2"/>
        <v>late</v>
      </c>
      <c r="X15" t="str">
        <f t="shared" si="3"/>
        <v>late</v>
      </c>
      <c r="Y15" t="str">
        <f t="shared" si="4"/>
        <v>no</v>
      </c>
      <c r="Z15" t="str">
        <f t="shared" si="5"/>
        <v>late</v>
      </c>
      <c r="AA15" t="str">
        <f t="shared" si="6"/>
        <v>late</v>
      </c>
      <c r="AB15" t="str">
        <f t="shared" si="7"/>
        <v>no</v>
      </c>
      <c r="AC15">
        <f>IF(AND((ISNUMBER(SEARCH("heavy",$B15))=TRUE),E15="winterwheat"),'Management details'!$O$11,
IF(AND((ISNUMBER(SEARCH("medium",$B15))=TRUE),E15="winterwheat"),'Management details'!$P$11,
IF(AND((ISNUMBER(SEARCH("light",$B15))=TRUE),E15="winterwheat"),'Management details'!$Q$11,
IF(E15="wosr",'Management details'!$O$12))))</f>
        <v>220</v>
      </c>
      <c r="AD15">
        <f>IF(AND((ISNUMBER(SEARCH("heavy",$B15))=TRUE),F15="winterwheat"),'Management details'!$O$11,
IF(AND((ISNUMBER(SEARCH("medium",$B15))=TRUE),F15="winterwheat"),'Management details'!$P$11,
IF(AND((ISNUMBER(SEARCH("light",$B15))=TRUE),F15="winterwheat"),'Management details'!$Q$11,
IF(F15="wosr",'Management details'!$O$12))))</f>
        <v>220</v>
      </c>
      <c r="AE15">
        <f>IF(AND((ISNUMBER(SEARCH("heavy",$B15))=TRUE),G15="winterwheat"),'Management details'!$O$11,
IF(AND((ISNUMBER(SEARCH("medium",$B15))=TRUE),G15="winterwheat"),'Management details'!$P$11,
IF(AND((ISNUMBER(SEARCH("light",$B15))=TRUE),G15="winterwheat"),'Management details'!$Q$11,
IF(G15="wosr",'Management details'!$O$12))))</f>
        <v>190</v>
      </c>
      <c r="AF15">
        <f>IF(AND((ISNUMBER(SEARCH("heavy",$B15))=TRUE),H15="winterwheat"),'Management details'!$O$11,
IF(AND((ISNUMBER(SEARCH("medium",$B15))=TRUE),H15="winterwheat"),'Management details'!$P$11,
IF(AND((ISNUMBER(SEARCH("light",$B15))=TRUE),H15="winterwheat"),'Management details'!$Q$11,
IF(H15="wosr",'Management details'!$O$12))))</f>
        <v>220</v>
      </c>
      <c r="AG15">
        <f>IF(AND((ISNUMBER(SEARCH("heavy",$B15))=TRUE),I15="winterwheat"),'Management details'!$O$11,
IF(AND((ISNUMBER(SEARCH("medium",$B15))=TRUE),I15="winterwheat"),'Management details'!$P$11,
IF(AND((ISNUMBER(SEARCH("light",$B15))=TRUE),I15="winterwheat"),'Management details'!$Q$11,
IF(I15="wosr",'Management details'!$O$12))))</f>
        <v>220</v>
      </c>
      <c r="AH15">
        <f>IF(AND((ISNUMBER(SEARCH("heavy",$B15))=TRUE),J15="winterwheat"),'Management details'!$O$11,
IF(AND((ISNUMBER(SEARCH("medium",$B15))=TRUE),J15="winterwheat"),'Management details'!$P$11,
IF(AND((ISNUMBER(SEARCH("light",$B15))=TRUE),J15="winterwheat"),'Management details'!$Q$11,
IF(J15="wosr",'Management details'!$O$12))))</f>
        <v>190</v>
      </c>
      <c r="AI15">
        <f>IF(E15="winterwheat",'Management details'!$O$15,
IF(E15="wosr",'Management details'!$O$16))</f>
        <v>80</v>
      </c>
      <c r="AJ15">
        <f>IF(F15="winterwheat",'Management details'!$O$15,
IF(F15="wosr",'Management details'!$O$16))</f>
        <v>80</v>
      </c>
      <c r="AK15">
        <f>IF(G15="winterwheat",'Management details'!$O$15,
IF(G15="wosr",'Management details'!$O$16))</f>
        <v>80</v>
      </c>
      <c r="AL15">
        <f>IF(H15="winterwheat",'Management details'!$O$15,
IF(H15="wosr",'Management details'!$O$16))</f>
        <v>80</v>
      </c>
      <c r="AM15">
        <f>IF(I15="winterwheat",'Management details'!$O$15,
IF(I15="wosr",'Management details'!$O$16))</f>
        <v>80</v>
      </c>
      <c r="AN15">
        <f>IF(J15="winterwheat",'Management details'!$O$15,
IF(J15="wosr",'Management details'!$O$16))</f>
        <v>80</v>
      </c>
      <c r="AO15">
        <f>IF(E15="winterwheat",'Management details'!$O$19,
IF(E15="wosr",'Management details'!$O$20))</f>
        <v>0.78</v>
      </c>
      <c r="AP15">
        <f>IF(F15="winterwheat",'Management details'!$O$19,
IF(F15="wosr",'Management details'!$O$20))</f>
        <v>0.78</v>
      </c>
      <c r="AQ15">
        <f>IF(G15="winterwheat",'Management details'!$O$19,
IF(G15="wosr",'Management details'!$O$20))</f>
        <v>70</v>
      </c>
      <c r="AR15">
        <f>IF(H15="winterwheat",'Management details'!$O$19,
IF(H15="wosr",'Management details'!$O$20))</f>
        <v>0.78</v>
      </c>
      <c r="AS15">
        <f>IF(I15="winterwheat",'Management details'!$O$19,
IF(I15="wosr",'Management details'!$O$20))</f>
        <v>0.78</v>
      </c>
      <c r="AT15">
        <f>IF(J15="winterwheat",'Management details'!$O$19,
IF(J15="wosr",'Management details'!$O$20))</f>
        <v>70</v>
      </c>
      <c r="AU15">
        <f>IF(E15="winterwheat",'Management details'!$F$24,
IF(E15="wosr",'Management details'!$F$25))</f>
        <v>8.4</v>
      </c>
      <c r="AV15">
        <f>IF(F15="winterwheat",'Management details'!$F$24,
IF(F15="wosr",'Management details'!$F$25))</f>
        <v>8.4</v>
      </c>
      <c r="AW15">
        <f>IF(G15="winterwheat",'Management details'!$F$24,
IF(G15="wosr",'Management details'!$F$25))</f>
        <v>3.2</v>
      </c>
      <c r="AX15">
        <f>IF(H15="winterwheat",'Management details'!$F$24,
IF(H15="wosr",'Management details'!$F$25))</f>
        <v>8.4</v>
      </c>
      <c r="AY15">
        <f>IF(I15="winterwheat",'Management details'!$F$24,
IF(I15="wosr",'Management details'!$F$25))</f>
        <v>8.4</v>
      </c>
      <c r="AZ15">
        <f>IF(J15="winterwheat",'Management details'!$F$24,
IF(J15="wosr",'Management details'!$F$25))</f>
        <v>3.2</v>
      </c>
      <c r="BA15">
        <f>IF(AND(ISNUMBER(SEARCH("H-Dsty",$B15))=TRUE,E15="winterwheat"),'Management details'!$G$28,
IF(AND(ISNUMBER(SEARCH("H-Dsty",$B15))=FALSE,E15="winterwheat"),'Management details'!$F$28,
IF(E15="wosr",'Management details'!$F$29)))</f>
        <v>2</v>
      </c>
      <c r="BB15">
        <f>IF(AND(ISNUMBER(SEARCH("H-Dsty",$B15))=TRUE,F15="winterwheat"),'Management details'!$G$28,
IF(AND(ISNUMBER(SEARCH("H-Dsty",$B15))=FALSE,F15="winterwheat"),'Management details'!$F$28,
IF(F15="wosr",'Management details'!$F$29)))</f>
        <v>2</v>
      </c>
      <c r="BC15">
        <f>IF(AND(ISNUMBER(SEARCH("H-Dsty",$B15))=TRUE,G15="winterwheat"),'Management details'!$G$28,
IF(AND(ISNUMBER(SEARCH("H-Dsty",$B15))=FALSE,G15="winterwheat"),'Management details'!$F$28,
IF(G15="wosr",'Management details'!$F$29)))</f>
        <v>2</v>
      </c>
      <c r="BD15">
        <f>IF(AND(ISNUMBER(SEARCH("H-Dsty",$B15))=TRUE,H15="winterwheat"),'Management details'!$G$28,
IF(AND(ISNUMBER(SEARCH("H-Dsty",$B15))=FALSE,H15="winterwheat"),'Management details'!$F$28,
IF(H15="wosr",'Management details'!$F$29)))</f>
        <v>2</v>
      </c>
      <c r="BE15">
        <f>IF(AND(ISNUMBER(SEARCH("H-Dsty",$B15))=TRUE,I15="winterwheat"),'Management details'!$G$28,
IF(AND(ISNUMBER(SEARCH("H-Dsty",$B15))=FALSE,I15="winterwheat"),'Management details'!$F$28,
IF(I15="wosr",'Management details'!$F$29)))</f>
        <v>2</v>
      </c>
      <c r="BF15">
        <f>IF(AND(ISNUMBER(SEARCH("H-Dsty",$B15))=TRUE,J15="winterwheat"),'Management details'!$G$28,
IF(AND(ISNUMBER(SEARCH("H-Dsty",$B15))=FALSE,J15="winterwheat"),'Management details'!$F$28,
IF(J15="wosr",'Management details'!$F$29)))</f>
        <v>2</v>
      </c>
      <c r="BG15">
        <f>IF(E15="winterwheat",'Management details'!$F$32,
IF(E15="wosr",'Management details'!$F$33))</f>
        <v>4</v>
      </c>
      <c r="BH15">
        <f>IF(F15="winterwheat",'Management details'!$F$32,
IF(F15="wosr",'Management details'!$F$33))</f>
        <v>4</v>
      </c>
      <c r="BI15">
        <f>IF(G15="winterwheat",'Management details'!$F$32,
IF(G15="wosr",'Management details'!$F$33))</f>
        <v>3</v>
      </c>
      <c r="BJ15">
        <f>IF(H15="winterwheat",'Management details'!$F$32,
IF(H15="wosr",'Management details'!$F$33))</f>
        <v>4</v>
      </c>
      <c r="BK15">
        <f>IF(I15="winterwheat",'Management details'!$F$32,
IF(I15="wosr",'Management details'!$F$33))</f>
        <v>4</v>
      </c>
      <c r="BL15">
        <f>IF(J15="winterwheat",'Management details'!$F$32,
IF(J15="wosr",'Management details'!$F$33))</f>
        <v>3</v>
      </c>
      <c r="BM15" t="s">
        <v>116</v>
      </c>
      <c r="BN15" t="str">
        <f t="shared" si="8"/>
        <v>low</v>
      </c>
      <c r="BO15" t="s">
        <v>128</v>
      </c>
      <c r="BP15" t="s">
        <v>128</v>
      </c>
      <c r="BQ15" t="s">
        <v>128</v>
      </c>
      <c r="BR15" t="s">
        <v>128</v>
      </c>
      <c r="BS15" t="s">
        <v>128</v>
      </c>
      <c r="BT15" s="24">
        <f>IF(E15="winterwheat",'[1]Crop Data'!$F$24,
IF(E15="wosr",'[1]Crop Data'!$M$24))</f>
        <v>150</v>
      </c>
      <c r="BU15" s="24">
        <f>IF(F15="winterwheat",'[1]Crop Data'!$F$24,
IF(F15="wosr",'[1]Crop Data'!$M$24))</f>
        <v>150</v>
      </c>
      <c r="BV15" s="24">
        <f>IF(G15="winterwheat",'[1]Crop Data'!$F$24,
IF(G15="wosr",'[1]Crop Data'!$M$24))</f>
        <v>335</v>
      </c>
      <c r="BW15" s="24">
        <f>IF(H15="winterwheat",'[1]Crop Data'!$F$24,
IF(H15="wosr",'[1]Crop Data'!$M$24))</f>
        <v>150</v>
      </c>
      <c r="BX15" s="24">
        <f>IF(I15="winterwheat",'[1]Crop Data'!$F$24,
IF(I15="wosr",'[1]Crop Data'!$M$24))</f>
        <v>150</v>
      </c>
      <c r="BY15" s="24">
        <f>IF(J15="winterwheat",'[1]Crop Data'!$F$24,
IF(J15="wosr",'[1]Crop Data'!$M$24))</f>
        <v>335</v>
      </c>
      <c r="BZ15">
        <v>0</v>
      </c>
      <c r="CA15">
        <v>0</v>
      </c>
      <c r="CB15">
        <v>0</v>
      </c>
      <c r="CC15">
        <v>0</v>
      </c>
      <c r="CD15">
        <v>0</v>
      </c>
      <c r="CE15">
        <v>0</v>
      </c>
      <c r="CF15" t="s">
        <v>119</v>
      </c>
      <c r="CG15" s="24">
        <f>'[1]Crop Data'!$F$13</f>
        <v>0.71</v>
      </c>
      <c r="CH15" s="24">
        <f>'[1]Crop Data'!$F$14</f>
        <v>0.44</v>
      </c>
      <c r="CI15">
        <f>'[1]Crop Data'!$F$15</f>
        <v>0.46</v>
      </c>
      <c r="CJ15">
        <f>IF(E15="winterwheat",'[1]Crop Data'!$F$17,
IF(E15="wosr",'[1]Crop Data'!$M$17))</f>
        <v>0.36</v>
      </c>
      <c r="CK15">
        <f>IF(F15="winterwheat",'[1]Crop Data'!$F$17,
IF(F15="wosr",'[1]Crop Data'!$M$17))</f>
        <v>0.36</v>
      </c>
      <c r="CL15">
        <f>IF(G15="winterwheat",'[1]Crop Data'!$F$17,
IF(G15="wosr",'[1]Crop Data'!$M$17))</f>
        <v>7.34</v>
      </c>
      <c r="CM15">
        <f>IF(H15="winterwheat",'[1]Crop Data'!$F$17,
IF(H15="wosr",'[1]Crop Data'!$M$17))</f>
        <v>0.36</v>
      </c>
      <c r="CN15">
        <f>IF(I15="winterwheat",'[1]Crop Data'!$F$17,
IF(I15="wosr",'[1]Crop Data'!$M$17))</f>
        <v>0.36</v>
      </c>
      <c r="CO15">
        <f>IF(J15="winterwheat",'[1]Crop Data'!$F$17,
IF(J15="wosr",'[1]Crop Data'!$M$17))</f>
        <v>7.34</v>
      </c>
      <c r="CP15">
        <f>'[1]Crop Data'!$F$19</f>
        <v>19.5</v>
      </c>
      <c r="CQ15">
        <f>'[1]Crop Data'!$F$19</f>
        <v>19.5</v>
      </c>
      <c r="CR15">
        <f>'[1]Crop Data'!$F$19</f>
        <v>19.5</v>
      </c>
      <c r="CS15">
        <f>'[1]Crop Data'!$F$19</f>
        <v>19.5</v>
      </c>
      <c r="CT15">
        <f>'[1]Crop Data'!$F$19</f>
        <v>19.5</v>
      </c>
      <c r="CU15">
        <f>'[1]Crop Data'!$F$19</f>
        <v>19.5</v>
      </c>
      <c r="CV15">
        <f>'[1]Crop Data'!$F$21</f>
        <v>2.4300000000000002</v>
      </c>
      <c r="CW15">
        <f>'[1]Crop Data'!$F$21</f>
        <v>2.4300000000000002</v>
      </c>
      <c r="CX15">
        <f>'[1]Crop Data'!$F$21</f>
        <v>2.4300000000000002</v>
      </c>
      <c r="CY15">
        <f>'[1]Crop Data'!$F$21</f>
        <v>2.4300000000000002</v>
      </c>
      <c r="CZ15">
        <f>'[1]Crop Data'!$F$21</f>
        <v>2.4300000000000002</v>
      </c>
      <c r="DA15">
        <f>'[1]Crop Data'!$F$21</f>
        <v>2.4300000000000002</v>
      </c>
      <c r="DB15">
        <v>102</v>
      </c>
      <c r="DC15">
        <v>6</v>
      </c>
      <c r="DD15">
        <v>4</v>
      </c>
      <c r="DE15">
        <v>1400</v>
      </c>
      <c r="DF15">
        <v>125</v>
      </c>
      <c r="DG15">
        <f>'[1]Soil | Fuel | Labour | Subsidy'!$M$6</f>
        <v>0.6</v>
      </c>
      <c r="DH15">
        <f>'[1]Soil | Fuel | Labour | Subsidy'!$M$7</f>
        <v>10.08</v>
      </c>
    </row>
    <row r="16" spans="1:112">
      <c r="A16" s="25">
        <v>15</v>
      </c>
      <c r="B16" t="s">
        <v>1382</v>
      </c>
      <c r="C16" s="24" t="str">
        <f t="shared" si="9"/>
        <v>1.50</v>
      </c>
      <c r="D16">
        <v>6</v>
      </c>
      <c r="E16" t="s">
        <v>112</v>
      </c>
      <c r="F16" t="s">
        <v>112</v>
      </c>
      <c r="G16" t="s">
        <v>113</v>
      </c>
      <c r="H16" t="s">
        <v>112</v>
      </c>
      <c r="I16" t="s">
        <v>112</v>
      </c>
      <c r="J16" t="s">
        <v>113</v>
      </c>
      <c r="K16" t="s">
        <v>114</v>
      </c>
      <c r="L16" t="s">
        <v>1129</v>
      </c>
      <c r="M16" t="s">
        <v>115</v>
      </c>
      <c r="N16" t="s">
        <v>114</v>
      </c>
      <c r="O16" t="s">
        <v>1129</v>
      </c>
      <c r="P16" t="s">
        <v>115</v>
      </c>
      <c r="Q16" s="30">
        <f>IF(E16="wosr",'Management details'!$F$12,
IF(AND(ISNUMBER(SEARCH("H-Dsty",$B16))=TRUE,E16="winterwheat"),'Management details'!$G$11,
'Management details'!$F$11))</f>
        <v>200</v>
      </c>
      <c r="R16" s="30">
        <f>IF(F16="wosr",'Management details'!$F$12,
IF(AND(ISNUMBER(SEARCH("H-Dsty",$B16))=TRUE,F16="winterwheat"),'Management details'!$G$11,
'Management details'!$F$11))</f>
        <v>200</v>
      </c>
      <c r="S16" s="30">
        <f>IF(G16="wosr",'Management details'!$F$12,
IF(AND(ISNUMBER(SEARCH("H-Dsty",$B16))=TRUE,G16="winterwheat"),'Management details'!$G$11,
'Management details'!$F$11))</f>
        <v>3.2</v>
      </c>
      <c r="T16" s="30">
        <f>IF(H16="wosr",'Management details'!$F$12,
IF(AND(ISNUMBER(SEARCH("H-Dsty",$B16))=TRUE,H16="winterwheat"),'Management details'!$G$11,
'Management details'!$F$11))</f>
        <v>200</v>
      </c>
      <c r="U16" s="30">
        <f>IF(I16="wosr",'Management details'!$F$12,
IF(AND(ISNUMBER(SEARCH("H-Dsty",$B16))=TRUE,I16="winterwheat"),'Management details'!$G$11,
'Management details'!$F$11))</f>
        <v>200</v>
      </c>
      <c r="V16" s="30">
        <f>IF(J16="wosr",'Management details'!$F$12,
IF(AND(ISNUMBER(SEARCH("H-Dsty",$B16))=TRUE,J16="winterwheat"),'Management details'!$G$11,
'Management details'!$F$11))</f>
        <v>3.2</v>
      </c>
      <c r="W16" t="str">
        <f t="shared" si="2"/>
        <v>late</v>
      </c>
      <c r="X16" t="str">
        <f t="shared" si="3"/>
        <v>late</v>
      </c>
      <c r="Y16" t="str">
        <f t="shared" si="4"/>
        <v>no</v>
      </c>
      <c r="Z16" t="str">
        <f t="shared" si="5"/>
        <v>late</v>
      </c>
      <c r="AA16" t="str">
        <f t="shared" si="6"/>
        <v>late</v>
      </c>
      <c r="AB16" t="str">
        <f t="shared" si="7"/>
        <v>no</v>
      </c>
      <c r="AC16">
        <f>IF(AND((ISNUMBER(SEARCH("heavy",$B16))=TRUE),E16="winterwheat"),'Management details'!$O$11,
IF(AND((ISNUMBER(SEARCH("medium",$B16))=TRUE),E16="winterwheat"),'Management details'!$P$11,
IF(AND((ISNUMBER(SEARCH("light",$B16))=TRUE),E16="winterwheat"),'Management details'!$Q$11,
IF(E16="wosr",'Management details'!$O$12))))</f>
        <v>220</v>
      </c>
      <c r="AD16">
        <f>IF(AND((ISNUMBER(SEARCH("heavy",$B16))=TRUE),F16="winterwheat"),'Management details'!$O$11,
IF(AND((ISNUMBER(SEARCH("medium",$B16))=TRUE),F16="winterwheat"),'Management details'!$P$11,
IF(AND((ISNUMBER(SEARCH("light",$B16))=TRUE),F16="winterwheat"),'Management details'!$Q$11,
IF(F16="wosr",'Management details'!$O$12))))</f>
        <v>220</v>
      </c>
      <c r="AE16">
        <f>IF(AND((ISNUMBER(SEARCH("heavy",$B16))=TRUE),G16="winterwheat"),'Management details'!$O$11,
IF(AND((ISNUMBER(SEARCH("medium",$B16))=TRUE),G16="winterwheat"),'Management details'!$P$11,
IF(AND((ISNUMBER(SEARCH("light",$B16))=TRUE),G16="winterwheat"),'Management details'!$Q$11,
IF(G16="wosr",'Management details'!$O$12))))</f>
        <v>190</v>
      </c>
      <c r="AF16">
        <f>IF(AND((ISNUMBER(SEARCH("heavy",$B16))=TRUE),H16="winterwheat"),'Management details'!$O$11,
IF(AND((ISNUMBER(SEARCH("medium",$B16))=TRUE),H16="winterwheat"),'Management details'!$P$11,
IF(AND((ISNUMBER(SEARCH("light",$B16))=TRUE),H16="winterwheat"),'Management details'!$Q$11,
IF(H16="wosr",'Management details'!$O$12))))</f>
        <v>220</v>
      </c>
      <c r="AG16">
        <f>IF(AND((ISNUMBER(SEARCH("heavy",$B16))=TRUE),I16="winterwheat"),'Management details'!$O$11,
IF(AND((ISNUMBER(SEARCH("medium",$B16))=TRUE),I16="winterwheat"),'Management details'!$P$11,
IF(AND((ISNUMBER(SEARCH("light",$B16))=TRUE),I16="winterwheat"),'Management details'!$Q$11,
IF(I16="wosr",'Management details'!$O$12))))</f>
        <v>220</v>
      </c>
      <c r="AH16">
        <f>IF(AND((ISNUMBER(SEARCH("heavy",$B16))=TRUE),J16="winterwheat"),'Management details'!$O$11,
IF(AND((ISNUMBER(SEARCH("medium",$B16))=TRUE),J16="winterwheat"),'Management details'!$P$11,
IF(AND((ISNUMBER(SEARCH("light",$B16))=TRUE),J16="winterwheat"),'Management details'!$Q$11,
IF(J16="wosr",'Management details'!$O$12))))</f>
        <v>190</v>
      </c>
      <c r="AI16">
        <f>IF(E16="winterwheat",'Management details'!$O$15,
IF(E16="wosr",'Management details'!$O$16))</f>
        <v>80</v>
      </c>
      <c r="AJ16">
        <f>IF(F16="winterwheat",'Management details'!$O$15,
IF(F16="wosr",'Management details'!$O$16))</f>
        <v>80</v>
      </c>
      <c r="AK16">
        <f>IF(G16="winterwheat",'Management details'!$O$15,
IF(G16="wosr",'Management details'!$O$16))</f>
        <v>80</v>
      </c>
      <c r="AL16">
        <f>IF(H16="winterwheat",'Management details'!$O$15,
IF(H16="wosr",'Management details'!$O$16))</f>
        <v>80</v>
      </c>
      <c r="AM16">
        <f>IF(I16="winterwheat",'Management details'!$O$15,
IF(I16="wosr",'Management details'!$O$16))</f>
        <v>80</v>
      </c>
      <c r="AN16">
        <f>IF(J16="winterwheat",'Management details'!$O$15,
IF(J16="wosr",'Management details'!$O$16))</f>
        <v>80</v>
      </c>
      <c r="AO16">
        <f>IF(E16="winterwheat",'Management details'!$O$19,
IF(E16="wosr",'Management details'!$O$20))</f>
        <v>0.78</v>
      </c>
      <c r="AP16">
        <f>IF(F16="winterwheat",'Management details'!$O$19,
IF(F16="wosr",'Management details'!$O$20))</f>
        <v>0.78</v>
      </c>
      <c r="AQ16">
        <f>IF(G16="winterwheat",'Management details'!$O$19,
IF(G16="wosr",'Management details'!$O$20))</f>
        <v>70</v>
      </c>
      <c r="AR16">
        <f>IF(H16="winterwheat",'Management details'!$O$19,
IF(H16="wosr",'Management details'!$O$20))</f>
        <v>0.78</v>
      </c>
      <c r="AS16">
        <f>IF(I16="winterwheat",'Management details'!$O$19,
IF(I16="wosr",'Management details'!$O$20))</f>
        <v>0.78</v>
      </c>
      <c r="AT16">
        <f>IF(J16="winterwheat",'Management details'!$O$19,
IF(J16="wosr",'Management details'!$O$20))</f>
        <v>70</v>
      </c>
      <c r="AU16">
        <f>IF(E16="winterwheat",'Management details'!$F$24,
IF(E16="wosr",'Management details'!$F$25))</f>
        <v>8.4</v>
      </c>
      <c r="AV16">
        <f>IF(F16="winterwheat",'Management details'!$F$24,
IF(F16="wosr",'Management details'!$F$25))</f>
        <v>8.4</v>
      </c>
      <c r="AW16">
        <f>IF(G16="winterwheat",'Management details'!$F$24,
IF(G16="wosr",'Management details'!$F$25))</f>
        <v>3.2</v>
      </c>
      <c r="AX16">
        <f>IF(H16="winterwheat",'Management details'!$F$24,
IF(H16="wosr",'Management details'!$F$25))</f>
        <v>8.4</v>
      </c>
      <c r="AY16">
        <f>IF(I16="winterwheat",'Management details'!$F$24,
IF(I16="wosr",'Management details'!$F$25))</f>
        <v>8.4</v>
      </c>
      <c r="AZ16">
        <f>IF(J16="winterwheat",'Management details'!$F$24,
IF(J16="wosr",'Management details'!$F$25))</f>
        <v>3.2</v>
      </c>
      <c r="BA16">
        <f>IF(AND(ISNUMBER(SEARCH("H-Dsty",$B16))=TRUE,E16="winterwheat"),'Management details'!$G$28,
IF(AND(ISNUMBER(SEARCH("H-Dsty",$B16))=FALSE,E16="winterwheat"),'Management details'!$F$28,
IF(E16="wosr",'Management details'!$F$29)))</f>
        <v>2</v>
      </c>
      <c r="BB16">
        <f>IF(AND(ISNUMBER(SEARCH("H-Dsty",$B16))=TRUE,F16="winterwheat"),'Management details'!$G$28,
IF(AND(ISNUMBER(SEARCH("H-Dsty",$B16))=FALSE,F16="winterwheat"),'Management details'!$F$28,
IF(F16="wosr",'Management details'!$F$29)))</f>
        <v>2</v>
      </c>
      <c r="BC16">
        <f>IF(AND(ISNUMBER(SEARCH("H-Dsty",$B16))=TRUE,G16="winterwheat"),'Management details'!$G$28,
IF(AND(ISNUMBER(SEARCH("H-Dsty",$B16))=FALSE,G16="winterwheat"),'Management details'!$F$28,
IF(G16="wosr",'Management details'!$F$29)))</f>
        <v>2</v>
      </c>
      <c r="BD16">
        <f>IF(AND(ISNUMBER(SEARCH("H-Dsty",$B16))=TRUE,H16="winterwheat"),'Management details'!$G$28,
IF(AND(ISNUMBER(SEARCH("H-Dsty",$B16))=FALSE,H16="winterwheat"),'Management details'!$F$28,
IF(H16="wosr",'Management details'!$F$29)))</f>
        <v>2</v>
      </c>
      <c r="BE16">
        <f>IF(AND(ISNUMBER(SEARCH("H-Dsty",$B16))=TRUE,I16="winterwheat"),'Management details'!$G$28,
IF(AND(ISNUMBER(SEARCH("H-Dsty",$B16))=FALSE,I16="winterwheat"),'Management details'!$F$28,
IF(I16="wosr",'Management details'!$F$29)))</f>
        <v>2</v>
      </c>
      <c r="BF16">
        <f>IF(AND(ISNUMBER(SEARCH("H-Dsty",$B16))=TRUE,J16="winterwheat"),'Management details'!$G$28,
IF(AND(ISNUMBER(SEARCH("H-Dsty",$B16))=FALSE,J16="winterwheat"),'Management details'!$F$28,
IF(J16="wosr",'Management details'!$F$29)))</f>
        <v>2</v>
      </c>
      <c r="BG16">
        <f>IF(E16="winterwheat",'Management details'!$F$32,
IF(E16="wosr",'Management details'!$F$33))</f>
        <v>4</v>
      </c>
      <c r="BH16">
        <f>IF(F16="winterwheat",'Management details'!$F$32,
IF(F16="wosr",'Management details'!$F$33))</f>
        <v>4</v>
      </c>
      <c r="BI16">
        <f>IF(G16="winterwheat",'Management details'!$F$32,
IF(G16="wosr",'Management details'!$F$33))</f>
        <v>3</v>
      </c>
      <c r="BJ16">
        <f>IF(H16="winterwheat",'Management details'!$F$32,
IF(H16="wosr",'Management details'!$F$33))</f>
        <v>4</v>
      </c>
      <c r="BK16">
        <f>IF(I16="winterwheat",'Management details'!$F$32,
IF(I16="wosr",'Management details'!$F$33))</f>
        <v>4</v>
      </c>
      <c r="BL16">
        <f>IF(J16="winterwheat",'Management details'!$F$32,
IF(J16="wosr",'Management details'!$F$33))</f>
        <v>3</v>
      </c>
      <c r="BM16" t="s">
        <v>116</v>
      </c>
      <c r="BN16" t="str">
        <f t="shared" si="8"/>
        <v>low</v>
      </c>
      <c r="BO16" t="s">
        <v>128</v>
      </c>
      <c r="BP16" t="s">
        <v>128</v>
      </c>
      <c r="BQ16" t="s">
        <v>128</v>
      </c>
      <c r="BR16" t="s">
        <v>128</v>
      </c>
      <c r="BS16" t="s">
        <v>128</v>
      </c>
      <c r="BT16" s="24">
        <f>IF(E16="winterwheat",'[1]Crop Data'!$F$24,
IF(E16="wosr",'[1]Crop Data'!$M$24))</f>
        <v>150</v>
      </c>
      <c r="BU16" s="24">
        <f>IF(F16="winterwheat",'[1]Crop Data'!$F$24,
IF(F16="wosr",'[1]Crop Data'!$M$24))</f>
        <v>150</v>
      </c>
      <c r="BV16" s="24">
        <f>IF(G16="winterwheat",'[1]Crop Data'!$F$24,
IF(G16="wosr",'[1]Crop Data'!$M$24))</f>
        <v>335</v>
      </c>
      <c r="BW16" s="24">
        <f>IF(H16="winterwheat",'[1]Crop Data'!$F$24,
IF(H16="wosr",'[1]Crop Data'!$M$24))</f>
        <v>150</v>
      </c>
      <c r="BX16" s="24">
        <f>IF(I16="winterwheat",'[1]Crop Data'!$F$24,
IF(I16="wosr",'[1]Crop Data'!$M$24))</f>
        <v>150</v>
      </c>
      <c r="BY16" s="24">
        <f>IF(J16="winterwheat",'[1]Crop Data'!$F$24,
IF(J16="wosr",'[1]Crop Data'!$M$24))</f>
        <v>335</v>
      </c>
      <c r="BZ16">
        <v>0</v>
      </c>
      <c r="CA16">
        <v>0</v>
      </c>
      <c r="CB16">
        <v>0</v>
      </c>
      <c r="CC16">
        <v>0</v>
      </c>
      <c r="CD16">
        <v>0</v>
      </c>
      <c r="CE16">
        <v>0</v>
      </c>
      <c r="CF16" t="s">
        <v>119</v>
      </c>
      <c r="CG16" s="24">
        <f>'[1]Crop Data'!$F$13</f>
        <v>0.71</v>
      </c>
      <c r="CH16" s="24">
        <f>'[1]Crop Data'!$F$14</f>
        <v>0.44</v>
      </c>
      <c r="CI16">
        <f>'[1]Crop Data'!$F$15</f>
        <v>0.46</v>
      </c>
      <c r="CJ16">
        <f>IF(E16="winterwheat",'[1]Crop Data'!$F$17,
IF(E16="wosr",'[1]Crop Data'!$M$17))</f>
        <v>0.36</v>
      </c>
      <c r="CK16">
        <f>IF(F16="winterwheat",'[1]Crop Data'!$F$17,
IF(F16="wosr",'[1]Crop Data'!$M$17))</f>
        <v>0.36</v>
      </c>
      <c r="CL16">
        <f>IF(G16="winterwheat",'[1]Crop Data'!$F$17,
IF(G16="wosr",'[1]Crop Data'!$M$17))</f>
        <v>7.34</v>
      </c>
      <c r="CM16">
        <f>IF(H16="winterwheat",'[1]Crop Data'!$F$17,
IF(H16="wosr",'[1]Crop Data'!$M$17))</f>
        <v>0.36</v>
      </c>
      <c r="CN16">
        <f>IF(I16="winterwheat",'[1]Crop Data'!$F$17,
IF(I16="wosr",'[1]Crop Data'!$M$17))</f>
        <v>0.36</v>
      </c>
      <c r="CO16">
        <f>IF(J16="winterwheat",'[1]Crop Data'!$F$17,
IF(J16="wosr",'[1]Crop Data'!$M$17))</f>
        <v>7.34</v>
      </c>
      <c r="CP16">
        <f>'[1]Crop Data'!$F$19</f>
        <v>19.5</v>
      </c>
      <c r="CQ16">
        <f>'[1]Crop Data'!$F$19</f>
        <v>19.5</v>
      </c>
      <c r="CR16">
        <f>'[1]Crop Data'!$F$19</f>
        <v>19.5</v>
      </c>
      <c r="CS16">
        <f>'[1]Crop Data'!$F$19</f>
        <v>19.5</v>
      </c>
      <c r="CT16">
        <f>'[1]Crop Data'!$F$19</f>
        <v>19.5</v>
      </c>
      <c r="CU16">
        <f>'[1]Crop Data'!$F$19</f>
        <v>19.5</v>
      </c>
      <c r="CV16">
        <f>'[1]Crop Data'!$F$21</f>
        <v>2.4300000000000002</v>
      </c>
      <c r="CW16">
        <f>'[1]Crop Data'!$F$21</f>
        <v>2.4300000000000002</v>
      </c>
      <c r="CX16">
        <f>'[1]Crop Data'!$F$21</f>
        <v>2.4300000000000002</v>
      </c>
      <c r="CY16">
        <f>'[1]Crop Data'!$F$21</f>
        <v>2.4300000000000002</v>
      </c>
      <c r="CZ16">
        <f>'[1]Crop Data'!$F$21</f>
        <v>2.4300000000000002</v>
      </c>
      <c r="DA16">
        <f>'[1]Crop Data'!$F$21</f>
        <v>2.4300000000000002</v>
      </c>
      <c r="DB16">
        <v>102</v>
      </c>
      <c r="DC16">
        <v>6</v>
      </c>
      <c r="DD16">
        <v>4</v>
      </c>
      <c r="DE16">
        <v>1400</v>
      </c>
      <c r="DF16">
        <v>125</v>
      </c>
      <c r="DG16">
        <f>'[1]Soil | Fuel | Labour | Subsidy'!$M$6</f>
        <v>0.6</v>
      </c>
      <c r="DH16">
        <f>'[1]Soil | Fuel | Labour | Subsidy'!$M$7</f>
        <v>10.08</v>
      </c>
    </row>
    <row r="17" spans="1:112">
      <c r="A17">
        <v>16</v>
      </c>
      <c r="B17" t="s">
        <v>1370</v>
      </c>
      <c r="C17" s="24" t="str">
        <f t="shared" si="9"/>
        <v>0.75</v>
      </c>
      <c r="D17">
        <v>6</v>
      </c>
      <c r="E17" t="s">
        <v>112</v>
      </c>
      <c r="F17" t="s">
        <v>112</v>
      </c>
      <c r="G17" t="s">
        <v>113</v>
      </c>
      <c r="H17" t="s">
        <v>112</v>
      </c>
      <c r="I17" t="s">
        <v>112</v>
      </c>
      <c r="J17" t="s">
        <v>113</v>
      </c>
      <c r="K17" t="s">
        <v>114</v>
      </c>
      <c r="L17" t="s">
        <v>1129</v>
      </c>
      <c r="M17" t="s">
        <v>115</v>
      </c>
      <c r="N17" t="s">
        <v>114</v>
      </c>
      <c r="O17" t="s">
        <v>1129</v>
      </c>
      <c r="P17" t="s">
        <v>115</v>
      </c>
      <c r="Q17" s="30">
        <f>IF(E17="wosr",'Management details'!$F$12,
IF(AND(ISNUMBER(SEARCH("H-Dsty",$B17))=TRUE,E17="winterwheat"),'Management details'!$G$11,
'Management details'!$F$11))</f>
        <v>200</v>
      </c>
      <c r="R17" s="30">
        <f>IF(F17="wosr",'Management details'!$F$12,
IF(AND(ISNUMBER(SEARCH("H-Dsty",$B17))=TRUE,F17="winterwheat"),'Management details'!$G$11,
'Management details'!$F$11))</f>
        <v>200</v>
      </c>
      <c r="S17" s="30">
        <f>IF(G17="wosr",'Management details'!$F$12,
IF(AND(ISNUMBER(SEARCH("H-Dsty",$B17))=TRUE,G17="winterwheat"),'Management details'!$G$11,
'Management details'!$F$11))</f>
        <v>3.2</v>
      </c>
      <c r="T17" s="30">
        <f>IF(H17="wosr",'Management details'!$F$12,
IF(AND(ISNUMBER(SEARCH("H-Dsty",$B17))=TRUE,H17="winterwheat"),'Management details'!$G$11,
'Management details'!$F$11))</f>
        <v>200</v>
      </c>
      <c r="U17" s="30">
        <f>IF(I17="wosr",'Management details'!$F$12,
IF(AND(ISNUMBER(SEARCH("H-Dsty",$B17))=TRUE,I17="winterwheat"),'Management details'!$G$11,
'Management details'!$F$11))</f>
        <v>200</v>
      </c>
      <c r="V17" s="30">
        <f>IF(J17="wosr",'Management details'!$F$12,
IF(AND(ISNUMBER(SEARCH("H-Dsty",$B17))=TRUE,J17="winterwheat"),'Management details'!$G$11,
'Management details'!$F$11))</f>
        <v>3.2</v>
      </c>
      <c r="W17" t="str">
        <f t="shared" si="2"/>
        <v>late</v>
      </c>
      <c r="X17" t="str">
        <f t="shared" si="3"/>
        <v>late</v>
      </c>
      <c r="Y17" t="str">
        <f t="shared" si="4"/>
        <v>no</v>
      </c>
      <c r="Z17" t="str">
        <f t="shared" si="5"/>
        <v>late</v>
      </c>
      <c r="AA17" t="str">
        <f t="shared" si="6"/>
        <v>late</v>
      </c>
      <c r="AB17" t="str">
        <f t="shared" si="7"/>
        <v>no</v>
      </c>
      <c r="AC17">
        <f>IF(AND((ISNUMBER(SEARCH("heavy",$B17))=TRUE),E17="winterwheat"),'Management details'!$O$11,
IF(AND((ISNUMBER(SEARCH("medium",$B17))=TRUE),E17="winterwheat"),'Management details'!$P$11,
IF(AND((ISNUMBER(SEARCH("light",$B17))=TRUE),E17="winterwheat"),'Management details'!$Q$11,
IF(E17="wosr",'Management details'!$O$12))))</f>
        <v>190</v>
      </c>
      <c r="AD17">
        <f>IF(AND((ISNUMBER(SEARCH("heavy",$B17))=TRUE),F17="winterwheat"),'Management details'!$O$11,
IF(AND((ISNUMBER(SEARCH("medium",$B17))=TRUE),F17="winterwheat"),'Management details'!$P$11,
IF(AND((ISNUMBER(SEARCH("light",$B17))=TRUE),F17="winterwheat"),'Management details'!$Q$11,
IF(F17="wosr",'Management details'!$O$12))))</f>
        <v>190</v>
      </c>
      <c r="AE17">
        <f>IF(AND((ISNUMBER(SEARCH("heavy",$B17))=TRUE),G17="winterwheat"),'Management details'!$O$11,
IF(AND((ISNUMBER(SEARCH("medium",$B17))=TRUE),G17="winterwheat"),'Management details'!$P$11,
IF(AND((ISNUMBER(SEARCH("light",$B17))=TRUE),G17="winterwheat"),'Management details'!$Q$11,
IF(G17="wosr",'Management details'!$O$12))))</f>
        <v>190</v>
      </c>
      <c r="AF17">
        <f>IF(AND((ISNUMBER(SEARCH("heavy",$B17))=TRUE),H17="winterwheat"),'Management details'!$O$11,
IF(AND((ISNUMBER(SEARCH("medium",$B17))=TRUE),H17="winterwheat"),'Management details'!$P$11,
IF(AND((ISNUMBER(SEARCH("light",$B17))=TRUE),H17="winterwheat"),'Management details'!$Q$11,
IF(H17="wosr",'Management details'!$O$12))))</f>
        <v>190</v>
      </c>
      <c r="AG17">
        <f>IF(AND((ISNUMBER(SEARCH("heavy",$B17))=TRUE),I17="winterwheat"),'Management details'!$O$11,
IF(AND((ISNUMBER(SEARCH("medium",$B17))=TRUE),I17="winterwheat"),'Management details'!$P$11,
IF(AND((ISNUMBER(SEARCH("light",$B17))=TRUE),I17="winterwheat"),'Management details'!$Q$11,
IF(I17="wosr",'Management details'!$O$12))))</f>
        <v>190</v>
      </c>
      <c r="AH17">
        <f>IF(AND((ISNUMBER(SEARCH("heavy",$B17))=TRUE),J17="winterwheat"),'Management details'!$O$11,
IF(AND((ISNUMBER(SEARCH("medium",$B17))=TRUE),J17="winterwheat"),'Management details'!$P$11,
IF(AND((ISNUMBER(SEARCH("light",$B17))=TRUE),J17="winterwheat"),'Management details'!$Q$11,
IF(J17="wosr",'Management details'!$O$12))))</f>
        <v>190</v>
      </c>
      <c r="AI17">
        <f>IF(E17="winterwheat",'Management details'!$O$15,
IF(E17="wosr",'Management details'!$O$16))</f>
        <v>80</v>
      </c>
      <c r="AJ17">
        <f>IF(F17="winterwheat",'Management details'!$O$15,
IF(F17="wosr",'Management details'!$O$16))</f>
        <v>80</v>
      </c>
      <c r="AK17">
        <f>IF(G17="winterwheat",'Management details'!$O$15,
IF(G17="wosr",'Management details'!$O$16))</f>
        <v>80</v>
      </c>
      <c r="AL17">
        <f>IF(H17="winterwheat",'Management details'!$O$15,
IF(H17="wosr",'Management details'!$O$16))</f>
        <v>80</v>
      </c>
      <c r="AM17">
        <f>IF(I17="winterwheat",'Management details'!$O$15,
IF(I17="wosr",'Management details'!$O$16))</f>
        <v>80</v>
      </c>
      <c r="AN17">
        <f>IF(J17="winterwheat",'Management details'!$O$15,
IF(J17="wosr",'Management details'!$O$16))</f>
        <v>80</v>
      </c>
      <c r="AO17">
        <f>IF(E17="winterwheat",'Management details'!$O$19,
IF(E17="wosr",'Management details'!$O$20))</f>
        <v>0.78</v>
      </c>
      <c r="AP17">
        <f>IF(F17="winterwheat",'Management details'!$O$19,
IF(F17="wosr",'Management details'!$O$20))</f>
        <v>0.78</v>
      </c>
      <c r="AQ17">
        <f>IF(G17="winterwheat",'Management details'!$O$19,
IF(G17="wosr",'Management details'!$O$20))</f>
        <v>70</v>
      </c>
      <c r="AR17">
        <f>IF(H17="winterwheat",'Management details'!$O$19,
IF(H17="wosr",'Management details'!$O$20))</f>
        <v>0.78</v>
      </c>
      <c r="AS17">
        <f>IF(I17="winterwheat",'Management details'!$O$19,
IF(I17="wosr",'Management details'!$O$20))</f>
        <v>0.78</v>
      </c>
      <c r="AT17">
        <f>IF(J17="winterwheat",'Management details'!$O$19,
IF(J17="wosr",'Management details'!$O$20))</f>
        <v>70</v>
      </c>
      <c r="AU17">
        <f>IF(E17="winterwheat",'Management details'!$F$24,
IF(E17="wosr",'Management details'!$F$25))</f>
        <v>8.4</v>
      </c>
      <c r="AV17">
        <f>IF(F17="winterwheat",'Management details'!$F$24,
IF(F17="wosr",'Management details'!$F$25))</f>
        <v>8.4</v>
      </c>
      <c r="AW17">
        <f>IF(G17="winterwheat",'Management details'!$F$24,
IF(G17="wosr",'Management details'!$F$25))</f>
        <v>3.2</v>
      </c>
      <c r="AX17">
        <f>IF(H17="winterwheat",'Management details'!$F$24,
IF(H17="wosr",'Management details'!$F$25))</f>
        <v>8.4</v>
      </c>
      <c r="AY17">
        <f>IF(I17="winterwheat",'Management details'!$F$24,
IF(I17="wosr",'Management details'!$F$25))</f>
        <v>8.4</v>
      </c>
      <c r="AZ17">
        <f>IF(J17="winterwheat",'Management details'!$F$24,
IF(J17="wosr",'Management details'!$F$25))</f>
        <v>3.2</v>
      </c>
      <c r="BA17">
        <f>IF(AND(ISNUMBER(SEARCH("H-Dsty",$B17))=TRUE,E17="winterwheat"),'Management details'!$G$28,
IF(AND(ISNUMBER(SEARCH("H-Dsty",$B17))=FALSE,E17="winterwheat"),'Management details'!$F$28,
IF(E17="wosr",'Management details'!$F$29)))</f>
        <v>3</v>
      </c>
      <c r="BB17">
        <f>IF(AND(ISNUMBER(SEARCH("H-Dsty",$B17))=TRUE,F17="winterwheat"),'Management details'!$G$28,
IF(AND(ISNUMBER(SEARCH("H-Dsty",$B17))=FALSE,F17="winterwheat"),'Management details'!$F$28,
IF(F17="wosr",'Management details'!$F$29)))</f>
        <v>3</v>
      </c>
      <c r="BC17">
        <f>IF(AND(ISNUMBER(SEARCH("H-Dsty",$B17))=TRUE,G17="winterwheat"),'Management details'!$G$28,
IF(AND(ISNUMBER(SEARCH("H-Dsty",$B17))=FALSE,G17="winterwheat"),'Management details'!$F$28,
IF(G17="wosr",'Management details'!$F$29)))</f>
        <v>2</v>
      </c>
      <c r="BD17">
        <f>IF(AND(ISNUMBER(SEARCH("H-Dsty",$B17))=TRUE,H17="winterwheat"),'Management details'!$G$28,
IF(AND(ISNUMBER(SEARCH("H-Dsty",$B17))=FALSE,H17="winterwheat"),'Management details'!$F$28,
IF(H17="wosr",'Management details'!$F$29)))</f>
        <v>3</v>
      </c>
      <c r="BE17">
        <f>IF(AND(ISNUMBER(SEARCH("H-Dsty",$B17))=TRUE,I17="winterwheat"),'Management details'!$G$28,
IF(AND(ISNUMBER(SEARCH("H-Dsty",$B17))=FALSE,I17="winterwheat"),'Management details'!$F$28,
IF(I17="wosr",'Management details'!$F$29)))</f>
        <v>3</v>
      </c>
      <c r="BF17">
        <f>IF(AND(ISNUMBER(SEARCH("H-Dsty",$B17))=TRUE,J17="winterwheat"),'Management details'!$G$28,
IF(AND(ISNUMBER(SEARCH("H-Dsty",$B17))=FALSE,J17="winterwheat"),'Management details'!$F$28,
IF(J17="wosr",'Management details'!$F$29)))</f>
        <v>2</v>
      </c>
      <c r="BG17">
        <f>IF(E17="winterwheat",'Management details'!$F$32,
IF(E17="wosr",'Management details'!$F$33))</f>
        <v>4</v>
      </c>
      <c r="BH17">
        <f>IF(F17="winterwheat",'Management details'!$F$32,
IF(F17="wosr",'Management details'!$F$33))</f>
        <v>4</v>
      </c>
      <c r="BI17">
        <f>IF(G17="winterwheat",'Management details'!$F$32,
IF(G17="wosr",'Management details'!$F$33))</f>
        <v>3</v>
      </c>
      <c r="BJ17">
        <f>IF(H17="winterwheat",'Management details'!$F$32,
IF(H17="wosr",'Management details'!$F$33))</f>
        <v>4</v>
      </c>
      <c r="BK17">
        <f>IF(I17="winterwheat",'Management details'!$F$32,
IF(I17="wosr",'Management details'!$F$33))</f>
        <v>4</v>
      </c>
      <c r="BL17">
        <f>IF(J17="winterwheat",'Management details'!$F$32,
IF(J17="wosr",'Management details'!$F$33))</f>
        <v>3</v>
      </c>
      <c r="BM17" t="s">
        <v>116</v>
      </c>
      <c r="BN17" t="str">
        <f t="shared" si="8"/>
        <v>high</v>
      </c>
      <c r="BO17" t="s">
        <v>128</v>
      </c>
      <c r="BP17" t="s">
        <v>128</v>
      </c>
      <c r="BQ17" t="s">
        <v>128</v>
      </c>
      <c r="BR17" t="s">
        <v>128</v>
      </c>
      <c r="BS17" t="s">
        <v>128</v>
      </c>
      <c r="BT17" s="24">
        <f>IF(E17="winterwheat",'[1]Crop Data'!$F$24,
IF(E17="wosr",'[1]Crop Data'!$M$24))</f>
        <v>150</v>
      </c>
      <c r="BU17" s="24">
        <f>IF(F17="winterwheat",'[1]Crop Data'!$F$24,
IF(F17="wosr",'[1]Crop Data'!$M$24))</f>
        <v>150</v>
      </c>
      <c r="BV17" s="24">
        <f>IF(G17="winterwheat",'[1]Crop Data'!$F$24,
IF(G17="wosr",'[1]Crop Data'!$M$24))</f>
        <v>335</v>
      </c>
      <c r="BW17" s="24">
        <f>IF(H17="winterwheat",'[1]Crop Data'!$F$24,
IF(H17="wosr",'[1]Crop Data'!$M$24))</f>
        <v>150</v>
      </c>
      <c r="BX17" s="24">
        <f>IF(I17="winterwheat",'[1]Crop Data'!$F$24,
IF(I17="wosr",'[1]Crop Data'!$M$24))</f>
        <v>150</v>
      </c>
      <c r="BY17" s="24">
        <f>IF(J17="winterwheat",'[1]Crop Data'!$F$24,
IF(J17="wosr",'[1]Crop Data'!$M$24))</f>
        <v>335</v>
      </c>
      <c r="BZ17">
        <v>0</v>
      </c>
      <c r="CA17">
        <v>0</v>
      </c>
      <c r="CB17">
        <v>0</v>
      </c>
      <c r="CC17">
        <v>0</v>
      </c>
      <c r="CD17">
        <v>0</v>
      </c>
      <c r="CE17">
        <v>0</v>
      </c>
      <c r="CF17" t="s">
        <v>119</v>
      </c>
      <c r="CG17" s="24">
        <f>'[1]Crop Data'!$F$13</f>
        <v>0.71</v>
      </c>
      <c r="CH17" s="24">
        <f>'[1]Crop Data'!$F$14</f>
        <v>0.44</v>
      </c>
      <c r="CI17">
        <f>'[1]Crop Data'!$F$15</f>
        <v>0.46</v>
      </c>
      <c r="CJ17">
        <f>IF(E17="winterwheat",'[1]Crop Data'!$F$17,
IF(E17="wosr",'[1]Crop Data'!$M$17))</f>
        <v>0.36</v>
      </c>
      <c r="CK17">
        <f>IF(F17="winterwheat",'[1]Crop Data'!$F$17,
IF(F17="wosr",'[1]Crop Data'!$M$17))</f>
        <v>0.36</v>
      </c>
      <c r="CL17">
        <f>IF(G17="winterwheat",'[1]Crop Data'!$F$17,
IF(G17="wosr",'[1]Crop Data'!$M$17))</f>
        <v>7.34</v>
      </c>
      <c r="CM17">
        <f>IF(H17="winterwheat",'[1]Crop Data'!$F$17,
IF(H17="wosr",'[1]Crop Data'!$M$17))</f>
        <v>0.36</v>
      </c>
      <c r="CN17">
        <f>IF(I17="winterwheat",'[1]Crop Data'!$F$17,
IF(I17="wosr",'[1]Crop Data'!$M$17))</f>
        <v>0.36</v>
      </c>
      <c r="CO17">
        <f>IF(J17="winterwheat",'[1]Crop Data'!$F$17,
IF(J17="wosr",'[1]Crop Data'!$M$17))</f>
        <v>7.34</v>
      </c>
      <c r="CP17">
        <f>'[1]Crop Data'!$F$19</f>
        <v>19.5</v>
      </c>
      <c r="CQ17">
        <f>'[1]Crop Data'!$F$19</f>
        <v>19.5</v>
      </c>
      <c r="CR17">
        <f>'[1]Crop Data'!$F$19</f>
        <v>19.5</v>
      </c>
      <c r="CS17">
        <f>'[1]Crop Data'!$F$19</f>
        <v>19.5</v>
      </c>
      <c r="CT17">
        <f>'[1]Crop Data'!$F$19</f>
        <v>19.5</v>
      </c>
      <c r="CU17">
        <f>'[1]Crop Data'!$F$19</f>
        <v>19.5</v>
      </c>
      <c r="CV17">
        <f>'[1]Crop Data'!$F$21</f>
        <v>2.4300000000000002</v>
      </c>
      <c r="CW17">
        <f>'[1]Crop Data'!$F$21</f>
        <v>2.4300000000000002</v>
      </c>
      <c r="CX17">
        <f>'[1]Crop Data'!$F$21</f>
        <v>2.4300000000000002</v>
      </c>
      <c r="CY17">
        <f>'[1]Crop Data'!$F$21</f>
        <v>2.4300000000000002</v>
      </c>
      <c r="CZ17">
        <f>'[1]Crop Data'!$F$21</f>
        <v>2.4300000000000002</v>
      </c>
      <c r="DA17">
        <f>'[1]Crop Data'!$F$21</f>
        <v>2.4300000000000002</v>
      </c>
      <c r="DB17">
        <v>102</v>
      </c>
      <c r="DC17">
        <v>6</v>
      </c>
      <c r="DD17">
        <v>4</v>
      </c>
      <c r="DE17">
        <v>1400</v>
      </c>
      <c r="DF17">
        <v>125</v>
      </c>
      <c r="DG17">
        <f>'[1]Soil | Fuel | Labour | Subsidy'!$M$6</f>
        <v>0.6</v>
      </c>
      <c r="DH17">
        <f>'[1]Soil | Fuel | Labour | Subsidy'!$M$7</f>
        <v>10.08</v>
      </c>
    </row>
    <row r="18" spans="1:112">
      <c r="A18" s="25">
        <v>17</v>
      </c>
      <c r="B18" t="s">
        <v>1371</v>
      </c>
      <c r="C18" s="24" t="str">
        <f t="shared" si="9"/>
        <v>0.75</v>
      </c>
      <c r="D18">
        <v>6</v>
      </c>
      <c r="E18" t="s">
        <v>112</v>
      </c>
      <c r="F18" t="s">
        <v>112</v>
      </c>
      <c r="G18" t="s">
        <v>113</v>
      </c>
      <c r="H18" t="s">
        <v>112</v>
      </c>
      <c r="I18" t="s">
        <v>112</v>
      </c>
      <c r="J18" t="s">
        <v>113</v>
      </c>
      <c r="K18" t="s">
        <v>114</v>
      </c>
      <c r="L18" t="s">
        <v>1129</v>
      </c>
      <c r="M18" t="s">
        <v>115</v>
      </c>
      <c r="N18" t="s">
        <v>114</v>
      </c>
      <c r="O18" t="s">
        <v>1129</v>
      </c>
      <c r="P18" t="s">
        <v>115</v>
      </c>
      <c r="Q18" s="30">
        <f>IF(E18="wosr",'Management details'!$F$12,
IF(AND(ISNUMBER(SEARCH("H-Dsty",$B18))=TRUE,E18="winterwheat"),'Management details'!$G$11,
'Management details'!$F$11))</f>
        <v>200</v>
      </c>
      <c r="R18" s="30">
        <f>IF(F18="wosr",'Management details'!$F$12,
IF(AND(ISNUMBER(SEARCH("H-Dsty",$B18))=TRUE,F18="winterwheat"),'Management details'!$G$11,
'Management details'!$F$11))</f>
        <v>200</v>
      </c>
      <c r="S18" s="30">
        <f>IF(G18="wosr",'Management details'!$F$12,
IF(AND(ISNUMBER(SEARCH("H-Dsty",$B18))=TRUE,G18="winterwheat"),'Management details'!$G$11,
'Management details'!$F$11))</f>
        <v>3.2</v>
      </c>
      <c r="T18" s="30">
        <f>IF(H18="wosr",'Management details'!$F$12,
IF(AND(ISNUMBER(SEARCH("H-Dsty",$B18))=TRUE,H18="winterwheat"),'Management details'!$G$11,
'Management details'!$F$11))</f>
        <v>200</v>
      </c>
      <c r="U18" s="30">
        <f>IF(I18="wosr",'Management details'!$F$12,
IF(AND(ISNUMBER(SEARCH("H-Dsty",$B18))=TRUE,I18="winterwheat"),'Management details'!$G$11,
'Management details'!$F$11))</f>
        <v>200</v>
      </c>
      <c r="V18" s="30">
        <f>IF(J18="wosr",'Management details'!$F$12,
IF(AND(ISNUMBER(SEARCH("H-Dsty",$B18))=TRUE,J18="winterwheat"),'Management details'!$G$11,
'Management details'!$F$11))</f>
        <v>3.2</v>
      </c>
      <c r="W18" t="str">
        <f t="shared" si="2"/>
        <v>late</v>
      </c>
      <c r="X18" t="str">
        <f t="shared" si="3"/>
        <v>late</v>
      </c>
      <c r="Y18" t="str">
        <f t="shared" si="4"/>
        <v>no</v>
      </c>
      <c r="Z18" t="str">
        <f t="shared" si="5"/>
        <v>late</v>
      </c>
      <c r="AA18" t="str">
        <f t="shared" si="6"/>
        <v>late</v>
      </c>
      <c r="AB18" t="str">
        <f t="shared" si="7"/>
        <v>no</v>
      </c>
      <c r="AC18">
        <f>IF(AND((ISNUMBER(SEARCH("heavy",$B18))=TRUE),E18="winterwheat"),'Management details'!$O$11,
IF(AND((ISNUMBER(SEARCH("medium",$B18))=TRUE),E18="winterwheat"),'Management details'!$P$11,
IF(AND((ISNUMBER(SEARCH("light",$B18))=TRUE),E18="winterwheat"),'Management details'!$Q$11,
IF(E18="wosr",'Management details'!$O$12))))</f>
        <v>190</v>
      </c>
      <c r="AD18">
        <f>IF(AND((ISNUMBER(SEARCH("heavy",$B18))=TRUE),F18="winterwheat"),'Management details'!$O$11,
IF(AND((ISNUMBER(SEARCH("medium",$B18))=TRUE),F18="winterwheat"),'Management details'!$P$11,
IF(AND((ISNUMBER(SEARCH("light",$B18))=TRUE),F18="winterwheat"),'Management details'!$Q$11,
IF(F18="wosr",'Management details'!$O$12))))</f>
        <v>190</v>
      </c>
      <c r="AE18">
        <f>IF(AND((ISNUMBER(SEARCH("heavy",$B18))=TRUE),G18="winterwheat"),'Management details'!$O$11,
IF(AND((ISNUMBER(SEARCH("medium",$B18))=TRUE),G18="winterwheat"),'Management details'!$P$11,
IF(AND((ISNUMBER(SEARCH("light",$B18))=TRUE),G18="winterwheat"),'Management details'!$Q$11,
IF(G18="wosr",'Management details'!$O$12))))</f>
        <v>190</v>
      </c>
      <c r="AF18">
        <f>IF(AND((ISNUMBER(SEARCH("heavy",$B18))=TRUE),H18="winterwheat"),'Management details'!$O$11,
IF(AND((ISNUMBER(SEARCH("medium",$B18))=TRUE),H18="winterwheat"),'Management details'!$P$11,
IF(AND((ISNUMBER(SEARCH("light",$B18))=TRUE),H18="winterwheat"),'Management details'!$Q$11,
IF(H18="wosr",'Management details'!$O$12))))</f>
        <v>190</v>
      </c>
      <c r="AG18">
        <f>IF(AND((ISNUMBER(SEARCH("heavy",$B18))=TRUE),I18="winterwheat"),'Management details'!$O$11,
IF(AND((ISNUMBER(SEARCH("medium",$B18))=TRUE),I18="winterwheat"),'Management details'!$P$11,
IF(AND((ISNUMBER(SEARCH("light",$B18))=TRUE),I18="winterwheat"),'Management details'!$Q$11,
IF(I18="wosr",'Management details'!$O$12))))</f>
        <v>190</v>
      </c>
      <c r="AH18">
        <f>IF(AND((ISNUMBER(SEARCH("heavy",$B18))=TRUE),J18="winterwheat"),'Management details'!$O$11,
IF(AND((ISNUMBER(SEARCH("medium",$B18))=TRUE),J18="winterwheat"),'Management details'!$P$11,
IF(AND((ISNUMBER(SEARCH("light",$B18))=TRUE),J18="winterwheat"),'Management details'!$Q$11,
IF(J18="wosr",'Management details'!$O$12))))</f>
        <v>190</v>
      </c>
      <c r="AI18">
        <f>IF(E18="winterwheat",'Management details'!$O$15,
IF(E18="wosr",'Management details'!$O$16))</f>
        <v>80</v>
      </c>
      <c r="AJ18">
        <f>IF(F18="winterwheat",'Management details'!$O$15,
IF(F18="wosr",'Management details'!$O$16))</f>
        <v>80</v>
      </c>
      <c r="AK18">
        <f>IF(G18="winterwheat",'Management details'!$O$15,
IF(G18="wosr",'Management details'!$O$16))</f>
        <v>80</v>
      </c>
      <c r="AL18">
        <f>IF(H18="winterwheat",'Management details'!$O$15,
IF(H18="wosr",'Management details'!$O$16))</f>
        <v>80</v>
      </c>
      <c r="AM18">
        <f>IF(I18="winterwheat",'Management details'!$O$15,
IF(I18="wosr",'Management details'!$O$16))</f>
        <v>80</v>
      </c>
      <c r="AN18">
        <f>IF(J18="winterwheat",'Management details'!$O$15,
IF(J18="wosr",'Management details'!$O$16))</f>
        <v>80</v>
      </c>
      <c r="AO18">
        <f>IF(E18="winterwheat",'Management details'!$O$19,
IF(E18="wosr",'Management details'!$O$20))</f>
        <v>0.78</v>
      </c>
      <c r="AP18">
        <f>IF(F18="winterwheat",'Management details'!$O$19,
IF(F18="wosr",'Management details'!$O$20))</f>
        <v>0.78</v>
      </c>
      <c r="AQ18">
        <f>IF(G18="winterwheat",'Management details'!$O$19,
IF(G18="wosr",'Management details'!$O$20))</f>
        <v>70</v>
      </c>
      <c r="AR18">
        <f>IF(H18="winterwheat",'Management details'!$O$19,
IF(H18="wosr",'Management details'!$O$20))</f>
        <v>0.78</v>
      </c>
      <c r="AS18">
        <f>IF(I18="winterwheat",'Management details'!$O$19,
IF(I18="wosr",'Management details'!$O$20))</f>
        <v>0.78</v>
      </c>
      <c r="AT18">
        <f>IF(J18="winterwheat",'Management details'!$O$19,
IF(J18="wosr",'Management details'!$O$20))</f>
        <v>70</v>
      </c>
      <c r="AU18">
        <f>IF(E18="winterwheat",'Management details'!$F$24,
IF(E18="wosr",'Management details'!$F$25))</f>
        <v>8.4</v>
      </c>
      <c r="AV18">
        <f>IF(F18="winterwheat",'Management details'!$F$24,
IF(F18="wosr",'Management details'!$F$25))</f>
        <v>8.4</v>
      </c>
      <c r="AW18">
        <f>IF(G18="winterwheat",'Management details'!$F$24,
IF(G18="wosr",'Management details'!$F$25))</f>
        <v>3.2</v>
      </c>
      <c r="AX18">
        <f>IF(H18="winterwheat",'Management details'!$F$24,
IF(H18="wosr",'Management details'!$F$25))</f>
        <v>8.4</v>
      </c>
      <c r="AY18">
        <f>IF(I18="winterwheat",'Management details'!$F$24,
IF(I18="wosr",'Management details'!$F$25))</f>
        <v>8.4</v>
      </c>
      <c r="AZ18">
        <f>IF(J18="winterwheat",'Management details'!$F$24,
IF(J18="wosr",'Management details'!$F$25))</f>
        <v>3.2</v>
      </c>
      <c r="BA18">
        <f>IF(AND(ISNUMBER(SEARCH("H-Dsty",$B18))=TRUE,E18="winterwheat"),'Management details'!$G$28,
IF(AND(ISNUMBER(SEARCH("H-Dsty",$B18))=FALSE,E18="winterwheat"),'Management details'!$F$28,
IF(E18="wosr",'Management details'!$F$29)))</f>
        <v>2</v>
      </c>
      <c r="BB18">
        <f>IF(AND(ISNUMBER(SEARCH("H-Dsty",$B18))=TRUE,F18="winterwheat"),'Management details'!$G$28,
IF(AND(ISNUMBER(SEARCH("H-Dsty",$B18))=FALSE,F18="winterwheat"),'Management details'!$F$28,
IF(F18="wosr",'Management details'!$F$29)))</f>
        <v>2</v>
      </c>
      <c r="BC18">
        <f>IF(AND(ISNUMBER(SEARCH("H-Dsty",$B18))=TRUE,G18="winterwheat"),'Management details'!$G$28,
IF(AND(ISNUMBER(SEARCH("H-Dsty",$B18))=FALSE,G18="winterwheat"),'Management details'!$F$28,
IF(G18="wosr",'Management details'!$F$29)))</f>
        <v>2</v>
      </c>
      <c r="BD18">
        <f>IF(AND(ISNUMBER(SEARCH("H-Dsty",$B18))=TRUE,H18="winterwheat"),'Management details'!$G$28,
IF(AND(ISNUMBER(SEARCH("H-Dsty",$B18))=FALSE,H18="winterwheat"),'Management details'!$F$28,
IF(H18="wosr",'Management details'!$F$29)))</f>
        <v>2</v>
      </c>
      <c r="BE18">
        <f>IF(AND(ISNUMBER(SEARCH("H-Dsty",$B18))=TRUE,I18="winterwheat"),'Management details'!$G$28,
IF(AND(ISNUMBER(SEARCH("H-Dsty",$B18))=FALSE,I18="winterwheat"),'Management details'!$F$28,
IF(I18="wosr",'Management details'!$F$29)))</f>
        <v>2</v>
      </c>
      <c r="BF18">
        <f>IF(AND(ISNUMBER(SEARCH("H-Dsty",$B18))=TRUE,J18="winterwheat"),'Management details'!$G$28,
IF(AND(ISNUMBER(SEARCH("H-Dsty",$B18))=FALSE,J18="winterwheat"),'Management details'!$F$28,
IF(J18="wosr",'Management details'!$F$29)))</f>
        <v>2</v>
      </c>
      <c r="BG18">
        <f>IF(E18="winterwheat",'Management details'!$F$32,
IF(E18="wosr",'Management details'!$F$33))</f>
        <v>4</v>
      </c>
      <c r="BH18">
        <f>IF(F18="winterwheat",'Management details'!$F$32,
IF(F18="wosr",'Management details'!$F$33))</f>
        <v>4</v>
      </c>
      <c r="BI18">
        <f>IF(G18="winterwheat",'Management details'!$F$32,
IF(G18="wosr",'Management details'!$F$33))</f>
        <v>3</v>
      </c>
      <c r="BJ18">
        <f>IF(H18="winterwheat",'Management details'!$F$32,
IF(H18="wosr",'Management details'!$F$33))</f>
        <v>4</v>
      </c>
      <c r="BK18">
        <f>IF(I18="winterwheat",'Management details'!$F$32,
IF(I18="wosr",'Management details'!$F$33))</f>
        <v>4</v>
      </c>
      <c r="BL18">
        <f>IF(J18="winterwheat",'Management details'!$F$32,
IF(J18="wosr",'Management details'!$F$33))</f>
        <v>3</v>
      </c>
      <c r="BM18" t="s">
        <v>116</v>
      </c>
      <c r="BN18" t="str">
        <f t="shared" si="8"/>
        <v>low</v>
      </c>
      <c r="BO18" t="s">
        <v>128</v>
      </c>
      <c r="BP18" t="s">
        <v>128</v>
      </c>
      <c r="BQ18" t="s">
        <v>128</v>
      </c>
      <c r="BR18" t="s">
        <v>128</v>
      </c>
      <c r="BS18" t="s">
        <v>128</v>
      </c>
      <c r="BT18" s="24">
        <f>IF(E18="winterwheat",'[1]Crop Data'!$F$24,
IF(E18="wosr",'[1]Crop Data'!$M$24))</f>
        <v>150</v>
      </c>
      <c r="BU18" s="24">
        <f>IF(F18="winterwheat",'[1]Crop Data'!$F$24,
IF(F18="wosr",'[1]Crop Data'!$M$24))</f>
        <v>150</v>
      </c>
      <c r="BV18" s="24">
        <f>IF(G18="winterwheat",'[1]Crop Data'!$F$24,
IF(G18="wosr",'[1]Crop Data'!$M$24))</f>
        <v>335</v>
      </c>
      <c r="BW18" s="24">
        <f>IF(H18="winterwheat",'[1]Crop Data'!$F$24,
IF(H18="wosr",'[1]Crop Data'!$M$24))</f>
        <v>150</v>
      </c>
      <c r="BX18" s="24">
        <f>IF(I18="winterwheat",'[1]Crop Data'!$F$24,
IF(I18="wosr",'[1]Crop Data'!$M$24))</f>
        <v>150</v>
      </c>
      <c r="BY18" s="24">
        <f>IF(J18="winterwheat",'[1]Crop Data'!$F$24,
IF(J18="wosr",'[1]Crop Data'!$M$24))</f>
        <v>335</v>
      </c>
      <c r="BZ18">
        <v>0</v>
      </c>
      <c r="CA18">
        <v>0</v>
      </c>
      <c r="CB18">
        <v>0</v>
      </c>
      <c r="CC18">
        <v>0</v>
      </c>
      <c r="CD18">
        <v>0</v>
      </c>
      <c r="CE18">
        <v>0</v>
      </c>
      <c r="CF18" t="s">
        <v>119</v>
      </c>
      <c r="CG18" s="24">
        <f>'[1]Crop Data'!$F$13</f>
        <v>0.71</v>
      </c>
      <c r="CH18" s="24">
        <f>'[1]Crop Data'!$F$14</f>
        <v>0.44</v>
      </c>
      <c r="CI18">
        <f>'[1]Crop Data'!$F$15</f>
        <v>0.46</v>
      </c>
      <c r="CJ18">
        <f>IF(E18="winterwheat",'[1]Crop Data'!$F$17,
IF(E18="wosr",'[1]Crop Data'!$M$17))</f>
        <v>0.36</v>
      </c>
      <c r="CK18">
        <f>IF(F18="winterwheat",'[1]Crop Data'!$F$17,
IF(F18="wosr",'[1]Crop Data'!$M$17))</f>
        <v>0.36</v>
      </c>
      <c r="CL18">
        <f>IF(G18="winterwheat",'[1]Crop Data'!$F$17,
IF(G18="wosr",'[1]Crop Data'!$M$17))</f>
        <v>7.34</v>
      </c>
      <c r="CM18">
        <f>IF(H18="winterwheat",'[1]Crop Data'!$F$17,
IF(H18="wosr",'[1]Crop Data'!$M$17))</f>
        <v>0.36</v>
      </c>
      <c r="CN18">
        <f>IF(I18="winterwheat",'[1]Crop Data'!$F$17,
IF(I18="wosr",'[1]Crop Data'!$M$17))</f>
        <v>0.36</v>
      </c>
      <c r="CO18">
        <f>IF(J18="winterwheat",'[1]Crop Data'!$F$17,
IF(J18="wosr",'[1]Crop Data'!$M$17))</f>
        <v>7.34</v>
      </c>
      <c r="CP18">
        <f>'[1]Crop Data'!$F$19</f>
        <v>19.5</v>
      </c>
      <c r="CQ18">
        <f>'[1]Crop Data'!$F$19</f>
        <v>19.5</v>
      </c>
      <c r="CR18">
        <f>'[1]Crop Data'!$F$19</f>
        <v>19.5</v>
      </c>
      <c r="CS18">
        <f>'[1]Crop Data'!$F$19</f>
        <v>19.5</v>
      </c>
      <c r="CT18">
        <f>'[1]Crop Data'!$F$19</f>
        <v>19.5</v>
      </c>
      <c r="CU18">
        <f>'[1]Crop Data'!$F$19</f>
        <v>19.5</v>
      </c>
      <c r="CV18">
        <f>'[1]Crop Data'!$F$21</f>
        <v>2.4300000000000002</v>
      </c>
      <c r="CW18">
        <f>'[1]Crop Data'!$F$21</f>
        <v>2.4300000000000002</v>
      </c>
      <c r="CX18">
        <f>'[1]Crop Data'!$F$21</f>
        <v>2.4300000000000002</v>
      </c>
      <c r="CY18">
        <f>'[1]Crop Data'!$F$21</f>
        <v>2.4300000000000002</v>
      </c>
      <c r="CZ18">
        <f>'[1]Crop Data'!$F$21</f>
        <v>2.4300000000000002</v>
      </c>
      <c r="DA18">
        <f>'[1]Crop Data'!$F$21</f>
        <v>2.4300000000000002</v>
      </c>
      <c r="DB18">
        <v>102</v>
      </c>
      <c r="DC18">
        <v>6</v>
      </c>
      <c r="DD18">
        <v>4</v>
      </c>
      <c r="DE18">
        <v>1400</v>
      </c>
      <c r="DF18">
        <v>125</v>
      </c>
      <c r="DG18">
        <f>'[1]Soil | Fuel | Labour | Subsidy'!$M$6</f>
        <v>0.6</v>
      </c>
      <c r="DH18">
        <f>'[1]Soil | Fuel | Labour | Subsidy'!$M$7</f>
        <v>10.08</v>
      </c>
    </row>
    <row r="19" spans="1:112">
      <c r="A19">
        <v>18</v>
      </c>
      <c r="B19" t="s">
        <v>1383</v>
      </c>
      <c r="C19" s="24" t="str">
        <f t="shared" si="9"/>
        <v>0.75</v>
      </c>
      <c r="D19">
        <v>6</v>
      </c>
      <c r="E19" t="s">
        <v>112</v>
      </c>
      <c r="F19" t="s">
        <v>112</v>
      </c>
      <c r="G19" t="s">
        <v>113</v>
      </c>
      <c r="H19" t="s">
        <v>112</v>
      </c>
      <c r="I19" t="s">
        <v>112</v>
      </c>
      <c r="J19" t="s">
        <v>113</v>
      </c>
      <c r="K19" t="s">
        <v>114</v>
      </c>
      <c r="L19" t="s">
        <v>1129</v>
      </c>
      <c r="M19" t="s">
        <v>115</v>
      </c>
      <c r="N19" t="s">
        <v>114</v>
      </c>
      <c r="O19" t="s">
        <v>1129</v>
      </c>
      <c r="P19" t="s">
        <v>115</v>
      </c>
      <c r="Q19" s="30">
        <f>IF(E19="wosr",'Management details'!$F$12,
IF(AND(ISNUMBER(SEARCH("H-Dsty",$B19))=TRUE,E19="winterwheat"),'Management details'!$G$11,
'Management details'!$F$11))</f>
        <v>200</v>
      </c>
      <c r="R19" s="30">
        <f>IF(F19="wosr",'Management details'!$F$12,
IF(AND(ISNUMBER(SEARCH("H-Dsty",$B19))=TRUE,F19="winterwheat"),'Management details'!$G$11,
'Management details'!$F$11))</f>
        <v>200</v>
      </c>
      <c r="S19" s="30">
        <f>IF(G19="wosr",'Management details'!$F$12,
IF(AND(ISNUMBER(SEARCH("H-Dsty",$B19))=TRUE,G19="winterwheat"),'Management details'!$G$11,
'Management details'!$F$11))</f>
        <v>3.2</v>
      </c>
      <c r="T19" s="30">
        <f>IF(H19="wosr",'Management details'!$F$12,
IF(AND(ISNUMBER(SEARCH("H-Dsty",$B19))=TRUE,H19="winterwheat"),'Management details'!$G$11,
'Management details'!$F$11))</f>
        <v>200</v>
      </c>
      <c r="U19" s="30">
        <f>IF(I19="wosr",'Management details'!$F$12,
IF(AND(ISNUMBER(SEARCH("H-Dsty",$B19))=TRUE,I19="winterwheat"),'Management details'!$G$11,
'Management details'!$F$11))</f>
        <v>200</v>
      </c>
      <c r="V19" s="30">
        <f>IF(J19="wosr",'Management details'!$F$12,
IF(AND(ISNUMBER(SEARCH("H-Dsty",$B19))=TRUE,J19="winterwheat"),'Management details'!$G$11,
'Management details'!$F$11))</f>
        <v>3.2</v>
      </c>
      <c r="W19" t="str">
        <f t="shared" si="2"/>
        <v>late</v>
      </c>
      <c r="X19" t="str">
        <f t="shared" si="3"/>
        <v>late</v>
      </c>
      <c r="Y19" t="str">
        <f t="shared" si="4"/>
        <v>no</v>
      </c>
      <c r="Z19" t="str">
        <f t="shared" si="5"/>
        <v>late</v>
      </c>
      <c r="AA19" t="str">
        <f t="shared" si="6"/>
        <v>late</v>
      </c>
      <c r="AB19" t="str">
        <f t="shared" si="7"/>
        <v>no</v>
      </c>
      <c r="AC19">
        <f>IF(AND((ISNUMBER(SEARCH("heavy",$B19))=TRUE),E19="winterwheat"),'Management details'!$O$11,
IF(AND((ISNUMBER(SEARCH("medium",$B19))=TRUE),E19="winterwheat"),'Management details'!$P$11,
IF(AND((ISNUMBER(SEARCH("light",$B19))=TRUE),E19="winterwheat"),'Management details'!$Q$11,
IF(E19="wosr",'Management details'!$O$12))))</f>
        <v>190</v>
      </c>
      <c r="AD19">
        <f>IF(AND((ISNUMBER(SEARCH("heavy",$B19))=TRUE),F19="winterwheat"),'Management details'!$O$11,
IF(AND((ISNUMBER(SEARCH("medium",$B19))=TRUE),F19="winterwheat"),'Management details'!$P$11,
IF(AND((ISNUMBER(SEARCH("light",$B19))=TRUE),F19="winterwheat"),'Management details'!$Q$11,
IF(F19="wosr",'Management details'!$O$12))))</f>
        <v>190</v>
      </c>
      <c r="AE19">
        <f>IF(AND((ISNUMBER(SEARCH("heavy",$B19))=TRUE),G19="winterwheat"),'Management details'!$O$11,
IF(AND((ISNUMBER(SEARCH("medium",$B19))=TRUE),G19="winterwheat"),'Management details'!$P$11,
IF(AND((ISNUMBER(SEARCH("light",$B19))=TRUE),G19="winterwheat"),'Management details'!$Q$11,
IF(G19="wosr",'Management details'!$O$12))))</f>
        <v>190</v>
      </c>
      <c r="AF19">
        <f>IF(AND((ISNUMBER(SEARCH("heavy",$B19))=TRUE),H19="winterwheat"),'Management details'!$O$11,
IF(AND((ISNUMBER(SEARCH("medium",$B19))=TRUE),H19="winterwheat"),'Management details'!$P$11,
IF(AND((ISNUMBER(SEARCH("light",$B19))=TRUE),H19="winterwheat"),'Management details'!$Q$11,
IF(H19="wosr",'Management details'!$O$12))))</f>
        <v>190</v>
      </c>
      <c r="AG19">
        <f>IF(AND((ISNUMBER(SEARCH("heavy",$B19))=TRUE),I19="winterwheat"),'Management details'!$O$11,
IF(AND((ISNUMBER(SEARCH("medium",$B19))=TRUE),I19="winterwheat"),'Management details'!$P$11,
IF(AND((ISNUMBER(SEARCH("light",$B19))=TRUE),I19="winterwheat"),'Management details'!$Q$11,
IF(I19="wosr",'Management details'!$O$12))))</f>
        <v>190</v>
      </c>
      <c r="AH19">
        <f>IF(AND((ISNUMBER(SEARCH("heavy",$B19))=TRUE),J19="winterwheat"),'Management details'!$O$11,
IF(AND((ISNUMBER(SEARCH("medium",$B19))=TRUE),J19="winterwheat"),'Management details'!$P$11,
IF(AND((ISNUMBER(SEARCH("light",$B19))=TRUE),J19="winterwheat"),'Management details'!$Q$11,
IF(J19="wosr",'Management details'!$O$12))))</f>
        <v>190</v>
      </c>
      <c r="AI19">
        <f>IF(E19="winterwheat",'Management details'!$O$15,
IF(E19="wosr",'Management details'!$O$16))</f>
        <v>80</v>
      </c>
      <c r="AJ19">
        <f>IF(F19="winterwheat",'Management details'!$O$15,
IF(F19="wosr",'Management details'!$O$16))</f>
        <v>80</v>
      </c>
      <c r="AK19">
        <f>IF(G19="winterwheat",'Management details'!$O$15,
IF(G19="wosr",'Management details'!$O$16))</f>
        <v>80</v>
      </c>
      <c r="AL19">
        <f>IF(H19="winterwheat",'Management details'!$O$15,
IF(H19="wosr",'Management details'!$O$16))</f>
        <v>80</v>
      </c>
      <c r="AM19">
        <f>IF(I19="winterwheat",'Management details'!$O$15,
IF(I19="wosr",'Management details'!$O$16))</f>
        <v>80</v>
      </c>
      <c r="AN19">
        <f>IF(J19="winterwheat",'Management details'!$O$15,
IF(J19="wosr",'Management details'!$O$16))</f>
        <v>80</v>
      </c>
      <c r="AO19">
        <f>IF(E19="winterwheat",'Management details'!$O$19,
IF(E19="wosr",'Management details'!$O$20))</f>
        <v>0.78</v>
      </c>
      <c r="AP19">
        <f>IF(F19="winterwheat",'Management details'!$O$19,
IF(F19="wosr",'Management details'!$O$20))</f>
        <v>0.78</v>
      </c>
      <c r="AQ19">
        <f>IF(G19="winterwheat",'Management details'!$O$19,
IF(G19="wosr",'Management details'!$O$20))</f>
        <v>70</v>
      </c>
      <c r="AR19">
        <f>IF(H19="winterwheat",'Management details'!$O$19,
IF(H19="wosr",'Management details'!$O$20))</f>
        <v>0.78</v>
      </c>
      <c r="AS19">
        <f>IF(I19="winterwheat",'Management details'!$O$19,
IF(I19="wosr",'Management details'!$O$20))</f>
        <v>0.78</v>
      </c>
      <c r="AT19">
        <f>IF(J19="winterwheat",'Management details'!$O$19,
IF(J19="wosr",'Management details'!$O$20))</f>
        <v>70</v>
      </c>
      <c r="AU19">
        <f>IF(E19="winterwheat",'Management details'!$F$24,
IF(E19="wosr",'Management details'!$F$25))</f>
        <v>8.4</v>
      </c>
      <c r="AV19">
        <f>IF(F19="winterwheat",'Management details'!$F$24,
IF(F19="wosr",'Management details'!$F$25))</f>
        <v>8.4</v>
      </c>
      <c r="AW19">
        <f>IF(G19="winterwheat",'Management details'!$F$24,
IF(G19="wosr",'Management details'!$F$25))</f>
        <v>3.2</v>
      </c>
      <c r="AX19">
        <f>IF(H19="winterwheat",'Management details'!$F$24,
IF(H19="wosr",'Management details'!$F$25))</f>
        <v>8.4</v>
      </c>
      <c r="AY19">
        <f>IF(I19="winterwheat",'Management details'!$F$24,
IF(I19="wosr",'Management details'!$F$25))</f>
        <v>8.4</v>
      </c>
      <c r="AZ19">
        <f>IF(J19="winterwheat",'Management details'!$F$24,
IF(J19="wosr",'Management details'!$F$25))</f>
        <v>3.2</v>
      </c>
      <c r="BA19">
        <f>IF(AND(ISNUMBER(SEARCH("H-Dsty",$B19))=TRUE,E19="winterwheat"),'Management details'!$G$28,
IF(AND(ISNUMBER(SEARCH("H-Dsty",$B19))=FALSE,E19="winterwheat"),'Management details'!$F$28,
IF(E19="wosr",'Management details'!$F$29)))</f>
        <v>2</v>
      </c>
      <c r="BB19">
        <f>IF(AND(ISNUMBER(SEARCH("H-Dsty",$B19))=TRUE,F19="winterwheat"),'Management details'!$G$28,
IF(AND(ISNUMBER(SEARCH("H-Dsty",$B19))=FALSE,F19="winterwheat"),'Management details'!$F$28,
IF(F19="wosr",'Management details'!$F$29)))</f>
        <v>2</v>
      </c>
      <c r="BC19">
        <f>IF(AND(ISNUMBER(SEARCH("H-Dsty",$B19))=TRUE,G19="winterwheat"),'Management details'!$G$28,
IF(AND(ISNUMBER(SEARCH("H-Dsty",$B19))=FALSE,G19="winterwheat"),'Management details'!$F$28,
IF(G19="wosr",'Management details'!$F$29)))</f>
        <v>2</v>
      </c>
      <c r="BD19">
        <f>IF(AND(ISNUMBER(SEARCH("H-Dsty",$B19))=TRUE,H19="winterwheat"),'Management details'!$G$28,
IF(AND(ISNUMBER(SEARCH("H-Dsty",$B19))=FALSE,H19="winterwheat"),'Management details'!$F$28,
IF(H19="wosr",'Management details'!$F$29)))</f>
        <v>2</v>
      </c>
      <c r="BE19">
        <f>IF(AND(ISNUMBER(SEARCH("H-Dsty",$B19))=TRUE,I19="winterwheat"),'Management details'!$G$28,
IF(AND(ISNUMBER(SEARCH("H-Dsty",$B19))=FALSE,I19="winterwheat"),'Management details'!$F$28,
IF(I19="wosr",'Management details'!$F$29)))</f>
        <v>2</v>
      </c>
      <c r="BF19">
        <f>IF(AND(ISNUMBER(SEARCH("H-Dsty",$B19))=TRUE,J19="winterwheat"),'Management details'!$G$28,
IF(AND(ISNUMBER(SEARCH("H-Dsty",$B19))=FALSE,J19="winterwheat"),'Management details'!$F$28,
IF(J19="wosr",'Management details'!$F$29)))</f>
        <v>2</v>
      </c>
      <c r="BG19">
        <f>IF(E19="winterwheat",'Management details'!$F$32,
IF(E19="wosr",'Management details'!$F$33))</f>
        <v>4</v>
      </c>
      <c r="BH19">
        <f>IF(F19="winterwheat",'Management details'!$F$32,
IF(F19="wosr",'Management details'!$F$33))</f>
        <v>4</v>
      </c>
      <c r="BI19">
        <f>IF(G19="winterwheat",'Management details'!$F$32,
IF(G19="wosr",'Management details'!$F$33))</f>
        <v>3</v>
      </c>
      <c r="BJ19">
        <f>IF(H19="winterwheat",'Management details'!$F$32,
IF(H19="wosr",'Management details'!$F$33))</f>
        <v>4</v>
      </c>
      <c r="BK19">
        <f>IF(I19="winterwheat",'Management details'!$F$32,
IF(I19="wosr",'Management details'!$F$33))</f>
        <v>4</v>
      </c>
      <c r="BL19">
        <f>IF(J19="winterwheat",'Management details'!$F$32,
IF(J19="wosr",'Management details'!$F$33))</f>
        <v>3</v>
      </c>
      <c r="BM19" t="s">
        <v>116</v>
      </c>
      <c r="BN19" t="str">
        <f t="shared" si="8"/>
        <v>low</v>
      </c>
      <c r="BO19" t="s">
        <v>128</v>
      </c>
      <c r="BP19" t="s">
        <v>128</v>
      </c>
      <c r="BQ19" t="s">
        <v>128</v>
      </c>
      <c r="BR19" t="s">
        <v>128</v>
      </c>
      <c r="BS19" t="s">
        <v>128</v>
      </c>
      <c r="BT19" s="24">
        <f>IF(E19="winterwheat",'[1]Crop Data'!$F$24,
IF(E19="wosr",'[1]Crop Data'!$M$24))</f>
        <v>150</v>
      </c>
      <c r="BU19" s="24">
        <f>IF(F19="winterwheat",'[1]Crop Data'!$F$24,
IF(F19="wosr",'[1]Crop Data'!$M$24))</f>
        <v>150</v>
      </c>
      <c r="BV19" s="24">
        <f>IF(G19="winterwheat",'[1]Crop Data'!$F$24,
IF(G19="wosr",'[1]Crop Data'!$M$24))</f>
        <v>335</v>
      </c>
      <c r="BW19" s="24">
        <f>IF(H19="winterwheat",'[1]Crop Data'!$F$24,
IF(H19="wosr",'[1]Crop Data'!$M$24))</f>
        <v>150</v>
      </c>
      <c r="BX19" s="24">
        <f>IF(I19="winterwheat",'[1]Crop Data'!$F$24,
IF(I19="wosr",'[1]Crop Data'!$M$24))</f>
        <v>150</v>
      </c>
      <c r="BY19" s="24">
        <f>IF(J19="winterwheat",'[1]Crop Data'!$F$24,
IF(J19="wosr",'[1]Crop Data'!$M$24))</f>
        <v>335</v>
      </c>
      <c r="BZ19">
        <v>0</v>
      </c>
      <c r="CA19">
        <v>0</v>
      </c>
      <c r="CB19">
        <v>0</v>
      </c>
      <c r="CC19">
        <v>0</v>
      </c>
      <c r="CD19">
        <v>0</v>
      </c>
      <c r="CE19">
        <v>0</v>
      </c>
      <c r="CF19" t="s">
        <v>119</v>
      </c>
      <c r="CG19" s="24">
        <f>'[1]Crop Data'!$F$13</f>
        <v>0.71</v>
      </c>
      <c r="CH19" s="24">
        <f>'[1]Crop Data'!$F$14</f>
        <v>0.44</v>
      </c>
      <c r="CI19">
        <f>'[1]Crop Data'!$F$15</f>
        <v>0.46</v>
      </c>
      <c r="CJ19">
        <f>IF(E19="winterwheat",'[1]Crop Data'!$F$17,
IF(E19="wosr",'[1]Crop Data'!$M$17))</f>
        <v>0.36</v>
      </c>
      <c r="CK19">
        <f>IF(F19="winterwheat",'[1]Crop Data'!$F$17,
IF(F19="wosr",'[1]Crop Data'!$M$17))</f>
        <v>0.36</v>
      </c>
      <c r="CL19">
        <f>IF(G19="winterwheat",'[1]Crop Data'!$F$17,
IF(G19="wosr",'[1]Crop Data'!$M$17))</f>
        <v>7.34</v>
      </c>
      <c r="CM19">
        <f>IF(H19="winterwheat",'[1]Crop Data'!$F$17,
IF(H19="wosr",'[1]Crop Data'!$M$17))</f>
        <v>0.36</v>
      </c>
      <c r="CN19">
        <f>IF(I19="winterwheat",'[1]Crop Data'!$F$17,
IF(I19="wosr",'[1]Crop Data'!$M$17))</f>
        <v>0.36</v>
      </c>
      <c r="CO19">
        <f>IF(J19="winterwheat",'[1]Crop Data'!$F$17,
IF(J19="wosr",'[1]Crop Data'!$M$17))</f>
        <v>7.34</v>
      </c>
      <c r="CP19">
        <f>'[1]Crop Data'!$F$19</f>
        <v>19.5</v>
      </c>
      <c r="CQ19">
        <f>'[1]Crop Data'!$F$19</f>
        <v>19.5</v>
      </c>
      <c r="CR19">
        <f>'[1]Crop Data'!$F$19</f>
        <v>19.5</v>
      </c>
      <c r="CS19">
        <f>'[1]Crop Data'!$F$19</f>
        <v>19.5</v>
      </c>
      <c r="CT19">
        <f>'[1]Crop Data'!$F$19</f>
        <v>19.5</v>
      </c>
      <c r="CU19">
        <f>'[1]Crop Data'!$F$19</f>
        <v>19.5</v>
      </c>
      <c r="CV19">
        <f>'[1]Crop Data'!$F$21</f>
        <v>2.4300000000000002</v>
      </c>
      <c r="CW19">
        <f>'[1]Crop Data'!$F$21</f>
        <v>2.4300000000000002</v>
      </c>
      <c r="CX19">
        <f>'[1]Crop Data'!$F$21</f>
        <v>2.4300000000000002</v>
      </c>
      <c r="CY19">
        <f>'[1]Crop Data'!$F$21</f>
        <v>2.4300000000000002</v>
      </c>
      <c r="CZ19">
        <f>'[1]Crop Data'!$F$21</f>
        <v>2.4300000000000002</v>
      </c>
      <c r="DA19">
        <f>'[1]Crop Data'!$F$21</f>
        <v>2.4300000000000002</v>
      </c>
      <c r="DB19">
        <v>102</v>
      </c>
      <c r="DC19">
        <v>6</v>
      </c>
      <c r="DD19">
        <v>4</v>
      </c>
      <c r="DE19">
        <v>1400</v>
      </c>
      <c r="DF19">
        <v>125</v>
      </c>
      <c r="DG19">
        <f>'[1]Soil | Fuel | Labour | Subsidy'!$M$6</f>
        <v>0.6</v>
      </c>
      <c r="DH19">
        <f>'[1]Soil | Fuel | Labour | Subsidy'!$M$7</f>
        <v>10.08</v>
      </c>
    </row>
    <row r="20" spans="1:112" ht="15" customHeight="1">
      <c r="A20" s="25">
        <v>19</v>
      </c>
      <c r="B20" t="s">
        <v>1372</v>
      </c>
      <c r="C20" s="24" t="str">
        <f t="shared" si="9"/>
        <v>2.25</v>
      </c>
      <c r="D20">
        <v>6</v>
      </c>
      <c r="E20" t="s">
        <v>112</v>
      </c>
      <c r="F20" t="s">
        <v>112</v>
      </c>
      <c r="G20" t="s">
        <v>113</v>
      </c>
      <c r="H20" t="s">
        <v>112</v>
      </c>
      <c r="I20" t="s">
        <v>112</v>
      </c>
      <c r="J20" t="s">
        <v>113</v>
      </c>
      <c r="K20" t="s">
        <v>114</v>
      </c>
      <c r="L20" t="s">
        <v>1133</v>
      </c>
      <c r="M20" t="s">
        <v>115</v>
      </c>
      <c r="N20" t="s">
        <v>114</v>
      </c>
      <c r="O20" t="s">
        <v>1133</v>
      </c>
      <c r="P20" t="s">
        <v>115</v>
      </c>
      <c r="Q20" s="30">
        <f>IF(E20="wosr",'Management details'!$F$12,
IF(AND(ISNUMBER(SEARCH("H-Dsty",$B20))=TRUE,E20="winterwheat"),'Management details'!$G$11,
'Management details'!$F$11))</f>
        <v>200</v>
      </c>
      <c r="R20" s="30">
        <f>IF(F20="wosr",'Management details'!$F$12,
IF(AND(ISNUMBER(SEARCH("H-Dsty",$B20))=TRUE,F20="winterwheat"),'Management details'!$G$11,
'Management details'!$F$11))</f>
        <v>200</v>
      </c>
      <c r="S20" s="30">
        <f>IF(G20="wosr",'Management details'!$F$12,
IF(AND(ISNUMBER(SEARCH("H-Dsty",$B20))=TRUE,G20="winterwheat"),'Management details'!$G$11,
'Management details'!$F$11))</f>
        <v>3.2</v>
      </c>
      <c r="T20" s="30">
        <f>IF(H20="wosr",'Management details'!$F$12,
IF(AND(ISNUMBER(SEARCH("H-Dsty",$B20))=TRUE,H20="winterwheat"),'Management details'!$G$11,
'Management details'!$F$11))</f>
        <v>200</v>
      </c>
      <c r="U20" s="30">
        <f>IF(I20="wosr",'Management details'!$F$12,
IF(AND(ISNUMBER(SEARCH("H-Dsty",$B20))=TRUE,I20="winterwheat"),'Management details'!$G$11,
'Management details'!$F$11))</f>
        <v>200</v>
      </c>
      <c r="V20" s="30">
        <f>IF(J20="wosr",'Management details'!$F$12,
IF(AND(ISNUMBER(SEARCH("H-Dsty",$B20))=TRUE,J20="winterwheat"),'Management details'!$G$11,
'Management details'!$F$11))</f>
        <v>3.2</v>
      </c>
      <c r="W20" t="str">
        <f t="shared" si="2"/>
        <v>late</v>
      </c>
      <c r="X20" t="str">
        <f t="shared" si="3"/>
        <v>late</v>
      </c>
      <c r="Y20" t="str">
        <f t="shared" si="4"/>
        <v>no</v>
      </c>
      <c r="Z20" t="str">
        <f t="shared" si="5"/>
        <v>late</v>
      </c>
      <c r="AA20" t="str">
        <f t="shared" si="6"/>
        <v>late</v>
      </c>
      <c r="AB20" t="str">
        <f t="shared" si="7"/>
        <v>no</v>
      </c>
      <c r="AC20">
        <f>IF(AND((ISNUMBER(SEARCH("heavy",$B20))=TRUE),E20="winterwheat"),'Management details'!$O$11,
IF(AND((ISNUMBER(SEARCH("medium",$B20))=TRUE),E20="winterwheat"),'Management details'!$P$11,
IF(AND((ISNUMBER(SEARCH("light",$B20))=TRUE),E20="winterwheat"),'Management details'!$Q$11,
IF(E20="wosr",'Management details'!$O$12))))</f>
        <v>220</v>
      </c>
      <c r="AD20">
        <f>IF(AND((ISNUMBER(SEARCH("heavy",$B20))=TRUE),F20="winterwheat"),'Management details'!$O$11,
IF(AND((ISNUMBER(SEARCH("medium",$B20))=TRUE),F20="winterwheat"),'Management details'!$P$11,
IF(AND((ISNUMBER(SEARCH("light",$B20))=TRUE),F20="winterwheat"),'Management details'!$Q$11,
IF(F20="wosr",'Management details'!$O$12))))</f>
        <v>220</v>
      </c>
      <c r="AE20">
        <f>IF(AND((ISNUMBER(SEARCH("heavy",$B20))=TRUE),G20="winterwheat"),'Management details'!$O$11,
IF(AND((ISNUMBER(SEARCH("medium",$B20))=TRUE),G20="winterwheat"),'Management details'!$P$11,
IF(AND((ISNUMBER(SEARCH("light",$B20))=TRUE),G20="winterwheat"),'Management details'!$Q$11,
IF(G20="wosr",'Management details'!$O$12))))</f>
        <v>190</v>
      </c>
      <c r="AF20">
        <f>IF(AND((ISNUMBER(SEARCH("heavy",$B20))=TRUE),H20="winterwheat"),'Management details'!$O$11,
IF(AND((ISNUMBER(SEARCH("medium",$B20))=TRUE),H20="winterwheat"),'Management details'!$P$11,
IF(AND((ISNUMBER(SEARCH("light",$B20))=TRUE),H20="winterwheat"),'Management details'!$Q$11,
IF(H20="wosr",'Management details'!$O$12))))</f>
        <v>220</v>
      </c>
      <c r="AG20">
        <f>IF(AND((ISNUMBER(SEARCH("heavy",$B20))=TRUE),I20="winterwheat"),'Management details'!$O$11,
IF(AND((ISNUMBER(SEARCH("medium",$B20))=TRUE),I20="winterwheat"),'Management details'!$P$11,
IF(AND((ISNUMBER(SEARCH("light",$B20))=TRUE),I20="winterwheat"),'Management details'!$Q$11,
IF(I20="wosr",'Management details'!$O$12))))</f>
        <v>220</v>
      </c>
      <c r="AH20">
        <f>IF(AND((ISNUMBER(SEARCH("heavy",$B20))=TRUE),J20="winterwheat"),'Management details'!$O$11,
IF(AND((ISNUMBER(SEARCH("medium",$B20))=TRUE),J20="winterwheat"),'Management details'!$P$11,
IF(AND((ISNUMBER(SEARCH("light",$B20))=TRUE),J20="winterwheat"),'Management details'!$Q$11,
IF(J20="wosr",'Management details'!$O$12))))</f>
        <v>190</v>
      </c>
      <c r="AI20">
        <f>IF(E20="winterwheat",'Management details'!$O$15,
IF(E20="wosr",'Management details'!$O$16))</f>
        <v>80</v>
      </c>
      <c r="AJ20">
        <f>IF(F20="winterwheat",'Management details'!$O$15,
IF(F20="wosr",'Management details'!$O$16))</f>
        <v>80</v>
      </c>
      <c r="AK20">
        <f>IF(G20="winterwheat",'Management details'!$O$15,
IF(G20="wosr",'Management details'!$O$16))</f>
        <v>80</v>
      </c>
      <c r="AL20">
        <f>IF(H20="winterwheat",'Management details'!$O$15,
IF(H20="wosr",'Management details'!$O$16))</f>
        <v>80</v>
      </c>
      <c r="AM20">
        <f>IF(I20="winterwheat",'Management details'!$O$15,
IF(I20="wosr",'Management details'!$O$16))</f>
        <v>80</v>
      </c>
      <c r="AN20">
        <f>IF(J20="winterwheat",'Management details'!$O$15,
IF(J20="wosr",'Management details'!$O$16))</f>
        <v>80</v>
      </c>
      <c r="AO20">
        <f>IF(E20="winterwheat",'Management details'!$O$19,
IF(E20="wosr",'Management details'!$O$20))</f>
        <v>0.78</v>
      </c>
      <c r="AP20">
        <f>IF(F20="winterwheat",'Management details'!$O$19,
IF(F20="wosr",'Management details'!$O$20))</f>
        <v>0.78</v>
      </c>
      <c r="AQ20">
        <f>IF(G20="winterwheat",'Management details'!$O$19,
IF(G20="wosr",'Management details'!$O$20))</f>
        <v>70</v>
      </c>
      <c r="AR20">
        <f>IF(H20="winterwheat",'Management details'!$O$19,
IF(H20="wosr",'Management details'!$O$20))</f>
        <v>0.78</v>
      </c>
      <c r="AS20">
        <f>IF(I20="winterwheat",'Management details'!$O$19,
IF(I20="wosr",'Management details'!$O$20))</f>
        <v>0.78</v>
      </c>
      <c r="AT20">
        <f>IF(J20="winterwheat",'Management details'!$O$19,
IF(J20="wosr",'Management details'!$O$20))</f>
        <v>70</v>
      </c>
      <c r="AU20">
        <f>IF(E20="winterwheat",'Management details'!$F$24,
IF(E20="wosr",'Management details'!$F$25))</f>
        <v>8.4</v>
      </c>
      <c r="AV20">
        <f>IF(F20="winterwheat",'Management details'!$F$24,
IF(F20="wosr",'Management details'!$F$25))</f>
        <v>8.4</v>
      </c>
      <c r="AW20">
        <f>IF(G20="winterwheat",'Management details'!$F$24,
IF(G20="wosr",'Management details'!$F$25))</f>
        <v>3.2</v>
      </c>
      <c r="AX20">
        <f>IF(H20="winterwheat",'Management details'!$F$24,
IF(H20="wosr",'Management details'!$F$25))</f>
        <v>8.4</v>
      </c>
      <c r="AY20">
        <f>IF(I20="winterwheat",'Management details'!$F$24,
IF(I20="wosr",'Management details'!$F$25))</f>
        <v>8.4</v>
      </c>
      <c r="AZ20">
        <f>IF(J20="winterwheat",'Management details'!$F$24,
IF(J20="wosr",'Management details'!$F$25))</f>
        <v>3.2</v>
      </c>
      <c r="BA20">
        <f>IF(AND(ISNUMBER(SEARCH("H-Dsty",$B20))=TRUE,E20="winterwheat"),'Management details'!$G$28,
IF(AND(ISNUMBER(SEARCH("H-Dsty",$B20))=FALSE,E20="winterwheat"),'Management details'!$F$28,
IF(E20="wosr",'Management details'!$F$29)))</f>
        <v>3</v>
      </c>
      <c r="BB20">
        <f>IF(AND(ISNUMBER(SEARCH("H-Dsty",$B20))=TRUE,F20="winterwheat"),'Management details'!$G$28,
IF(AND(ISNUMBER(SEARCH("H-Dsty",$B20))=FALSE,F20="winterwheat"),'Management details'!$F$28,
IF(F20="wosr",'Management details'!$F$29)))</f>
        <v>3</v>
      </c>
      <c r="BC20">
        <f>IF(AND(ISNUMBER(SEARCH("H-Dsty",$B20))=TRUE,G20="winterwheat"),'Management details'!$G$28,
IF(AND(ISNUMBER(SEARCH("H-Dsty",$B20))=FALSE,G20="winterwheat"),'Management details'!$F$28,
IF(G20="wosr",'Management details'!$F$29)))</f>
        <v>2</v>
      </c>
      <c r="BD20">
        <f>IF(AND(ISNUMBER(SEARCH("H-Dsty",$B20))=TRUE,H20="winterwheat"),'Management details'!$G$28,
IF(AND(ISNUMBER(SEARCH("H-Dsty",$B20))=FALSE,H20="winterwheat"),'Management details'!$F$28,
IF(H20="wosr",'Management details'!$F$29)))</f>
        <v>3</v>
      </c>
      <c r="BE20">
        <f>IF(AND(ISNUMBER(SEARCH("H-Dsty",$B20))=TRUE,I20="winterwheat"),'Management details'!$G$28,
IF(AND(ISNUMBER(SEARCH("H-Dsty",$B20))=FALSE,I20="winterwheat"),'Management details'!$F$28,
IF(I20="wosr",'Management details'!$F$29)))</f>
        <v>3</v>
      </c>
      <c r="BF20">
        <f>IF(AND(ISNUMBER(SEARCH("H-Dsty",$B20))=TRUE,J20="winterwheat"),'Management details'!$G$28,
IF(AND(ISNUMBER(SEARCH("H-Dsty",$B20))=FALSE,J20="winterwheat"),'Management details'!$F$28,
IF(J20="wosr",'Management details'!$F$29)))</f>
        <v>2</v>
      </c>
      <c r="BG20">
        <f>IF(E20="winterwheat",'Management details'!$F$32,
IF(E20="wosr",'Management details'!$F$33))</f>
        <v>4</v>
      </c>
      <c r="BH20">
        <f>IF(F20="winterwheat",'Management details'!$F$32,
IF(F20="wosr",'Management details'!$F$33))</f>
        <v>4</v>
      </c>
      <c r="BI20">
        <f>IF(G20="winterwheat",'Management details'!$F$32,
IF(G20="wosr",'Management details'!$F$33))</f>
        <v>3</v>
      </c>
      <c r="BJ20">
        <f>IF(H20="winterwheat",'Management details'!$F$32,
IF(H20="wosr",'Management details'!$F$33))</f>
        <v>4</v>
      </c>
      <c r="BK20">
        <f>IF(I20="winterwheat",'Management details'!$F$32,
IF(I20="wosr",'Management details'!$F$33))</f>
        <v>4</v>
      </c>
      <c r="BL20">
        <f>IF(J20="winterwheat",'Management details'!$F$32,
IF(J20="wosr",'Management details'!$F$33))</f>
        <v>3</v>
      </c>
      <c r="BM20" t="s">
        <v>116</v>
      </c>
      <c r="BN20" t="str">
        <f t="shared" si="8"/>
        <v>high</v>
      </c>
      <c r="BO20" t="s">
        <v>128</v>
      </c>
      <c r="BP20" t="s">
        <v>128</v>
      </c>
      <c r="BQ20" t="s">
        <v>128</v>
      </c>
      <c r="BR20" t="s">
        <v>128</v>
      </c>
      <c r="BS20" t="s">
        <v>128</v>
      </c>
      <c r="BT20" s="24">
        <f>IF(E20="winterwheat",'[1]Crop Data'!$F$24,
IF(E20="wosr",'[1]Crop Data'!$M$24))</f>
        <v>150</v>
      </c>
      <c r="BU20" s="24">
        <f>IF(F20="winterwheat",'[1]Crop Data'!$F$24,
IF(F20="wosr",'[1]Crop Data'!$M$24))</f>
        <v>150</v>
      </c>
      <c r="BV20" s="24">
        <f>IF(G20="winterwheat",'[1]Crop Data'!$F$24,
IF(G20="wosr",'[1]Crop Data'!$M$24))</f>
        <v>335</v>
      </c>
      <c r="BW20" s="24">
        <f>IF(H20="winterwheat",'[1]Crop Data'!$F$24,
IF(H20="wosr",'[1]Crop Data'!$M$24))</f>
        <v>150</v>
      </c>
      <c r="BX20" s="24">
        <f>IF(I20="winterwheat",'[1]Crop Data'!$F$24,
IF(I20="wosr",'[1]Crop Data'!$M$24))</f>
        <v>150</v>
      </c>
      <c r="BY20" s="24">
        <f>IF(J20="winterwheat",'[1]Crop Data'!$F$24,
IF(J20="wosr",'[1]Crop Data'!$M$24))</f>
        <v>335</v>
      </c>
      <c r="BZ20">
        <v>0</v>
      </c>
      <c r="CA20">
        <v>0</v>
      </c>
      <c r="CB20">
        <v>0</v>
      </c>
      <c r="CC20">
        <v>0</v>
      </c>
      <c r="CD20">
        <v>0</v>
      </c>
      <c r="CE20">
        <v>0</v>
      </c>
      <c r="CF20" t="s">
        <v>119</v>
      </c>
      <c r="CG20" s="24">
        <f>'[1]Crop Data'!$F$13</f>
        <v>0.71</v>
      </c>
      <c r="CH20" s="24">
        <f>'[1]Crop Data'!$F$14</f>
        <v>0.44</v>
      </c>
      <c r="CI20">
        <f>'[1]Crop Data'!$F$15</f>
        <v>0.46</v>
      </c>
      <c r="CJ20">
        <f>IF(E20="winterwheat",'[1]Crop Data'!$F$17,
IF(E20="wosr",'[1]Crop Data'!$M$17))</f>
        <v>0.36</v>
      </c>
      <c r="CK20">
        <f>IF(F20="winterwheat",'[1]Crop Data'!$F$17,
IF(F20="wosr",'[1]Crop Data'!$M$17))</f>
        <v>0.36</v>
      </c>
      <c r="CL20">
        <f>IF(G20="winterwheat",'[1]Crop Data'!$F$17,
IF(G20="wosr",'[1]Crop Data'!$M$17))</f>
        <v>7.34</v>
      </c>
      <c r="CM20">
        <f>IF(H20="winterwheat",'[1]Crop Data'!$F$17,
IF(H20="wosr",'[1]Crop Data'!$M$17))</f>
        <v>0.36</v>
      </c>
      <c r="CN20">
        <f>IF(I20="winterwheat",'[1]Crop Data'!$F$17,
IF(I20="wosr",'[1]Crop Data'!$M$17))</f>
        <v>0.36</v>
      </c>
      <c r="CO20">
        <f>IF(J20="winterwheat",'[1]Crop Data'!$F$17,
IF(J20="wosr",'[1]Crop Data'!$M$17))</f>
        <v>7.34</v>
      </c>
      <c r="CP20">
        <f>'[1]Crop Data'!$F$19</f>
        <v>19.5</v>
      </c>
      <c r="CQ20">
        <f>'[1]Crop Data'!$F$19</f>
        <v>19.5</v>
      </c>
      <c r="CR20">
        <f>'[1]Crop Data'!$F$19</f>
        <v>19.5</v>
      </c>
      <c r="CS20">
        <f>'[1]Crop Data'!$F$19</f>
        <v>19.5</v>
      </c>
      <c r="CT20">
        <f>'[1]Crop Data'!$F$19</f>
        <v>19.5</v>
      </c>
      <c r="CU20">
        <f>'[1]Crop Data'!$F$19</f>
        <v>19.5</v>
      </c>
      <c r="CV20">
        <f>'[1]Crop Data'!$F$21</f>
        <v>2.4300000000000002</v>
      </c>
      <c r="CW20">
        <f>'[1]Crop Data'!$F$21</f>
        <v>2.4300000000000002</v>
      </c>
      <c r="CX20">
        <f>'[1]Crop Data'!$F$21</f>
        <v>2.4300000000000002</v>
      </c>
      <c r="CY20">
        <f>'[1]Crop Data'!$F$21</f>
        <v>2.4300000000000002</v>
      </c>
      <c r="CZ20">
        <f>'[1]Crop Data'!$F$21</f>
        <v>2.4300000000000002</v>
      </c>
      <c r="DA20">
        <f>'[1]Crop Data'!$F$21</f>
        <v>2.4300000000000002</v>
      </c>
      <c r="DB20">
        <v>102</v>
      </c>
      <c r="DC20">
        <v>6</v>
      </c>
      <c r="DD20">
        <v>4</v>
      </c>
      <c r="DE20">
        <v>1400</v>
      </c>
      <c r="DF20">
        <v>125</v>
      </c>
      <c r="DG20">
        <f>'[1]Soil | Fuel | Labour | Subsidy'!$M$6</f>
        <v>0.6</v>
      </c>
      <c r="DH20">
        <f>'[1]Soil | Fuel | Labour | Subsidy'!$M$7</f>
        <v>10.08</v>
      </c>
    </row>
    <row r="21" spans="1:112" ht="15" customHeight="1">
      <c r="A21">
        <v>20</v>
      </c>
      <c r="B21" t="s">
        <v>1373</v>
      </c>
      <c r="C21" s="24" t="str">
        <f t="shared" si="9"/>
        <v>2.25</v>
      </c>
      <c r="D21">
        <v>6</v>
      </c>
      <c r="E21" t="s">
        <v>112</v>
      </c>
      <c r="F21" t="s">
        <v>112</v>
      </c>
      <c r="G21" t="s">
        <v>113</v>
      </c>
      <c r="H21" t="s">
        <v>112</v>
      </c>
      <c r="I21" t="s">
        <v>112</v>
      </c>
      <c r="J21" t="s">
        <v>113</v>
      </c>
      <c r="K21" t="s">
        <v>114</v>
      </c>
      <c r="L21" t="s">
        <v>1133</v>
      </c>
      <c r="M21" t="s">
        <v>115</v>
      </c>
      <c r="N21" t="s">
        <v>114</v>
      </c>
      <c r="O21" t="s">
        <v>1133</v>
      </c>
      <c r="P21" t="s">
        <v>115</v>
      </c>
      <c r="Q21" s="30">
        <f>IF(E21="wosr",'Management details'!$F$12,
IF(AND(ISNUMBER(SEARCH("H-Dsty",$B21))=TRUE,E21="winterwheat"),'Management details'!$G$11,
'Management details'!$F$11))</f>
        <v>200</v>
      </c>
      <c r="R21" s="30">
        <f>IF(F21="wosr",'Management details'!$F$12,
IF(AND(ISNUMBER(SEARCH("H-Dsty",$B21))=TRUE,F21="winterwheat"),'Management details'!$G$11,
'Management details'!$F$11))</f>
        <v>200</v>
      </c>
      <c r="S21" s="30">
        <f>IF(G21="wosr",'Management details'!$F$12,
IF(AND(ISNUMBER(SEARCH("H-Dsty",$B21))=TRUE,G21="winterwheat"),'Management details'!$G$11,
'Management details'!$F$11))</f>
        <v>3.2</v>
      </c>
      <c r="T21" s="30">
        <f>IF(H21="wosr",'Management details'!$F$12,
IF(AND(ISNUMBER(SEARCH("H-Dsty",$B21))=TRUE,H21="winterwheat"),'Management details'!$G$11,
'Management details'!$F$11))</f>
        <v>200</v>
      </c>
      <c r="U21" s="30">
        <f>IF(I21="wosr",'Management details'!$F$12,
IF(AND(ISNUMBER(SEARCH("H-Dsty",$B21))=TRUE,I21="winterwheat"),'Management details'!$G$11,
'Management details'!$F$11))</f>
        <v>200</v>
      </c>
      <c r="V21" s="30">
        <f>IF(J21="wosr",'Management details'!$F$12,
IF(AND(ISNUMBER(SEARCH("H-Dsty",$B21))=TRUE,J21="winterwheat"),'Management details'!$G$11,
'Management details'!$F$11))</f>
        <v>3.2</v>
      </c>
      <c r="W21" t="str">
        <f t="shared" si="2"/>
        <v>late</v>
      </c>
      <c r="X21" t="str">
        <f t="shared" si="3"/>
        <v>late</v>
      </c>
      <c r="Y21" t="str">
        <f t="shared" si="4"/>
        <v>no</v>
      </c>
      <c r="Z21" t="str">
        <f t="shared" si="5"/>
        <v>late</v>
      </c>
      <c r="AA21" t="str">
        <f t="shared" si="6"/>
        <v>late</v>
      </c>
      <c r="AB21" t="str">
        <f t="shared" si="7"/>
        <v>no</v>
      </c>
      <c r="AC21">
        <f>IF(AND((ISNUMBER(SEARCH("heavy",$B21))=TRUE),E21="winterwheat"),'Management details'!$O$11,
IF(AND((ISNUMBER(SEARCH("medium",$B21))=TRUE),E21="winterwheat"),'Management details'!$P$11,
IF(AND((ISNUMBER(SEARCH("light",$B21))=TRUE),E21="winterwheat"),'Management details'!$Q$11,
IF(E21="wosr",'Management details'!$O$12))))</f>
        <v>220</v>
      </c>
      <c r="AD21">
        <f>IF(AND((ISNUMBER(SEARCH("heavy",$B21))=TRUE),F21="winterwheat"),'Management details'!$O$11,
IF(AND((ISNUMBER(SEARCH("medium",$B21))=TRUE),F21="winterwheat"),'Management details'!$P$11,
IF(AND((ISNUMBER(SEARCH("light",$B21))=TRUE),F21="winterwheat"),'Management details'!$Q$11,
IF(F21="wosr",'Management details'!$O$12))))</f>
        <v>220</v>
      </c>
      <c r="AE21">
        <f>IF(AND((ISNUMBER(SEARCH("heavy",$B21))=TRUE),G21="winterwheat"),'Management details'!$O$11,
IF(AND((ISNUMBER(SEARCH("medium",$B21))=TRUE),G21="winterwheat"),'Management details'!$P$11,
IF(AND((ISNUMBER(SEARCH("light",$B21))=TRUE),G21="winterwheat"),'Management details'!$Q$11,
IF(G21="wosr",'Management details'!$O$12))))</f>
        <v>190</v>
      </c>
      <c r="AF21">
        <f>IF(AND((ISNUMBER(SEARCH("heavy",$B21))=TRUE),H21="winterwheat"),'Management details'!$O$11,
IF(AND((ISNUMBER(SEARCH("medium",$B21))=TRUE),H21="winterwheat"),'Management details'!$P$11,
IF(AND((ISNUMBER(SEARCH("light",$B21))=TRUE),H21="winterwheat"),'Management details'!$Q$11,
IF(H21="wosr",'Management details'!$O$12))))</f>
        <v>220</v>
      </c>
      <c r="AG21">
        <f>IF(AND((ISNUMBER(SEARCH("heavy",$B21))=TRUE),I21="winterwheat"),'Management details'!$O$11,
IF(AND((ISNUMBER(SEARCH("medium",$B21))=TRUE),I21="winterwheat"),'Management details'!$P$11,
IF(AND((ISNUMBER(SEARCH("light",$B21))=TRUE),I21="winterwheat"),'Management details'!$Q$11,
IF(I21="wosr",'Management details'!$O$12))))</f>
        <v>220</v>
      </c>
      <c r="AH21">
        <f>IF(AND((ISNUMBER(SEARCH("heavy",$B21))=TRUE),J21="winterwheat"),'Management details'!$O$11,
IF(AND((ISNUMBER(SEARCH("medium",$B21))=TRUE),J21="winterwheat"),'Management details'!$P$11,
IF(AND((ISNUMBER(SEARCH("light",$B21))=TRUE),J21="winterwheat"),'Management details'!$Q$11,
IF(J21="wosr",'Management details'!$O$12))))</f>
        <v>190</v>
      </c>
      <c r="AI21">
        <f>IF(E21="winterwheat",'Management details'!$O$15,
IF(E21="wosr",'Management details'!$O$16))</f>
        <v>80</v>
      </c>
      <c r="AJ21">
        <f>IF(F21="winterwheat",'Management details'!$O$15,
IF(F21="wosr",'Management details'!$O$16))</f>
        <v>80</v>
      </c>
      <c r="AK21">
        <f>IF(G21="winterwheat",'Management details'!$O$15,
IF(G21="wosr",'Management details'!$O$16))</f>
        <v>80</v>
      </c>
      <c r="AL21">
        <f>IF(H21="winterwheat",'Management details'!$O$15,
IF(H21="wosr",'Management details'!$O$16))</f>
        <v>80</v>
      </c>
      <c r="AM21">
        <f>IF(I21="winterwheat",'Management details'!$O$15,
IF(I21="wosr",'Management details'!$O$16))</f>
        <v>80</v>
      </c>
      <c r="AN21">
        <f>IF(J21="winterwheat",'Management details'!$O$15,
IF(J21="wosr",'Management details'!$O$16))</f>
        <v>80</v>
      </c>
      <c r="AO21">
        <f>IF(E21="winterwheat",'Management details'!$O$19,
IF(E21="wosr",'Management details'!$O$20))</f>
        <v>0.78</v>
      </c>
      <c r="AP21">
        <f>IF(F21="winterwheat",'Management details'!$O$19,
IF(F21="wosr",'Management details'!$O$20))</f>
        <v>0.78</v>
      </c>
      <c r="AQ21">
        <f>IF(G21="winterwheat",'Management details'!$O$19,
IF(G21="wosr",'Management details'!$O$20))</f>
        <v>70</v>
      </c>
      <c r="AR21">
        <f>IF(H21="winterwheat",'Management details'!$O$19,
IF(H21="wosr",'Management details'!$O$20))</f>
        <v>0.78</v>
      </c>
      <c r="AS21">
        <f>IF(I21="winterwheat",'Management details'!$O$19,
IF(I21="wosr",'Management details'!$O$20))</f>
        <v>0.78</v>
      </c>
      <c r="AT21">
        <f>IF(J21="winterwheat",'Management details'!$O$19,
IF(J21="wosr",'Management details'!$O$20))</f>
        <v>70</v>
      </c>
      <c r="AU21">
        <f>IF(E21="winterwheat",'Management details'!$F$24,
IF(E21="wosr",'Management details'!$F$25))</f>
        <v>8.4</v>
      </c>
      <c r="AV21">
        <f>IF(F21="winterwheat",'Management details'!$F$24,
IF(F21="wosr",'Management details'!$F$25))</f>
        <v>8.4</v>
      </c>
      <c r="AW21">
        <f>IF(G21="winterwheat",'Management details'!$F$24,
IF(G21="wosr",'Management details'!$F$25))</f>
        <v>3.2</v>
      </c>
      <c r="AX21">
        <f>IF(H21="winterwheat",'Management details'!$F$24,
IF(H21="wosr",'Management details'!$F$25))</f>
        <v>8.4</v>
      </c>
      <c r="AY21">
        <f>IF(I21="winterwheat",'Management details'!$F$24,
IF(I21="wosr",'Management details'!$F$25))</f>
        <v>8.4</v>
      </c>
      <c r="AZ21">
        <f>IF(J21="winterwheat",'Management details'!$F$24,
IF(J21="wosr",'Management details'!$F$25))</f>
        <v>3.2</v>
      </c>
      <c r="BA21">
        <f>IF(AND(ISNUMBER(SEARCH("H-Dsty",$B21))=TRUE,E21="winterwheat"),'Management details'!$G$28,
IF(AND(ISNUMBER(SEARCH("H-Dsty",$B21))=FALSE,E21="winterwheat"),'Management details'!$F$28,
IF(E21="wosr",'Management details'!$F$29)))</f>
        <v>2</v>
      </c>
      <c r="BB21">
        <f>IF(AND(ISNUMBER(SEARCH("H-Dsty",$B21))=TRUE,F21="winterwheat"),'Management details'!$G$28,
IF(AND(ISNUMBER(SEARCH("H-Dsty",$B21))=FALSE,F21="winterwheat"),'Management details'!$F$28,
IF(F21="wosr",'Management details'!$F$29)))</f>
        <v>2</v>
      </c>
      <c r="BC21">
        <f>IF(AND(ISNUMBER(SEARCH("H-Dsty",$B21))=TRUE,G21="winterwheat"),'Management details'!$G$28,
IF(AND(ISNUMBER(SEARCH("H-Dsty",$B21))=FALSE,G21="winterwheat"),'Management details'!$F$28,
IF(G21="wosr",'Management details'!$F$29)))</f>
        <v>2</v>
      </c>
      <c r="BD21">
        <f>IF(AND(ISNUMBER(SEARCH("H-Dsty",$B21))=TRUE,H21="winterwheat"),'Management details'!$G$28,
IF(AND(ISNUMBER(SEARCH("H-Dsty",$B21))=FALSE,H21="winterwheat"),'Management details'!$F$28,
IF(H21="wosr",'Management details'!$F$29)))</f>
        <v>2</v>
      </c>
      <c r="BE21">
        <f>IF(AND(ISNUMBER(SEARCH("H-Dsty",$B21))=TRUE,I21="winterwheat"),'Management details'!$G$28,
IF(AND(ISNUMBER(SEARCH("H-Dsty",$B21))=FALSE,I21="winterwheat"),'Management details'!$F$28,
IF(I21="wosr",'Management details'!$F$29)))</f>
        <v>2</v>
      </c>
      <c r="BF21">
        <f>IF(AND(ISNUMBER(SEARCH("H-Dsty",$B21))=TRUE,J21="winterwheat"),'Management details'!$G$28,
IF(AND(ISNUMBER(SEARCH("H-Dsty",$B21))=FALSE,J21="winterwheat"),'Management details'!$F$28,
IF(J21="wosr",'Management details'!$F$29)))</f>
        <v>2</v>
      </c>
      <c r="BG21">
        <f>IF(E21="winterwheat",'Management details'!$F$32,
IF(E21="wosr",'Management details'!$F$33))</f>
        <v>4</v>
      </c>
      <c r="BH21">
        <f>IF(F21="winterwheat",'Management details'!$F$32,
IF(F21="wosr",'Management details'!$F$33))</f>
        <v>4</v>
      </c>
      <c r="BI21">
        <f>IF(G21="winterwheat",'Management details'!$F$32,
IF(G21="wosr",'Management details'!$F$33))</f>
        <v>3</v>
      </c>
      <c r="BJ21">
        <f>IF(H21="winterwheat",'Management details'!$F$32,
IF(H21="wosr",'Management details'!$F$33))</f>
        <v>4</v>
      </c>
      <c r="BK21">
        <f>IF(I21="winterwheat",'Management details'!$F$32,
IF(I21="wosr",'Management details'!$F$33))</f>
        <v>4</v>
      </c>
      <c r="BL21">
        <f>IF(J21="winterwheat",'Management details'!$F$32,
IF(J21="wosr",'Management details'!$F$33))</f>
        <v>3</v>
      </c>
      <c r="BM21" t="s">
        <v>116</v>
      </c>
      <c r="BN21" t="str">
        <f t="shared" si="8"/>
        <v>low</v>
      </c>
      <c r="BO21" t="s">
        <v>128</v>
      </c>
      <c r="BP21" t="s">
        <v>128</v>
      </c>
      <c r="BQ21" t="s">
        <v>128</v>
      </c>
      <c r="BR21" t="s">
        <v>128</v>
      </c>
      <c r="BS21" t="s">
        <v>128</v>
      </c>
      <c r="BT21" s="24">
        <f>IF(E21="winterwheat",'[1]Crop Data'!$F$24,
IF(E21="wosr",'[1]Crop Data'!$M$24))</f>
        <v>150</v>
      </c>
      <c r="BU21" s="24">
        <f>IF(F21="winterwheat",'[1]Crop Data'!$F$24,
IF(F21="wosr",'[1]Crop Data'!$M$24))</f>
        <v>150</v>
      </c>
      <c r="BV21" s="24">
        <f>IF(G21="winterwheat",'[1]Crop Data'!$F$24,
IF(G21="wosr",'[1]Crop Data'!$M$24))</f>
        <v>335</v>
      </c>
      <c r="BW21" s="24">
        <f>IF(H21="winterwheat",'[1]Crop Data'!$F$24,
IF(H21="wosr",'[1]Crop Data'!$M$24))</f>
        <v>150</v>
      </c>
      <c r="BX21" s="24">
        <f>IF(I21="winterwheat",'[1]Crop Data'!$F$24,
IF(I21="wosr",'[1]Crop Data'!$M$24))</f>
        <v>150</v>
      </c>
      <c r="BY21" s="24">
        <f>IF(J21="winterwheat",'[1]Crop Data'!$F$24,
IF(J21="wosr",'[1]Crop Data'!$M$24))</f>
        <v>335</v>
      </c>
      <c r="BZ21">
        <v>0</v>
      </c>
      <c r="CA21">
        <v>0</v>
      </c>
      <c r="CB21">
        <v>0</v>
      </c>
      <c r="CC21">
        <v>0</v>
      </c>
      <c r="CD21">
        <v>0</v>
      </c>
      <c r="CE21">
        <v>0</v>
      </c>
      <c r="CF21" t="s">
        <v>119</v>
      </c>
      <c r="CG21" s="24">
        <f>'[1]Crop Data'!$F$13</f>
        <v>0.71</v>
      </c>
      <c r="CH21" s="24">
        <f>'[1]Crop Data'!$F$14</f>
        <v>0.44</v>
      </c>
      <c r="CI21">
        <f>'[1]Crop Data'!$F$15</f>
        <v>0.46</v>
      </c>
      <c r="CJ21">
        <f>IF(E21="winterwheat",'[1]Crop Data'!$F$17,
IF(E21="wosr",'[1]Crop Data'!$M$17))</f>
        <v>0.36</v>
      </c>
      <c r="CK21">
        <f>IF(F21="winterwheat",'[1]Crop Data'!$F$17,
IF(F21="wosr",'[1]Crop Data'!$M$17))</f>
        <v>0.36</v>
      </c>
      <c r="CL21">
        <f>IF(G21="winterwheat",'[1]Crop Data'!$F$17,
IF(G21="wosr",'[1]Crop Data'!$M$17))</f>
        <v>7.34</v>
      </c>
      <c r="CM21">
        <f>IF(H21="winterwheat",'[1]Crop Data'!$F$17,
IF(H21="wosr",'[1]Crop Data'!$M$17))</f>
        <v>0.36</v>
      </c>
      <c r="CN21">
        <f>IF(I21="winterwheat",'[1]Crop Data'!$F$17,
IF(I21="wosr",'[1]Crop Data'!$M$17))</f>
        <v>0.36</v>
      </c>
      <c r="CO21">
        <f>IF(J21="winterwheat",'[1]Crop Data'!$F$17,
IF(J21="wosr",'[1]Crop Data'!$M$17))</f>
        <v>7.34</v>
      </c>
      <c r="CP21">
        <f>'[1]Crop Data'!$F$19</f>
        <v>19.5</v>
      </c>
      <c r="CQ21">
        <f>'[1]Crop Data'!$F$19</f>
        <v>19.5</v>
      </c>
      <c r="CR21">
        <f>'[1]Crop Data'!$F$19</f>
        <v>19.5</v>
      </c>
      <c r="CS21">
        <f>'[1]Crop Data'!$F$19</f>
        <v>19.5</v>
      </c>
      <c r="CT21">
        <f>'[1]Crop Data'!$F$19</f>
        <v>19.5</v>
      </c>
      <c r="CU21">
        <f>'[1]Crop Data'!$F$19</f>
        <v>19.5</v>
      </c>
      <c r="CV21">
        <f>'[1]Crop Data'!$F$21</f>
        <v>2.4300000000000002</v>
      </c>
      <c r="CW21">
        <f>'[1]Crop Data'!$F$21</f>
        <v>2.4300000000000002</v>
      </c>
      <c r="CX21">
        <f>'[1]Crop Data'!$F$21</f>
        <v>2.4300000000000002</v>
      </c>
      <c r="CY21">
        <f>'[1]Crop Data'!$F$21</f>
        <v>2.4300000000000002</v>
      </c>
      <c r="CZ21">
        <f>'[1]Crop Data'!$F$21</f>
        <v>2.4300000000000002</v>
      </c>
      <c r="DA21">
        <f>'[1]Crop Data'!$F$21</f>
        <v>2.4300000000000002</v>
      </c>
      <c r="DB21">
        <v>102</v>
      </c>
      <c r="DC21">
        <v>6</v>
      </c>
      <c r="DD21">
        <v>4</v>
      </c>
      <c r="DE21">
        <v>1400</v>
      </c>
      <c r="DF21">
        <v>125</v>
      </c>
      <c r="DG21">
        <f>'[1]Soil | Fuel | Labour | Subsidy'!$M$6</f>
        <v>0.6</v>
      </c>
      <c r="DH21">
        <f>'[1]Soil | Fuel | Labour | Subsidy'!$M$7</f>
        <v>10.08</v>
      </c>
    </row>
    <row r="22" spans="1:112">
      <c r="A22" s="25">
        <v>21</v>
      </c>
      <c r="B22" t="s">
        <v>1384</v>
      </c>
      <c r="C22" s="24" t="str">
        <f t="shared" si="9"/>
        <v>2.25</v>
      </c>
      <c r="D22">
        <v>6</v>
      </c>
      <c r="E22" t="s">
        <v>112</v>
      </c>
      <c r="F22" t="s">
        <v>112</v>
      </c>
      <c r="G22" t="s">
        <v>113</v>
      </c>
      <c r="H22" t="s">
        <v>112</v>
      </c>
      <c r="I22" t="s">
        <v>112</v>
      </c>
      <c r="J22" t="s">
        <v>113</v>
      </c>
      <c r="K22" t="s">
        <v>114</v>
      </c>
      <c r="L22" t="s">
        <v>1133</v>
      </c>
      <c r="M22" t="s">
        <v>115</v>
      </c>
      <c r="N22" t="s">
        <v>114</v>
      </c>
      <c r="O22" t="s">
        <v>1133</v>
      </c>
      <c r="P22" t="s">
        <v>115</v>
      </c>
      <c r="Q22" s="30">
        <f>IF(E22="wosr",'Management details'!$F$12,
IF(AND(ISNUMBER(SEARCH("H-Dsty",$B22))=TRUE,E22="winterwheat"),'Management details'!$G$11,
'Management details'!$F$11))</f>
        <v>200</v>
      </c>
      <c r="R22" s="30">
        <f>IF(F22="wosr",'Management details'!$F$12,
IF(AND(ISNUMBER(SEARCH("H-Dsty",$B22))=TRUE,F22="winterwheat"),'Management details'!$G$11,
'Management details'!$F$11))</f>
        <v>200</v>
      </c>
      <c r="S22" s="30">
        <f>IF(G22="wosr",'Management details'!$F$12,
IF(AND(ISNUMBER(SEARCH("H-Dsty",$B22))=TRUE,G22="winterwheat"),'Management details'!$G$11,
'Management details'!$F$11))</f>
        <v>3.2</v>
      </c>
      <c r="T22" s="30">
        <f>IF(H22="wosr",'Management details'!$F$12,
IF(AND(ISNUMBER(SEARCH("H-Dsty",$B22))=TRUE,H22="winterwheat"),'Management details'!$G$11,
'Management details'!$F$11))</f>
        <v>200</v>
      </c>
      <c r="U22" s="30">
        <f>IF(I22="wosr",'Management details'!$F$12,
IF(AND(ISNUMBER(SEARCH("H-Dsty",$B22))=TRUE,I22="winterwheat"),'Management details'!$G$11,
'Management details'!$F$11))</f>
        <v>200</v>
      </c>
      <c r="V22" s="30">
        <f>IF(J22="wosr",'Management details'!$F$12,
IF(AND(ISNUMBER(SEARCH("H-Dsty",$B22))=TRUE,J22="winterwheat"),'Management details'!$G$11,
'Management details'!$F$11))</f>
        <v>3.2</v>
      </c>
      <c r="W22" t="str">
        <f t="shared" si="2"/>
        <v>late</v>
      </c>
      <c r="X22" t="str">
        <f t="shared" si="3"/>
        <v>late</v>
      </c>
      <c r="Y22" t="str">
        <f t="shared" si="4"/>
        <v>no</v>
      </c>
      <c r="Z22" t="str">
        <f t="shared" si="5"/>
        <v>late</v>
      </c>
      <c r="AA22" t="str">
        <f t="shared" si="6"/>
        <v>late</v>
      </c>
      <c r="AB22" t="str">
        <f t="shared" si="7"/>
        <v>no</v>
      </c>
      <c r="AC22">
        <f>IF(AND((ISNUMBER(SEARCH("heavy",$B22))=TRUE),E22="winterwheat"),'Management details'!$O$11,
IF(AND((ISNUMBER(SEARCH("medium",$B22))=TRUE),E22="winterwheat"),'Management details'!$P$11,
IF(AND((ISNUMBER(SEARCH("light",$B22))=TRUE),E22="winterwheat"),'Management details'!$Q$11,
IF(E22="wosr",'Management details'!$O$12))))</f>
        <v>220</v>
      </c>
      <c r="AD22">
        <f>IF(AND((ISNUMBER(SEARCH("heavy",$B22))=TRUE),F22="winterwheat"),'Management details'!$O$11,
IF(AND((ISNUMBER(SEARCH("medium",$B22))=TRUE),F22="winterwheat"),'Management details'!$P$11,
IF(AND((ISNUMBER(SEARCH("light",$B22))=TRUE),F22="winterwheat"),'Management details'!$Q$11,
IF(F22="wosr",'Management details'!$O$12))))</f>
        <v>220</v>
      </c>
      <c r="AE22">
        <f>IF(AND((ISNUMBER(SEARCH("heavy",$B22))=TRUE),G22="winterwheat"),'Management details'!$O$11,
IF(AND((ISNUMBER(SEARCH("medium",$B22))=TRUE),G22="winterwheat"),'Management details'!$P$11,
IF(AND((ISNUMBER(SEARCH("light",$B22))=TRUE),G22="winterwheat"),'Management details'!$Q$11,
IF(G22="wosr",'Management details'!$O$12))))</f>
        <v>190</v>
      </c>
      <c r="AF22">
        <f>IF(AND((ISNUMBER(SEARCH("heavy",$B22))=TRUE),H22="winterwheat"),'Management details'!$O$11,
IF(AND((ISNUMBER(SEARCH("medium",$B22))=TRUE),H22="winterwheat"),'Management details'!$P$11,
IF(AND((ISNUMBER(SEARCH("light",$B22))=TRUE),H22="winterwheat"),'Management details'!$Q$11,
IF(H22="wosr",'Management details'!$O$12))))</f>
        <v>220</v>
      </c>
      <c r="AG22">
        <f>IF(AND((ISNUMBER(SEARCH("heavy",$B22))=TRUE),I22="winterwheat"),'Management details'!$O$11,
IF(AND((ISNUMBER(SEARCH("medium",$B22))=TRUE),I22="winterwheat"),'Management details'!$P$11,
IF(AND((ISNUMBER(SEARCH("light",$B22))=TRUE),I22="winterwheat"),'Management details'!$Q$11,
IF(I22="wosr",'Management details'!$O$12))))</f>
        <v>220</v>
      </c>
      <c r="AH22">
        <f>IF(AND((ISNUMBER(SEARCH("heavy",$B22))=TRUE),J22="winterwheat"),'Management details'!$O$11,
IF(AND((ISNUMBER(SEARCH("medium",$B22))=TRUE),J22="winterwheat"),'Management details'!$P$11,
IF(AND((ISNUMBER(SEARCH("light",$B22))=TRUE),J22="winterwheat"),'Management details'!$Q$11,
IF(J22="wosr",'Management details'!$O$12))))</f>
        <v>190</v>
      </c>
      <c r="AI22">
        <f>IF(E22="winterwheat",'Management details'!$O$15,
IF(E22="wosr",'Management details'!$O$16))</f>
        <v>80</v>
      </c>
      <c r="AJ22">
        <f>IF(F22="winterwheat",'Management details'!$O$15,
IF(F22="wosr",'Management details'!$O$16))</f>
        <v>80</v>
      </c>
      <c r="AK22">
        <f>IF(G22="winterwheat",'Management details'!$O$15,
IF(G22="wosr",'Management details'!$O$16))</f>
        <v>80</v>
      </c>
      <c r="AL22">
        <f>IF(H22="winterwheat",'Management details'!$O$15,
IF(H22="wosr",'Management details'!$O$16))</f>
        <v>80</v>
      </c>
      <c r="AM22">
        <f>IF(I22="winterwheat",'Management details'!$O$15,
IF(I22="wosr",'Management details'!$O$16))</f>
        <v>80</v>
      </c>
      <c r="AN22">
        <f>IF(J22="winterwheat",'Management details'!$O$15,
IF(J22="wosr",'Management details'!$O$16))</f>
        <v>80</v>
      </c>
      <c r="AO22">
        <f>IF(E22="winterwheat",'Management details'!$O$19,
IF(E22="wosr",'Management details'!$O$20))</f>
        <v>0.78</v>
      </c>
      <c r="AP22">
        <f>IF(F22="winterwheat",'Management details'!$O$19,
IF(F22="wosr",'Management details'!$O$20))</f>
        <v>0.78</v>
      </c>
      <c r="AQ22">
        <f>IF(G22="winterwheat",'Management details'!$O$19,
IF(G22="wosr",'Management details'!$O$20))</f>
        <v>70</v>
      </c>
      <c r="AR22">
        <f>IF(H22="winterwheat",'Management details'!$O$19,
IF(H22="wosr",'Management details'!$O$20))</f>
        <v>0.78</v>
      </c>
      <c r="AS22">
        <f>IF(I22="winterwheat",'Management details'!$O$19,
IF(I22="wosr",'Management details'!$O$20))</f>
        <v>0.78</v>
      </c>
      <c r="AT22">
        <f>IF(J22="winterwheat",'Management details'!$O$19,
IF(J22="wosr",'Management details'!$O$20))</f>
        <v>70</v>
      </c>
      <c r="AU22">
        <f>IF(E22="winterwheat",'Management details'!$F$24,
IF(E22="wosr",'Management details'!$F$25))</f>
        <v>8.4</v>
      </c>
      <c r="AV22">
        <f>IF(F22="winterwheat",'Management details'!$F$24,
IF(F22="wosr",'Management details'!$F$25))</f>
        <v>8.4</v>
      </c>
      <c r="AW22">
        <f>IF(G22="winterwheat",'Management details'!$F$24,
IF(G22="wosr",'Management details'!$F$25))</f>
        <v>3.2</v>
      </c>
      <c r="AX22">
        <f>IF(H22="winterwheat",'Management details'!$F$24,
IF(H22="wosr",'Management details'!$F$25))</f>
        <v>8.4</v>
      </c>
      <c r="AY22">
        <f>IF(I22="winterwheat",'Management details'!$F$24,
IF(I22="wosr",'Management details'!$F$25))</f>
        <v>8.4</v>
      </c>
      <c r="AZ22">
        <f>IF(J22="winterwheat",'Management details'!$F$24,
IF(J22="wosr",'Management details'!$F$25))</f>
        <v>3.2</v>
      </c>
      <c r="BA22">
        <f>IF(AND(ISNUMBER(SEARCH("H-Dsty",$B22))=TRUE,E22="winterwheat"),'Management details'!$G$28,
IF(AND(ISNUMBER(SEARCH("H-Dsty",$B22))=FALSE,E22="winterwheat"),'Management details'!$F$28,
IF(E22="wosr",'Management details'!$F$29)))</f>
        <v>2</v>
      </c>
      <c r="BB22">
        <f>IF(AND(ISNUMBER(SEARCH("H-Dsty",$B22))=TRUE,F22="winterwheat"),'Management details'!$G$28,
IF(AND(ISNUMBER(SEARCH("H-Dsty",$B22))=FALSE,F22="winterwheat"),'Management details'!$F$28,
IF(F22="wosr",'Management details'!$F$29)))</f>
        <v>2</v>
      </c>
      <c r="BC22">
        <f>IF(AND(ISNUMBER(SEARCH("H-Dsty",$B22))=TRUE,G22="winterwheat"),'Management details'!$G$28,
IF(AND(ISNUMBER(SEARCH("H-Dsty",$B22))=FALSE,G22="winterwheat"),'Management details'!$F$28,
IF(G22="wosr",'Management details'!$F$29)))</f>
        <v>2</v>
      </c>
      <c r="BD22">
        <f>IF(AND(ISNUMBER(SEARCH("H-Dsty",$B22))=TRUE,H22="winterwheat"),'Management details'!$G$28,
IF(AND(ISNUMBER(SEARCH("H-Dsty",$B22))=FALSE,H22="winterwheat"),'Management details'!$F$28,
IF(H22="wosr",'Management details'!$F$29)))</f>
        <v>2</v>
      </c>
      <c r="BE22">
        <f>IF(AND(ISNUMBER(SEARCH("H-Dsty",$B22))=TRUE,I22="winterwheat"),'Management details'!$G$28,
IF(AND(ISNUMBER(SEARCH("H-Dsty",$B22))=FALSE,I22="winterwheat"),'Management details'!$F$28,
IF(I22="wosr",'Management details'!$F$29)))</f>
        <v>2</v>
      </c>
      <c r="BF22">
        <f>IF(AND(ISNUMBER(SEARCH("H-Dsty",$B22))=TRUE,J22="winterwheat"),'Management details'!$G$28,
IF(AND(ISNUMBER(SEARCH("H-Dsty",$B22))=FALSE,J22="winterwheat"),'Management details'!$F$28,
IF(J22="wosr",'Management details'!$F$29)))</f>
        <v>2</v>
      </c>
      <c r="BG22">
        <f>IF(E22="winterwheat",'Management details'!$F$32,
IF(E22="wosr",'Management details'!$F$33))</f>
        <v>4</v>
      </c>
      <c r="BH22">
        <f>IF(F22="winterwheat",'Management details'!$F$32,
IF(F22="wosr",'Management details'!$F$33))</f>
        <v>4</v>
      </c>
      <c r="BI22">
        <f>IF(G22="winterwheat",'Management details'!$F$32,
IF(G22="wosr",'Management details'!$F$33))</f>
        <v>3</v>
      </c>
      <c r="BJ22">
        <f>IF(H22="winterwheat",'Management details'!$F$32,
IF(H22="wosr",'Management details'!$F$33))</f>
        <v>4</v>
      </c>
      <c r="BK22">
        <f>IF(I22="winterwheat",'Management details'!$F$32,
IF(I22="wosr",'Management details'!$F$33))</f>
        <v>4</v>
      </c>
      <c r="BL22">
        <f>IF(J22="winterwheat",'Management details'!$F$32,
IF(J22="wosr",'Management details'!$F$33))</f>
        <v>3</v>
      </c>
      <c r="BM22" t="s">
        <v>116</v>
      </c>
      <c r="BN22" t="str">
        <f t="shared" si="8"/>
        <v>low</v>
      </c>
      <c r="BO22" t="s">
        <v>128</v>
      </c>
      <c r="BP22" t="s">
        <v>128</v>
      </c>
      <c r="BQ22" t="s">
        <v>128</v>
      </c>
      <c r="BR22" t="s">
        <v>128</v>
      </c>
      <c r="BS22" t="s">
        <v>128</v>
      </c>
      <c r="BT22" s="24">
        <f>IF(E22="winterwheat",'[1]Crop Data'!$F$24,
IF(E22="wosr",'[1]Crop Data'!$M$24))</f>
        <v>150</v>
      </c>
      <c r="BU22" s="24">
        <f>IF(F22="winterwheat",'[1]Crop Data'!$F$24,
IF(F22="wosr",'[1]Crop Data'!$M$24))</f>
        <v>150</v>
      </c>
      <c r="BV22" s="24">
        <f>IF(G22="winterwheat",'[1]Crop Data'!$F$24,
IF(G22="wosr",'[1]Crop Data'!$M$24))</f>
        <v>335</v>
      </c>
      <c r="BW22" s="24">
        <f>IF(H22="winterwheat",'[1]Crop Data'!$F$24,
IF(H22="wosr",'[1]Crop Data'!$M$24))</f>
        <v>150</v>
      </c>
      <c r="BX22" s="24">
        <f>IF(I22="winterwheat",'[1]Crop Data'!$F$24,
IF(I22="wosr",'[1]Crop Data'!$M$24))</f>
        <v>150</v>
      </c>
      <c r="BY22" s="24">
        <f>IF(J22="winterwheat",'[1]Crop Data'!$F$24,
IF(J22="wosr",'[1]Crop Data'!$M$24))</f>
        <v>335</v>
      </c>
      <c r="BZ22">
        <v>0</v>
      </c>
      <c r="CA22">
        <v>0</v>
      </c>
      <c r="CB22">
        <v>0</v>
      </c>
      <c r="CC22">
        <v>0</v>
      </c>
      <c r="CD22">
        <v>0</v>
      </c>
      <c r="CE22">
        <v>0</v>
      </c>
      <c r="CF22" t="s">
        <v>119</v>
      </c>
      <c r="CG22" s="24">
        <f>'[1]Crop Data'!$F$13</f>
        <v>0.71</v>
      </c>
      <c r="CH22" s="24">
        <f>'[1]Crop Data'!$F$14</f>
        <v>0.44</v>
      </c>
      <c r="CI22">
        <f>'[1]Crop Data'!$F$15</f>
        <v>0.46</v>
      </c>
      <c r="CJ22">
        <f>IF(E22="winterwheat",'[1]Crop Data'!$F$17,
IF(E22="wosr",'[1]Crop Data'!$M$17))</f>
        <v>0.36</v>
      </c>
      <c r="CK22">
        <f>IF(F22="winterwheat",'[1]Crop Data'!$F$17,
IF(F22="wosr",'[1]Crop Data'!$M$17))</f>
        <v>0.36</v>
      </c>
      <c r="CL22">
        <f>IF(G22="winterwheat",'[1]Crop Data'!$F$17,
IF(G22="wosr",'[1]Crop Data'!$M$17))</f>
        <v>7.34</v>
      </c>
      <c r="CM22">
        <f>IF(H22="winterwheat",'[1]Crop Data'!$F$17,
IF(H22="wosr",'[1]Crop Data'!$M$17))</f>
        <v>0.36</v>
      </c>
      <c r="CN22">
        <f>IF(I22="winterwheat",'[1]Crop Data'!$F$17,
IF(I22="wosr",'[1]Crop Data'!$M$17))</f>
        <v>0.36</v>
      </c>
      <c r="CO22">
        <f>IF(J22="winterwheat",'[1]Crop Data'!$F$17,
IF(J22="wosr",'[1]Crop Data'!$M$17))</f>
        <v>7.34</v>
      </c>
      <c r="CP22">
        <f>'[1]Crop Data'!$F$19</f>
        <v>19.5</v>
      </c>
      <c r="CQ22">
        <f>'[1]Crop Data'!$F$19</f>
        <v>19.5</v>
      </c>
      <c r="CR22">
        <f>'[1]Crop Data'!$F$19</f>
        <v>19.5</v>
      </c>
      <c r="CS22">
        <f>'[1]Crop Data'!$F$19</f>
        <v>19.5</v>
      </c>
      <c r="CT22">
        <f>'[1]Crop Data'!$F$19</f>
        <v>19.5</v>
      </c>
      <c r="CU22">
        <f>'[1]Crop Data'!$F$19</f>
        <v>19.5</v>
      </c>
      <c r="CV22">
        <f>'[1]Crop Data'!$F$21</f>
        <v>2.4300000000000002</v>
      </c>
      <c r="CW22">
        <f>'[1]Crop Data'!$F$21</f>
        <v>2.4300000000000002</v>
      </c>
      <c r="CX22">
        <f>'[1]Crop Data'!$F$21</f>
        <v>2.4300000000000002</v>
      </c>
      <c r="CY22">
        <f>'[1]Crop Data'!$F$21</f>
        <v>2.4300000000000002</v>
      </c>
      <c r="CZ22">
        <f>'[1]Crop Data'!$F$21</f>
        <v>2.4300000000000002</v>
      </c>
      <c r="DA22">
        <f>'[1]Crop Data'!$F$21</f>
        <v>2.4300000000000002</v>
      </c>
      <c r="DB22">
        <v>102</v>
      </c>
      <c r="DC22">
        <v>6</v>
      </c>
      <c r="DD22">
        <v>4</v>
      </c>
      <c r="DE22">
        <v>1400</v>
      </c>
      <c r="DF22">
        <v>125</v>
      </c>
      <c r="DG22">
        <f>'[1]Soil | Fuel | Labour | Subsidy'!$M$6</f>
        <v>0.6</v>
      </c>
      <c r="DH22">
        <f>'[1]Soil | Fuel | Labour | Subsidy'!$M$7</f>
        <v>10.08</v>
      </c>
    </row>
    <row r="23" spans="1:112">
      <c r="A23">
        <v>22</v>
      </c>
      <c r="B23" t="s">
        <v>1374</v>
      </c>
      <c r="C23" s="24" t="str">
        <f t="shared" si="9"/>
        <v>1.50</v>
      </c>
      <c r="D23">
        <v>6</v>
      </c>
      <c r="E23" t="s">
        <v>112</v>
      </c>
      <c r="F23" t="s">
        <v>112</v>
      </c>
      <c r="G23" t="s">
        <v>113</v>
      </c>
      <c r="H23" t="s">
        <v>112</v>
      </c>
      <c r="I23" t="s">
        <v>112</v>
      </c>
      <c r="J23" t="s">
        <v>113</v>
      </c>
      <c r="K23" t="s">
        <v>114</v>
      </c>
      <c r="L23" t="s">
        <v>1129</v>
      </c>
      <c r="M23" t="s">
        <v>115</v>
      </c>
      <c r="N23" t="s">
        <v>114</v>
      </c>
      <c r="O23" t="s">
        <v>1129</v>
      </c>
      <c r="P23" t="s">
        <v>115</v>
      </c>
      <c r="Q23" s="30">
        <f>IF(E23="wosr",'Management details'!$F$12,
IF(AND(ISNUMBER(SEARCH("H-Dsty",$B23))=TRUE,E23="winterwheat"),'Management details'!$G$11,
'Management details'!$F$11))</f>
        <v>200</v>
      </c>
      <c r="R23" s="30">
        <f>IF(F23="wosr",'Management details'!$F$12,
IF(AND(ISNUMBER(SEARCH("H-Dsty",$B23))=TRUE,F23="winterwheat"),'Management details'!$G$11,
'Management details'!$F$11))</f>
        <v>200</v>
      </c>
      <c r="S23" s="30">
        <f>IF(G23="wosr",'Management details'!$F$12,
IF(AND(ISNUMBER(SEARCH("H-Dsty",$B23))=TRUE,G23="winterwheat"),'Management details'!$G$11,
'Management details'!$F$11))</f>
        <v>3.2</v>
      </c>
      <c r="T23" s="30">
        <f>IF(H23="wosr",'Management details'!$F$12,
IF(AND(ISNUMBER(SEARCH("H-Dsty",$B23))=TRUE,H23="winterwheat"),'Management details'!$G$11,
'Management details'!$F$11))</f>
        <v>200</v>
      </c>
      <c r="U23" s="30">
        <f>IF(I23="wosr",'Management details'!$F$12,
IF(AND(ISNUMBER(SEARCH("H-Dsty",$B23))=TRUE,I23="winterwheat"),'Management details'!$G$11,
'Management details'!$F$11))</f>
        <v>200</v>
      </c>
      <c r="V23" s="30">
        <f>IF(J23="wosr",'Management details'!$F$12,
IF(AND(ISNUMBER(SEARCH("H-Dsty",$B23))=TRUE,J23="winterwheat"),'Management details'!$G$11,
'Management details'!$F$11))</f>
        <v>3.2</v>
      </c>
      <c r="W23" t="str">
        <f t="shared" si="2"/>
        <v>late</v>
      </c>
      <c r="X23" t="str">
        <f t="shared" si="3"/>
        <v>late</v>
      </c>
      <c r="Y23" t="str">
        <f t="shared" si="4"/>
        <v>no</v>
      </c>
      <c r="Z23" t="str">
        <f t="shared" si="5"/>
        <v>late</v>
      </c>
      <c r="AA23" t="str">
        <f t="shared" si="6"/>
        <v>late</v>
      </c>
      <c r="AB23" t="str">
        <f t="shared" si="7"/>
        <v>no</v>
      </c>
      <c r="AC23">
        <f>IF(AND((ISNUMBER(SEARCH("heavy",$B23))=TRUE),E23="winterwheat"),'Management details'!$O$11,
IF(AND((ISNUMBER(SEARCH("medium",$B23))=TRUE),E23="winterwheat"),'Management details'!$P$11,
IF(AND((ISNUMBER(SEARCH("light",$B23))=TRUE),E23="winterwheat"),'Management details'!$Q$11,
IF(E23="wosr",'Management details'!$O$12))))</f>
        <v>220</v>
      </c>
      <c r="AD23">
        <f>IF(AND((ISNUMBER(SEARCH("heavy",$B23))=TRUE),F23="winterwheat"),'Management details'!$O$11,
IF(AND((ISNUMBER(SEARCH("medium",$B23))=TRUE),F23="winterwheat"),'Management details'!$P$11,
IF(AND((ISNUMBER(SEARCH("light",$B23))=TRUE),F23="winterwheat"),'Management details'!$Q$11,
IF(F23="wosr",'Management details'!$O$12))))</f>
        <v>220</v>
      </c>
      <c r="AE23">
        <f>IF(AND((ISNUMBER(SEARCH("heavy",$B23))=TRUE),G23="winterwheat"),'Management details'!$O$11,
IF(AND((ISNUMBER(SEARCH("medium",$B23))=TRUE),G23="winterwheat"),'Management details'!$P$11,
IF(AND((ISNUMBER(SEARCH("light",$B23))=TRUE),G23="winterwheat"),'Management details'!$Q$11,
IF(G23="wosr",'Management details'!$O$12))))</f>
        <v>190</v>
      </c>
      <c r="AF23">
        <f>IF(AND((ISNUMBER(SEARCH("heavy",$B23))=TRUE),H23="winterwheat"),'Management details'!$O$11,
IF(AND((ISNUMBER(SEARCH("medium",$B23))=TRUE),H23="winterwheat"),'Management details'!$P$11,
IF(AND((ISNUMBER(SEARCH("light",$B23))=TRUE),H23="winterwheat"),'Management details'!$Q$11,
IF(H23="wosr",'Management details'!$O$12))))</f>
        <v>220</v>
      </c>
      <c r="AG23">
        <f>IF(AND((ISNUMBER(SEARCH("heavy",$B23))=TRUE),I23="winterwheat"),'Management details'!$O$11,
IF(AND((ISNUMBER(SEARCH("medium",$B23))=TRUE),I23="winterwheat"),'Management details'!$P$11,
IF(AND((ISNUMBER(SEARCH("light",$B23))=TRUE),I23="winterwheat"),'Management details'!$Q$11,
IF(I23="wosr",'Management details'!$O$12))))</f>
        <v>220</v>
      </c>
      <c r="AH23">
        <f>IF(AND((ISNUMBER(SEARCH("heavy",$B23))=TRUE),J23="winterwheat"),'Management details'!$O$11,
IF(AND((ISNUMBER(SEARCH("medium",$B23))=TRUE),J23="winterwheat"),'Management details'!$P$11,
IF(AND((ISNUMBER(SEARCH("light",$B23))=TRUE),J23="winterwheat"),'Management details'!$Q$11,
IF(J23="wosr",'Management details'!$O$12))))</f>
        <v>190</v>
      </c>
      <c r="AI23">
        <f>IF(E23="winterwheat",'Management details'!$O$15,
IF(E23="wosr",'Management details'!$O$16))</f>
        <v>80</v>
      </c>
      <c r="AJ23">
        <f>IF(F23="winterwheat",'Management details'!$O$15,
IF(F23="wosr",'Management details'!$O$16))</f>
        <v>80</v>
      </c>
      <c r="AK23">
        <f>IF(G23="winterwheat",'Management details'!$O$15,
IF(G23="wosr",'Management details'!$O$16))</f>
        <v>80</v>
      </c>
      <c r="AL23">
        <f>IF(H23="winterwheat",'Management details'!$O$15,
IF(H23="wosr",'Management details'!$O$16))</f>
        <v>80</v>
      </c>
      <c r="AM23">
        <f>IF(I23="winterwheat",'Management details'!$O$15,
IF(I23="wosr",'Management details'!$O$16))</f>
        <v>80</v>
      </c>
      <c r="AN23">
        <f>IF(J23="winterwheat",'Management details'!$O$15,
IF(J23="wosr",'Management details'!$O$16))</f>
        <v>80</v>
      </c>
      <c r="AO23">
        <f>IF(E23="winterwheat",'Management details'!$O$19,
IF(E23="wosr",'Management details'!$O$20))</f>
        <v>0.78</v>
      </c>
      <c r="AP23">
        <f>IF(F23="winterwheat",'Management details'!$O$19,
IF(F23="wosr",'Management details'!$O$20))</f>
        <v>0.78</v>
      </c>
      <c r="AQ23">
        <f>IF(G23="winterwheat",'Management details'!$O$19,
IF(G23="wosr",'Management details'!$O$20))</f>
        <v>70</v>
      </c>
      <c r="AR23">
        <f>IF(H23="winterwheat",'Management details'!$O$19,
IF(H23="wosr",'Management details'!$O$20))</f>
        <v>0.78</v>
      </c>
      <c r="AS23">
        <f>IF(I23="winterwheat",'Management details'!$O$19,
IF(I23="wosr",'Management details'!$O$20))</f>
        <v>0.78</v>
      </c>
      <c r="AT23">
        <f>IF(J23="winterwheat",'Management details'!$O$19,
IF(J23="wosr",'Management details'!$O$20))</f>
        <v>70</v>
      </c>
      <c r="AU23">
        <f>IF(E23="winterwheat",'Management details'!$F$24,
IF(E23="wosr",'Management details'!$F$25))</f>
        <v>8.4</v>
      </c>
      <c r="AV23">
        <f>IF(F23="winterwheat",'Management details'!$F$24,
IF(F23="wosr",'Management details'!$F$25))</f>
        <v>8.4</v>
      </c>
      <c r="AW23">
        <f>IF(G23="winterwheat",'Management details'!$F$24,
IF(G23="wosr",'Management details'!$F$25))</f>
        <v>3.2</v>
      </c>
      <c r="AX23">
        <f>IF(H23="winterwheat",'Management details'!$F$24,
IF(H23="wosr",'Management details'!$F$25))</f>
        <v>8.4</v>
      </c>
      <c r="AY23">
        <f>IF(I23="winterwheat",'Management details'!$F$24,
IF(I23="wosr",'Management details'!$F$25))</f>
        <v>8.4</v>
      </c>
      <c r="AZ23">
        <f>IF(J23="winterwheat",'Management details'!$F$24,
IF(J23="wosr",'Management details'!$F$25))</f>
        <v>3.2</v>
      </c>
      <c r="BA23">
        <f>IF(AND(ISNUMBER(SEARCH("H-Dsty",$B23))=TRUE,E23="winterwheat"),'Management details'!$G$28,
IF(AND(ISNUMBER(SEARCH("H-Dsty",$B23))=FALSE,E23="winterwheat"),'Management details'!$F$28,
IF(E23="wosr",'Management details'!$F$29)))</f>
        <v>3</v>
      </c>
      <c r="BB23">
        <f>IF(AND(ISNUMBER(SEARCH("H-Dsty",$B23))=TRUE,F23="winterwheat"),'Management details'!$G$28,
IF(AND(ISNUMBER(SEARCH("H-Dsty",$B23))=FALSE,F23="winterwheat"),'Management details'!$F$28,
IF(F23="wosr",'Management details'!$F$29)))</f>
        <v>3</v>
      </c>
      <c r="BC23">
        <f>IF(AND(ISNUMBER(SEARCH("H-Dsty",$B23))=TRUE,G23="winterwheat"),'Management details'!$G$28,
IF(AND(ISNUMBER(SEARCH("H-Dsty",$B23))=FALSE,G23="winterwheat"),'Management details'!$F$28,
IF(G23="wosr",'Management details'!$F$29)))</f>
        <v>2</v>
      </c>
      <c r="BD23">
        <f>IF(AND(ISNUMBER(SEARCH("H-Dsty",$B23))=TRUE,H23="winterwheat"),'Management details'!$G$28,
IF(AND(ISNUMBER(SEARCH("H-Dsty",$B23))=FALSE,H23="winterwheat"),'Management details'!$F$28,
IF(H23="wosr",'Management details'!$F$29)))</f>
        <v>3</v>
      </c>
      <c r="BE23">
        <f>IF(AND(ISNUMBER(SEARCH("H-Dsty",$B23))=TRUE,I23="winterwheat"),'Management details'!$G$28,
IF(AND(ISNUMBER(SEARCH("H-Dsty",$B23))=FALSE,I23="winterwheat"),'Management details'!$F$28,
IF(I23="wosr",'Management details'!$F$29)))</f>
        <v>3</v>
      </c>
      <c r="BF23">
        <f>IF(AND(ISNUMBER(SEARCH("H-Dsty",$B23))=TRUE,J23="winterwheat"),'Management details'!$G$28,
IF(AND(ISNUMBER(SEARCH("H-Dsty",$B23))=FALSE,J23="winterwheat"),'Management details'!$F$28,
IF(J23="wosr",'Management details'!$F$29)))</f>
        <v>2</v>
      </c>
      <c r="BG23">
        <f>IF(E23="winterwheat",'Management details'!$F$32,
IF(E23="wosr",'Management details'!$F$33))</f>
        <v>4</v>
      </c>
      <c r="BH23">
        <f>IF(F23="winterwheat",'Management details'!$F$32,
IF(F23="wosr",'Management details'!$F$33))</f>
        <v>4</v>
      </c>
      <c r="BI23">
        <f>IF(G23="winterwheat",'Management details'!$F$32,
IF(G23="wosr",'Management details'!$F$33))</f>
        <v>3</v>
      </c>
      <c r="BJ23">
        <f>IF(H23="winterwheat",'Management details'!$F$32,
IF(H23="wosr",'Management details'!$F$33))</f>
        <v>4</v>
      </c>
      <c r="BK23">
        <f>IF(I23="winterwheat",'Management details'!$F$32,
IF(I23="wosr",'Management details'!$F$33))</f>
        <v>4</v>
      </c>
      <c r="BL23">
        <f>IF(J23="winterwheat",'Management details'!$F$32,
IF(J23="wosr",'Management details'!$F$33))</f>
        <v>3</v>
      </c>
      <c r="BM23" t="s">
        <v>116</v>
      </c>
      <c r="BN23" t="str">
        <f t="shared" si="8"/>
        <v>high</v>
      </c>
      <c r="BO23" t="s">
        <v>128</v>
      </c>
      <c r="BP23" t="s">
        <v>128</v>
      </c>
      <c r="BQ23" t="s">
        <v>128</v>
      </c>
      <c r="BR23" t="s">
        <v>128</v>
      </c>
      <c r="BS23" t="s">
        <v>128</v>
      </c>
      <c r="BT23" s="24">
        <f>IF(E23="winterwheat",'[1]Crop Data'!$F$24,
IF(E23="wosr",'[1]Crop Data'!$M$24))</f>
        <v>150</v>
      </c>
      <c r="BU23" s="24">
        <f>IF(F23="winterwheat",'[1]Crop Data'!$F$24,
IF(F23="wosr",'[1]Crop Data'!$M$24))</f>
        <v>150</v>
      </c>
      <c r="BV23" s="24">
        <f>IF(G23="winterwheat",'[1]Crop Data'!$F$24,
IF(G23="wosr",'[1]Crop Data'!$M$24))</f>
        <v>335</v>
      </c>
      <c r="BW23" s="24">
        <f>IF(H23="winterwheat",'[1]Crop Data'!$F$24,
IF(H23="wosr",'[1]Crop Data'!$M$24))</f>
        <v>150</v>
      </c>
      <c r="BX23" s="24">
        <f>IF(I23="winterwheat",'[1]Crop Data'!$F$24,
IF(I23="wosr",'[1]Crop Data'!$M$24))</f>
        <v>150</v>
      </c>
      <c r="BY23" s="24">
        <f>IF(J23="winterwheat",'[1]Crop Data'!$F$24,
IF(J23="wosr",'[1]Crop Data'!$M$24))</f>
        <v>335</v>
      </c>
      <c r="BZ23">
        <v>0</v>
      </c>
      <c r="CA23">
        <v>0</v>
      </c>
      <c r="CB23">
        <v>0</v>
      </c>
      <c r="CC23">
        <v>0</v>
      </c>
      <c r="CD23">
        <v>0</v>
      </c>
      <c r="CE23">
        <v>0</v>
      </c>
      <c r="CF23" t="s">
        <v>119</v>
      </c>
      <c r="CG23" s="24">
        <f>'[1]Crop Data'!$F$13</f>
        <v>0.71</v>
      </c>
      <c r="CH23" s="24">
        <f>'[1]Crop Data'!$F$14</f>
        <v>0.44</v>
      </c>
      <c r="CI23">
        <f>'[1]Crop Data'!$F$15</f>
        <v>0.46</v>
      </c>
      <c r="CJ23">
        <f>IF(E23="winterwheat",'[1]Crop Data'!$F$17,
IF(E23="wosr",'[1]Crop Data'!$M$17))</f>
        <v>0.36</v>
      </c>
      <c r="CK23">
        <f>IF(F23="winterwheat",'[1]Crop Data'!$F$17,
IF(F23="wosr",'[1]Crop Data'!$M$17))</f>
        <v>0.36</v>
      </c>
      <c r="CL23">
        <f>IF(G23="winterwheat",'[1]Crop Data'!$F$17,
IF(G23="wosr",'[1]Crop Data'!$M$17))</f>
        <v>7.34</v>
      </c>
      <c r="CM23">
        <f>IF(H23="winterwheat",'[1]Crop Data'!$F$17,
IF(H23="wosr",'[1]Crop Data'!$M$17))</f>
        <v>0.36</v>
      </c>
      <c r="CN23">
        <f>IF(I23="winterwheat",'[1]Crop Data'!$F$17,
IF(I23="wosr",'[1]Crop Data'!$M$17))</f>
        <v>0.36</v>
      </c>
      <c r="CO23">
        <f>IF(J23="winterwheat",'[1]Crop Data'!$F$17,
IF(J23="wosr",'[1]Crop Data'!$M$17))</f>
        <v>7.34</v>
      </c>
      <c r="CP23">
        <f>'[1]Crop Data'!$F$19</f>
        <v>19.5</v>
      </c>
      <c r="CQ23">
        <f>'[1]Crop Data'!$F$19</f>
        <v>19.5</v>
      </c>
      <c r="CR23">
        <f>'[1]Crop Data'!$F$19</f>
        <v>19.5</v>
      </c>
      <c r="CS23">
        <f>'[1]Crop Data'!$F$19</f>
        <v>19.5</v>
      </c>
      <c r="CT23">
        <f>'[1]Crop Data'!$F$19</f>
        <v>19.5</v>
      </c>
      <c r="CU23">
        <f>'[1]Crop Data'!$F$19</f>
        <v>19.5</v>
      </c>
      <c r="CV23">
        <f>'[1]Crop Data'!$F$21</f>
        <v>2.4300000000000002</v>
      </c>
      <c r="CW23">
        <f>'[1]Crop Data'!$F$21</f>
        <v>2.4300000000000002</v>
      </c>
      <c r="CX23">
        <f>'[1]Crop Data'!$F$21</f>
        <v>2.4300000000000002</v>
      </c>
      <c r="CY23">
        <f>'[1]Crop Data'!$F$21</f>
        <v>2.4300000000000002</v>
      </c>
      <c r="CZ23">
        <f>'[1]Crop Data'!$F$21</f>
        <v>2.4300000000000002</v>
      </c>
      <c r="DA23">
        <f>'[1]Crop Data'!$F$21</f>
        <v>2.4300000000000002</v>
      </c>
      <c r="DB23">
        <v>102</v>
      </c>
      <c r="DC23">
        <v>6</v>
      </c>
      <c r="DD23">
        <v>4</v>
      </c>
      <c r="DE23">
        <v>1400</v>
      </c>
      <c r="DF23">
        <v>125</v>
      </c>
      <c r="DG23">
        <f>'[1]Soil | Fuel | Labour | Subsidy'!$M$6</f>
        <v>0.6</v>
      </c>
      <c r="DH23">
        <f>'[1]Soil | Fuel | Labour | Subsidy'!$M$7</f>
        <v>10.08</v>
      </c>
    </row>
    <row r="24" spans="1:112">
      <c r="A24" s="25">
        <v>23</v>
      </c>
      <c r="B24" t="s">
        <v>1375</v>
      </c>
      <c r="C24" s="24" t="str">
        <f t="shared" si="9"/>
        <v>1.50</v>
      </c>
      <c r="D24">
        <v>6</v>
      </c>
      <c r="E24" t="s">
        <v>112</v>
      </c>
      <c r="F24" t="s">
        <v>112</v>
      </c>
      <c r="G24" t="s">
        <v>113</v>
      </c>
      <c r="H24" t="s">
        <v>112</v>
      </c>
      <c r="I24" t="s">
        <v>112</v>
      </c>
      <c r="J24" t="s">
        <v>113</v>
      </c>
      <c r="K24" t="s">
        <v>114</v>
      </c>
      <c r="L24" t="s">
        <v>1129</v>
      </c>
      <c r="M24" t="s">
        <v>115</v>
      </c>
      <c r="N24" t="s">
        <v>114</v>
      </c>
      <c r="O24" t="s">
        <v>1129</v>
      </c>
      <c r="P24" t="s">
        <v>115</v>
      </c>
      <c r="Q24" s="30">
        <f>IF(E24="wosr",'Management details'!$F$12,
IF(AND(ISNUMBER(SEARCH("H-Dsty",$B24))=TRUE,E24="winterwheat"),'Management details'!$G$11,
'Management details'!$F$11))</f>
        <v>200</v>
      </c>
      <c r="R24" s="30">
        <f>IF(F24="wosr",'Management details'!$F$12,
IF(AND(ISNUMBER(SEARCH("H-Dsty",$B24))=TRUE,F24="winterwheat"),'Management details'!$G$11,
'Management details'!$F$11))</f>
        <v>200</v>
      </c>
      <c r="S24" s="30">
        <f>IF(G24="wosr",'Management details'!$F$12,
IF(AND(ISNUMBER(SEARCH("H-Dsty",$B24))=TRUE,G24="winterwheat"),'Management details'!$G$11,
'Management details'!$F$11))</f>
        <v>3.2</v>
      </c>
      <c r="T24" s="30">
        <f>IF(H24="wosr",'Management details'!$F$12,
IF(AND(ISNUMBER(SEARCH("H-Dsty",$B24))=TRUE,H24="winterwheat"),'Management details'!$G$11,
'Management details'!$F$11))</f>
        <v>200</v>
      </c>
      <c r="U24" s="30">
        <f>IF(I24="wosr",'Management details'!$F$12,
IF(AND(ISNUMBER(SEARCH("H-Dsty",$B24))=TRUE,I24="winterwheat"),'Management details'!$G$11,
'Management details'!$F$11))</f>
        <v>200</v>
      </c>
      <c r="V24" s="30">
        <f>IF(J24="wosr",'Management details'!$F$12,
IF(AND(ISNUMBER(SEARCH("H-Dsty",$B24))=TRUE,J24="winterwheat"),'Management details'!$G$11,
'Management details'!$F$11))</f>
        <v>3.2</v>
      </c>
      <c r="W24" t="str">
        <f t="shared" si="2"/>
        <v>late</v>
      </c>
      <c r="X24" t="str">
        <f t="shared" si="3"/>
        <v>late</v>
      </c>
      <c r="Y24" t="str">
        <f t="shared" si="4"/>
        <v>no</v>
      </c>
      <c r="Z24" t="str">
        <f t="shared" si="5"/>
        <v>late</v>
      </c>
      <c r="AA24" t="str">
        <f t="shared" si="6"/>
        <v>late</v>
      </c>
      <c r="AB24" t="str">
        <f t="shared" si="7"/>
        <v>no</v>
      </c>
      <c r="AC24">
        <f>IF(AND((ISNUMBER(SEARCH("heavy",$B24))=TRUE),E24="winterwheat"),'Management details'!$O$11,
IF(AND((ISNUMBER(SEARCH("medium",$B24))=TRUE),E24="winterwheat"),'Management details'!$P$11,
IF(AND((ISNUMBER(SEARCH("light",$B24))=TRUE),E24="winterwheat"),'Management details'!$Q$11,
IF(E24="wosr",'Management details'!$O$12))))</f>
        <v>220</v>
      </c>
      <c r="AD24">
        <f>IF(AND((ISNUMBER(SEARCH("heavy",$B24))=TRUE),F24="winterwheat"),'Management details'!$O$11,
IF(AND((ISNUMBER(SEARCH("medium",$B24))=TRUE),F24="winterwheat"),'Management details'!$P$11,
IF(AND((ISNUMBER(SEARCH("light",$B24))=TRUE),F24="winterwheat"),'Management details'!$Q$11,
IF(F24="wosr",'Management details'!$O$12))))</f>
        <v>220</v>
      </c>
      <c r="AE24">
        <f>IF(AND((ISNUMBER(SEARCH("heavy",$B24))=TRUE),G24="winterwheat"),'Management details'!$O$11,
IF(AND((ISNUMBER(SEARCH("medium",$B24))=TRUE),G24="winterwheat"),'Management details'!$P$11,
IF(AND((ISNUMBER(SEARCH("light",$B24))=TRUE),G24="winterwheat"),'Management details'!$Q$11,
IF(G24="wosr",'Management details'!$O$12))))</f>
        <v>190</v>
      </c>
      <c r="AF24">
        <f>IF(AND((ISNUMBER(SEARCH("heavy",$B24))=TRUE),H24="winterwheat"),'Management details'!$O$11,
IF(AND((ISNUMBER(SEARCH("medium",$B24))=TRUE),H24="winterwheat"),'Management details'!$P$11,
IF(AND((ISNUMBER(SEARCH("light",$B24))=TRUE),H24="winterwheat"),'Management details'!$Q$11,
IF(H24="wosr",'Management details'!$O$12))))</f>
        <v>220</v>
      </c>
      <c r="AG24">
        <f>IF(AND((ISNUMBER(SEARCH("heavy",$B24))=TRUE),I24="winterwheat"),'Management details'!$O$11,
IF(AND((ISNUMBER(SEARCH("medium",$B24))=TRUE),I24="winterwheat"),'Management details'!$P$11,
IF(AND((ISNUMBER(SEARCH("light",$B24))=TRUE),I24="winterwheat"),'Management details'!$Q$11,
IF(I24="wosr",'Management details'!$O$12))))</f>
        <v>220</v>
      </c>
      <c r="AH24">
        <f>IF(AND((ISNUMBER(SEARCH("heavy",$B24))=TRUE),J24="winterwheat"),'Management details'!$O$11,
IF(AND((ISNUMBER(SEARCH("medium",$B24))=TRUE),J24="winterwheat"),'Management details'!$P$11,
IF(AND((ISNUMBER(SEARCH("light",$B24))=TRUE),J24="winterwheat"),'Management details'!$Q$11,
IF(J24="wosr",'Management details'!$O$12))))</f>
        <v>190</v>
      </c>
      <c r="AI24">
        <f>IF(E24="winterwheat",'Management details'!$O$15,
IF(E24="wosr",'Management details'!$O$16))</f>
        <v>80</v>
      </c>
      <c r="AJ24">
        <f>IF(F24="winterwheat",'Management details'!$O$15,
IF(F24="wosr",'Management details'!$O$16))</f>
        <v>80</v>
      </c>
      <c r="AK24">
        <f>IF(G24="winterwheat",'Management details'!$O$15,
IF(G24="wosr",'Management details'!$O$16))</f>
        <v>80</v>
      </c>
      <c r="AL24">
        <f>IF(H24="winterwheat",'Management details'!$O$15,
IF(H24="wosr",'Management details'!$O$16))</f>
        <v>80</v>
      </c>
      <c r="AM24">
        <f>IF(I24="winterwheat",'Management details'!$O$15,
IF(I24="wosr",'Management details'!$O$16))</f>
        <v>80</v>
      </c>
      <c r="AN24">
        <f>IF(J24="winterwheat",'Management details'!$O$15,
IF(J24="wosr",'Management details'!$O$16))</f>
        <v>80</v>
      </c>
      <c r="AO24">
        <f>IF(E24="winterwheat",'Management details'!$O$19,
IF(E24="wosr",'Management details'!$O$20))</f>
        <v>0.78</v>
      </c>
      <c r="AP24">
        <f>IF(F24="winterwheat",'Management details'!$O$19,
IF(F24="wosr",'Management details'!$O$20))</f>
        <v>0.78</v>
      </c>
      <c r="AQ24">
        <f>IF(G24="winterwheat",'Management details'!$O$19,
IF(G24="wosr",'Management details'!$O$20))</f>
        <v>70</v>
      </c>
      <c r="AR24">
        <f>IF(H24="winterwheat",'Management details'!$O$19,
IF(H24="wosr",'Management details'!$O$20))</f>
        <v>0.78</v>
      </c>
      <c r="AS24">
        <f>IF(I24="winterwheat",'Management details'!$O$19,
IF(I24="wosr",'Management details'!$O$20))</f>
        <v>0.78</v>
      </c>
      <c r="AT24">
        <f>IF(J24="winterwheat",'Management details'!$O$19,
IF(J24="wosr",'Management details'!$O$20))</f>
        <v>70</v>
      </c>
      <c r="AU24">
        <f>IF(E24="winterwheat",'Management details'!$F$24,
IF(E24="wosr",'Management details'!$F$25))</f>
        <v>8.4</v>
      </c>
      <c r="AV24">
        <f>IF(F24="winterwheat",'Management details'!$F$24,
IF(F24="wosr",'Management details'!$F$25))</f>
        <v>8.4</v>
      </c>
      <c r="AW24">
        <f>IF(G24="winterwheat",'Management details'!$F$24,
IF(G24="wosr",'Management details'!$F$25))</f>
        <v>3.2</v>
      </c>
      <c r="AX24">
        <f>IF(H24="winterwheat",'Management details'!$F$24,
IF(H24="wosr",'Management details'!$F$25))</f>
        <v>8.4</v>
      </c>
      <c r="AY24">
        <f>IF(I24="winterwheat",'Management details'!$F$24,
IF(I24="wosr",'Management details'!$F$25))</f>
        <v>8.4</v>
      </c>
      <c r="AZ24">
        <f>IF(J24="winterwheat",'Management details'!$F$24,
IF(J24="wosr",'Management details'!$F$25))</f>
        <v>3.2</v>
      </c>
      <c r="BA24">
        <f>IF(AND(ISNUMBER(SEARCH("H-Dsty",$B24))=TRUE,E24="winterwheat"),'Management details'!$G$28,
IF(AND(ISNUMBER(SEARCH("H-Dsty",$B24))=FALSE,E24="winterwheat"),'Management details'!$F$28,
IF(E24="wosr",'Management details'!$F$29)))</f>
        <v>2</v>
      </c>
      <c r="BB24">
        <f>IF(AND(ISNUMBER(SEARCH("H-Dsty",$B24))=TRUE,F24="winterwheat"),'Management details'!$G$28,
IF(AND(ISNUMBER(SEARCH("H-Dsty",$B24))=FALSE,F24="winterwheat"),'Management details'!$F$28,
IF(F24="wosr",'Management details'!$F$29)))</f>
        <v>2</v>
      </c>
      <c r="BC24">
        <f>IF(AND(ISNUMBER(SEARCH("H-Dsty",$B24))=TRUE,G24="winterwheat"),'Management details'!$G$28,
IF(AND(ISNUMBER(SEARCH("H-Dsty",$B24))=FALSE,G24="winterwheat"),'Management details'!$F$28,
IF(G24="wosr",'Management details'!$F$29)))</f>
        <v>2</v>
      </c>
      <c r="BD24">
        <f>IF(AND(ISNUMBER(SEARCH("H-Dsty",$B24))=TRUE,H24="winterwheat"),'Management details'!$G$28,
IF(AND(ISNUMBER(SEARCH("H-Dsty",$B24))=FALSE,H24="winterwheat"),'Management details'!$F$28,
IF(H24="wosr",'Management details'!$F$29)))</f>
        <v>2</v>
      </c>
      <c r="BE24">
        <f>IF(AND(ISNUMBER(SEARCH("H-Dsty",$B24))=TRUE,I24="winterwheat"),'Management details'!$G$28,
IF(AND(ISNUMBER(SEARCH("H-Dsty",$B24))=FALSE,I24="winterwheat"),'Management details'!$F$28,
IF(I24="wosr",'Management details'!$F$29)))</f>
        <v>2</v>
      </c>
      <c r="BF24">
        <f>IF(AND(ISNUMBER(SEARCH("H-Dsty",$B24))=TRUE,J24="winterwheat"),'Management details'!$G$28,
IF(AND(ISNUMBER(SEARCH("H-Dsty",$B24))=FALSE,J24="winterwheat"),'Management details'!$F$28,
IF(J24="wosr",'Management details'!$F$29)))</f>
        <v>2</v>
      </c>
      <c r="BG24">
        <f>IF(E24="winterwheat",'Management details'!$F$32,
IF(E24="wosr",'Management details'!$F$33))</f>
        <v>4</v>
      </c>
      <c r="BH24">
        <f>IF(F24="winterwheat",'Management details'!$F$32,
IF(F24="wosr",'Management details'!$F$33))</f>
        <v>4</v>
      </c>
      <c r="BI24">
        <f>IF(G24="winterwheat",'Management details'!$F$32,
IF(G24="wosr",'Management details'!$F$33))</f>
        <v>3</v>
      </c>
      <c r="BJ24">
        <f>IF(H24="winterwheat",'Management details'!$F$32,
IF(H24="wosr",'Management details'!$F$33))</f>
        <v>4</v>
      </c>
      <c r="BK24">
        <f>IF(I24="winterwheat",'Management details'!$F$32,
IF(I24="wosr",'Management details'!$F$33))</f>
        <v>4</v>
      </c>
      <c r="BL24">
        <f>IF(J24="winterwheat",'Management details'!$F$32,
IF(J24="wosr",'Management details'!$F$33))</f>
        <v>3</v>
      </c>
      <c r="BM24" t="s">
        <v>116</v>
      </c>
      <c r="BN24" t="str">
        <f t="shared" si="8"/>
        <v>low</v>
      </c>
      <c r="BO24" t="s">
        <v>128</v>
      </c>
      <c r="BP24" t="s">
        <v>128</v>
      </c>
      <c r="BQ24" t="s">
        <v>128</v>
      </c>
      <c r="BR24" t="s">
        <v>128</v>
      </c>
      <c r="BS24" t="s">
        <v>128</v>
      </c>
      <c r="BT24" s="24">
        <f>IF(E24="winterwheat",'[1]Crop Data'!$F$24,
IF(E24="wosr",'[1]Crop Data'!$M$24))</f>
        <v>150</v>
      </c>
      <c r="BU24" s="24">
        <f>IF(F24="winterwheat",'[1]Crop Data'!$F$24,
IF(F24="wosr",'[1]Crop Data'!$M$24))</f>
        <v>150</v>
      </c>
      <c r="BV24" s="24">
        <f>IF(G24="winterwheat",'[1]Crop Data'!$F$24,
IF(G24="wosr",'[1]Crop Data'!$M$24))</f>
        <v>335</v>
      </c>
      <c r="BW24" s="24">
        <f>IF(H24="winterwheat",'[1]Crop Data'!$F$24,
IF(H24="wosr",'[1]Crop Data'!$M$24))</f>
        <v>150</v>
      </c>
      <c r="BX24" s="24">
        <f>IF(I24="winterwheat",'[1]Crop Data'!$F$24,
IF(I24="wosr",'[1]Crop Data'!$M$24))</f>
        <v>150</v>
      </c>
      <c r="BY24" s="24">
        <f>IF(J24="winterwheat",'[1]Crop Data'!$F$24,
IF(J24="wosr",'[1]Crop Data'!$M$24))</f>
        <v>335</v>
      </c>
      <c r="BZ24">
        <v>0</v>
      </c>
      <c r="CA24">
        <v>0</v>
      </c>
      <c r="CB24">
        <v>0</v>
      </c>
      <c r="CC24">
        <v>0</v>
      </c>
      <c r="CD24">
        <v>0</v>
      </c>
      <c r="CE24">
        <v>0</v>
      </c>
      <c r="CF24" t="s">
        <v>119</v>
      </c>
      <c r="CG24" s="24">
        <f>'[1]Crop Data'!$F$13</f>
        <v>0.71</v>
      </c>
      <c r="CH24" s="24">
        <f>'[1]Crop Data'!$F$14</f>
        <v>0.44</v>
      </c>
      <c r="CI24">
        <f>'[1]Crop Data'!$F$15</f>
        <v>0.46</v>
      </c>
      <c r="CJ24">
        <f>IF(E24="winterwheat",'[1]Crop Data'!$F$17,
IF(E24="wosr",'[1]Crop Data'!$M$17))</f>
        <v>0.36</v>
      </c>
      <c r="CK24">
        <f>IF(F24="winterwheat",'[1]Crop Data'!$F$17,
IF(F24="wosr",'[1]Crop Data'!$M$17))</f>
        <v>0.36</v>
      </c>
      <c r="CL24">
        <f>IF(G24="winterwheat",'[1]Crop Data'!$F$17,
IF(G24="wosr",'[1]Crop Data'!$M$17))</f>
        <v>7.34</v>
      </c>
      <c r="CM24">
        <f>IF(H24="winterwheat",'[1]Crop Data'!$F$17,
IF(H24="wosr",'[1]Crop Data'!$M$17))</f>
        <v>0.36</v>
      </c>
      <c r="CN24">
        <f>IF(I24="winterwheat",'[1]Crop Data'!$F$17,
IF(I24="wosr",'[1]Crop Data'!$M$17))</f>
        <v>0.36</v>
      </c>
      <c r="CO24">
        <f>IF(J24="winterwheat",'[1]Crop Data'!$F$17,
IF(J24="wosr",'[1]Crop Data'!$M$17))</f>
        <v>7.34</v>
      </c>
      <c r="CP24">
        <f>'[1]Crop Data'!$F$19</f>
        <v>19.5</v>
      </c>
      <c r="CQ24">
        <f>'[1]Crop Data'!$F$19</f>
        <v>19.5</v>
      </c>
      <c r="CR24">
        <f>'[1]Crop Data'!$F$19</f>
        <v>19.5</v>
      </c>
      <c r="CS24">
        <f>'[1]Crop Data'!$F$19</f>
        <v>19.5</v>
      </c>
      <c r="CT24">
        <f>'[1]Crop Data'!$F$19</f>
        <v>19.5</v>
      </c>
      <c r="CU24">
        <f>'[1]Crop Data'!$F$19</f>
        <v>19.5</v>
      </c>
      <c r="CV24">
        <f>'[1]Crop Data'!$F$21</f>
        <v>2.4300000000000002</v>
      </c>
      <c r="CW24">
        <f>'[1]Crop Data'!$F$21</f>
        <v>2.4300000000000002</v>
      </c>
      <c r="CX24">
        <f>'[1]Crop Data'!$F$21</f>
        <v>2.4300000000000002</v>
      </c>
      <c r="CY24">
        <f>'[1]Crop Data'!$F$21</f>
        <v>2.4300000000000002</v>
      </c>
      <c r="CZ24">
        <f>'[1]Crop Data'!$F$21</f>
        <v>2.4300000000000002</v>
      </c>
      <c r="DA24">
        <f>'[1]Crop Data'!$F$21</f>
        <v>2.4300000000000002</v>
      </c>
      <c r="DB24">
        <v>102</v>
      </c>
      <c r="DC24">
        <v>6</v>
      </c>
      <c r="DD24">
        <v>4</v>
      </c>
      <c r="DE24">
        <v>1400</v>
      </c>
      <c r="DF24">
        <v>125</v>
      </c>
      <c r="DG24">
        <f>'[1]Soil | Fuel | Labour | Subsidy'!$M$6</f>
        <v>0.6</v>
      </c>
      <c r="DH24">
        <f>'[1]Soil | Fuel | Labour | Subsidy'!$M$7</f>
        <v>10.08</v>
      </c>
    </row>
    <row r="25" spans="1:112">
      <c r="A25">
        <v>24</v>
      </c>
      <c r="B25" t="s">
        <v>1385</v>
      </c>
      <c r="C25" s="24" t="str">
        <f t="shared" si="9"/>
        <v>1.50</v>
      </c>
      <c r="D25">
        <v>6</v>
      </c>
      <c r="E25" t="s">
        <v>112</v>
      </c>
      <c r="F25" t="s">
        <v>112</v>
      </c>
      <c r="G25" t="s">
        <v>113</v>
      </c>
      <c r="H25" t="s">
        <v>112</v>
      </c>
      <c r="I25" t="s">
        <v>112</v>
      </c>
      <c r="J25" t="s">
        <v>113</v>
      </c>
      <c r="K25" t="s">
        <v>114</v>
      </c>
      <c r="L25" t="s">
        <v>1129</v>
      </c>
      <c r="M25" t="s">
        <v>115</v>
      </c>
      <c r="N25" t="s">
        <v>114</v>
      </c>
      <c r="O25" t="s">
        <v>1129</v>
      </c>
      <c r="P25" t="s">
        <v>115</v>
      </c>
      <c r="Q25" s="30">
        <f>IF(E25="wosr",'Management details'!$F$12,
IF(AND(ISNUMBER(SEARCH("H-Dsty",$B25))=TRUE,E25="winterwheat"),'Management details'!$G$11,
'Management details'!$F$11))</f>
        <v>200</v>
      </c>
      <c r="R25" s="30">
        <f>IF(F25="wosr",'Management details'!$F$12,
IF(AND(ISNUMBER(SEARCH("H-Dsty",$B25))=TRUE,F25="winterwheat"),'Management details'!$G$11,
'Management details'!$F$11))</f>
        <v>200</v>
      </c>
      <c r="S25" s="30">
        <f>IF(G25="wosr",'Management details'!$F$12,
IF(AND(ISNUMBER(SEARCH("H-Dsty",$B25))=TRUE,G25="winterwheat"),'Management details'!$G$11,
'Management details'!$F$11))</f>
        <v>3.2</v>
      </c>
      <c r="T25" s="30">
        <f>IF(H25="wosr",'Management details'!$F$12,
IF(AND(ISNUMBER(SEARCH("H-Dsty",$B25))=TRUE,H25="winterwheat"),'Management details'!$G$11,
'Management details'!$F$11))</f>
        <v>200</v>
      </c>
      <c r="U25" s="30">
        <f>IF(I25="wosr",'Management details'!$F$12,
IF(AND(ISNUMBER(SEARCH("H-Dsty",$B25))=TRUE,I25="winterwheat"),'Management details'!$G$11,
'Management details'!$F$11))</f>
        <v>200</v>
      </c>
      <c r="V25" s="30">
        <f>IF(J25="wosr",'Management details'!$F$12,
IF(AND(ISNUMBER(SEARCH("H-Dsty",$B25))=TRUE,J25="winterwheat"),'Management details'!$G$11,
'Management details'!$F$11))</f>
        <v>3.2</v>
      </c>
      <c r="W25" t="str">
        <f t="shared" si="2"/>
        <v>late</v>
      </c>
      <c r="X25" t="str">
        <f t="shared" si="3"/>
        <v>late</v>
      </c>
      <c r="Y25" t="str">
        <f t="shared" si="4"/>
        <v>no</v>
      </c>
      <c r="Z25" t="str">
        <f t="shared" si="5"/>
        <v>late</v>
      </c>
      <c r="AA25" t="str">
        <f t="shared" si="6"/>
        <v>late</v>
      </c>
      <c r="AB25" t="str">
        <f t="shared" si="7"/>
        <v>no</v>
      </c>
      <c r="AC25">
        <f>IF(AND((ISNUMBER(SEARCH("heavy",$B25))=TRUE),E25="winterwheat"),'Management details'!$O$11,
IF(AND((ISNUMBER(SEARCH("medium",$B25))=TRUE),E25="winterwheat"),'Management details'!$P$11,
IF(AND((ISNUMBER(SEARCH("light",$B25))=TRUE),E25="winterwheat"),'Management details'!$Q$11,
IF(E25="wosr",'Management details'!$O$12))))</f>
        <v>220</v>
      </c>
      <c r="AD25">
        <f>IF(AND((ISNUMBER(SEARCH("heavy",$B25))=TRUE),F25="winterwheat"),'Management details'!$O$11,
IF(AND((ISNUMBER(SEARCH("medium",$B25))=TRUE),F25="winterwheat"),'Management details'!$P$11,
IF(AND((ISNUMBER(SEARCH("light",$B25))=TRUE),F25="winterwheat"),'Management details'!$Q$11,
IF(F25="wosr",'Management details'!$O$12))))</f>
        <v>220</v>
      </c>
      <c r="AE25">
        <f>IF(AND((ISNUMBER(SEARCH("heavy",$B25))=TRUE),G25="winterwheat"),'Management details'!$O$11,
IF(AND((ISNUMBER(SEARCH("medium",$B25))=TRUE),G25="winterwheat"),'Management details'!$P$11,
IF(AND((ISNUMBER(SEARCH("light",$B25))=TRUE),G25="winterwheat"),'Management details'!$Q$11,
IF(G25="wosr",'Management details'!$O$12))))</f>
        <v>190</v>
      </c>
      <c r="AF25">
        <f>IF(AND((ISNUMBER(SEARCH("heavy",$B25))=TRUE),H25="winterwheat"),'Management details'!$O$11,
IF(AND((ISNUMBER(SEARCH("medium",$B25))=TRUE),H25="winterwheat"),'Management details'!$P$11,
IF(AND((ISNUMBER(SEARCH("light",$B25))=TRUE),H25="winterwheat"),'Management details'!$Q$11,
IF(H25="wosr",'Management details'!$O$12))))</f>
        <v>220</v>
      </c>
      <c r="AG25">
        <f>IF(AND((ISNUMBER(SEARCH("heavy",$B25))=TRUE),I25="winterwheat"),'Management details'!$O$11,
IF(AND((ISNUMBER(SEARCH("medium",$B25))=TRUE),I25="winterwheat"),'Management details'!$P$11,
IF(AND((ISNUMBER(SEARCH("light",$B25))=TRUE),I25="winterwheat"),'Management details'!$Q$11,
IF(I25="wosr",'Management details'!$O$12))))</f>
        <v>220</v>
      </c>
      <c r="AH25">
        <f>IF(AND((ISNUMBER(SEARCH("heavy",$B25))=TRUE),J25="winterwheat"),'Management details'!$O$11,
IF(AND((ISNUMBER(SEARCH("medium",$B25))=TRUE),J25="winterwheat"),'Management details'!$P$11,
IF(AND((ISNUMBER(SEARCH("light",$B25))=TRUE),J25="winterwheat"),'Management details'!$Q$11,
IF(J25="wosr",'Management details'!$O$12))))</f>
        <v>190</v>
      </c>
      <c r="AI25">
        <f>IF(E25="winterwheat",'Management details'!$O$15,
IF(E25="wosr",'Management details'!$O$16))</f>
        <v>80</v>
      </c>
      <c r="AJ25">
        <f>IF(F25="winterwheat",'Management details'!$O$15,
IF(F25="wosr",'Management details'!$O$16))</f>
        <v>80</v>
      </c>
      <c r="AK25">
        <f>IF(G25="winterwheat",'Management details'!$O$15,
IF(G25="wosr",'Management details'!$O$16))</f>
        <v>80</v>
      </c>
      <c r="AL25">
        <f>IF(H25="winterwheat",'Management details'!$O$15,
IF(H25="wosr",'Management details'!$O$16))</f>
        <v>80</v>
      </c>
      <c r="AM25">
        <f>IF(I25="winterwheat",'Management details'!$O$15,
IF(I25="wosr",'Management details'!$O$16))</f>
        <v>80</v>
      </c>
      <c r="AN25">
        <f>IF(J25="winterwheat",'Management details'!$O$15,
IF(J25="wosr",'Management details'!$O$16))</f>
        <v>80</v>
      </c>
      <c r="AO25">
        <f>IF(E25="winterwheat",'Management details'!$O$19,
IF(E25="wosr",'Management details'!$O$20))</f>
        <v>0.78</v>
      </c>
      <c r="AP25">
        <f>IF(F25="winterwheat",'Management details'!$O$19,
IF(F25="wosr",'Management details'!$O$20))</f>
        <v>0.78</v>
      </c>
      <c r="AQ25">
        <f>IF(G25="winterwheat",'Management details'!$O$19,
IF(G25="wosr",'Management details'!$O$20))</f>
        <v>70</v>
      </c>
      <c r="AR25">
        <f>IF(H25="winterwheat",'Management details'!$O$19,
IF(H25="wosr",'Management details'!$O$20))</f>
        <v>0.78</v>
      </c>
      <c r="AS25">
        <f>IF(I25="winterwheat",'Management details'!$O$19,
IF(I25="wosr",'Management details'!$O$20))</f>
        <v>0.78</v>
      </c>
      <c r="AT25">
        <f>IF(J25="winterwheat",'Management details'!$O$19,
IF(J25="wosr",'Management details'!$O$20))</f>
        <v>70</v>
      </c>
      <c r="AU25">
        <f>IF(E25="winterwheat",'Management details'!$F$24,
IF(E25="wosr",'Management details'!$F$25))</f>
        <v>8.4</v>
      </c>
      <c r="AV25">
        <f>IF(F25="winterwheat",'Management details'!$F$24,
IF(F25="wosr",'Management details'!$F$25))</f>
        <v>8.4</v>
      </c>
      <c r="AW25">
        <f>IF(G25="winterwheat",'Management details'!$F$24,
IF(G25="wosr",'Management details'!$F$25))</f>
        <v>3.2</v>
      </c>
      <c r="AX25">
        <f>IF(H25="winterwheat",'Management details'!$F$24,
IF(H25="wosr",'Management details'!$F$25))</f>
        <v>8.4</v>
      </c>
      <c r="AY25">
        <f>IF(I25="winterwheat",'Management details'!$F$24,
IF(I25="wosr",'Management details'!$F$25))</f>
        <v>8.4</v>
      </c>
      <c r="AZ25">
        <f>IF(J25="winterwheat",'Management details'!$F$24,
IF(J25="wosr",'Management details'!$F$25))</f>
        <v>3.2</v>
      </c>
      <c r="BA25">
        <f>IF(AND(ISNUMBER(SEARCH("H-Dsty",$B25))=TRUE,E25="winterwheat"),'Management details'!$G$28,
IF(AND(ISNUMBER(SEARCH("H-Dsty",$B25))=FALSE,E25="winterwheat"),'Management details'!$F$28,
IF(E25="wosr",'Management details'!$F$29)))</f>
        <v>2</v>
      </c>
      <c r="BB25">
        <f>IF(AND(ISNUMBER(SEARCH("H-Dsty",$B25))=TRUE,F25="winterwheat"),'Management details'!$G$28,
IF(AND(ISNUMBER(SEARCH("H-Dsty",$B25))=FALSE,F25="winterwheat"),'Management details'!$F$28,
IF(F25="wosr",'Management details'!$F$29)))</f>
        <v>2</v>
      </c>
      <c r="BC25">
        <f>IF(AND(ISNUMBER(SEARCH("H-Dsty",$B25))=TRUE,G25="winterwheat"),'Management details'!$G$28,
IF(AND(ISNUMBER(SEARCH("H-Dsty",$B25))=FALSE,G25="winterwheat"),'Management details'!$F$28,
IF(G25="wosr",'Management details'!$F$29)))</f>
        <v>2</v>
      </c>
      <c r="BD25">
        <f>IF(AND(ISNUMBER(SEARCH("H-Dsty",$B25))=TRUE,H25="winterwheat"),'Management details'!$G$28,
IF(AND(ISNUMBER(SEARCH("H-Dsty",$B25))=FALSE,H25="winterwheat"),'Management details'!$F$28,
IF(H25="wosr",'Management details'!$F$29)))</f>
        <v>2</v>
      </c>
      <c r="BE25">
        <f>IF(AND(ISNUMBER(SEARCH("H-Dsty",$B25))=TRUE,I25="winterwheat"),'Management details'!$G$28,
IF(AND(ISNUMBER(SEARCH("H-Dsty",$B25))=FALSE,I25="winterwheat"),'Management details'!$F$28,
IF(I25="wosr",'Management details'!$F$29)))</f>
        <v>2</v>
      </c>
      <c r="BF25">
        <f>IF(AND(ISNUMBER(SEARCH("H-Dsty",$B25))=TRUE,J25="winterwheat"),'Management details'!$G$28,
IF(AND(ISNUMBER(SEARCH("H-Dsty",$B25))=FALSE,J25="winterwheat"),'Management details'!$F$28,
IF(J25="wosr",'Management details'!$F$29)))</f>
        <v>2</v>
      </c>
      <c r="BG25">
        <f>IF(E25="winterwheat",'Management details'!$F$32,
IF(E25="wosr",'Management details'!$F$33))</f>
        <v>4</v>
      </c>
      <c r="BH25">
        <f>IF(F25="winterwheat",'Management details'!$F$32,
IF(F25="wosr",'Management details'!$F$33))</f>
        <v>4</v>
      </c>
      <c r="BI25">
        <f>IF(G25="winterwheat",'Management details'!$F$32,
IF(G25="wosr",'Management details'!$F$33))</f>
        <v>3</v>
      </c>
      <c r="BJ25">
        <f>IF(H25="winterwheat",'Management details'!$F$32,
IF(H25="wosr",'Management details'!$F$33))</f>
        <v>4</v>
      </c>
      <c r="BK25">
        <f>IF(I25="winterwheat",'Management details'!$F$32,
IF(I25="wosr",'Management details'!$F$33))</f>
        <v>4</v>
      </c>
      <c r="BL25">
        <f>IF(J25="winterwheat",'Management details'!$F$32,
IF(J25="wosr",'Management details'!$F$33))</f>
        <v>3</v>
      </c>
      <c r="BM25" t="s">
        <v>116</v>
      </c>
      <c r="BN25" t="str">
        <f t="shared" si="8"/>
        <v>low</v>
      </c>
      <c r="BO25" t="s">
        <v>128</v>
      </c>
      <c r="BP25" t="s">
        <v>128</v>
      </c>
      <c r="BQ25" t="s">
        <v>128</v>
      </c>
      <c r="BR25" t="s">
        <v>128</v>
      </c>
      <c r="BS25" t="s">
        <v>128</v>
      </c>
      <c r="BT25" s="24">
        <f>IF(E25="winterwheat",'[1]Crop Data'!$F$24,
IF(E25="wosr",'[1]Crop Data'!$M$24))</f>
        <v>150</v>
      </c>
      <c r="BU25" s="24">
        <f>IF(F25="winterwheat",'[1]Crop Data'!$F$24,
IF(F25="wosr",'[1]Crop Data'!$M$24))</f>
        <v>150</v>
      </c>
      <c r="BV25" s="24">
        <f>IF(G25="winterwheat",'[1]Crop Data'!$F$24,
IF(G25="wosr",'[1]Crop Data'!$M$24))</f>
        <v>335</v>
      </c>
      <c r="BW25" s="24">
        <f>IF(H25="winterwheat",'[1]Crop Data'!$F$24,
IF(H25="wosr",'[1]Crop Data'!$M$24))</f>
        <v>150</v>
      </c>
      <c r="BX25" s="24">
        <f>IF(I25="winterwheat",'[1]Crop Data'!$F$24,
IF(I25="wosr",'[1]Crop Data'!$M$24))</f>
        <v>150</v>
      </c>
      <c r="BY25" s="24">
        <f>IF(J25="winterwheat",'[1]Crop Data'!$F$24,
IF(J25="wosr",'[1]Crop Data'!$M$24))</f>
        <v>335</v>
      </c>
      <c r="BZ25">
        <v>0</v>
      </c>
      <c r="CA25">
        <v>0</v>
      </c>
      <c r="CB25">
        <v>0</v>
      </c>
      <c r="CC25">
        <v>0</v>
      </c>
      <c r="CD25">
        <v>0</v>
      </c>
      <c r="CE25">
        <v>0</v>
      </c>
      <c r="CF25" t="s">
        <v>119</v>
      </c>
      <c r="CG25" s="24">
        <f>'[1]Crop Data'!$F$13</f>
        <v>0.71</v>
      </c>
      <c r="CH25" s="24">
        <f>'[1]Crop Data'!$F$14</f>
        <v>0.44</v>
      </c>
      <c r="CI25">
        <f>'[1]Crop Data'!$F$15</f>
        <v>0.46</v>
      </c>
      <c r="CJ25">
        <f>IF(E25="winterwheat",'[1]Crop Data'!$F$17,
IF(E25="wosr",'[1]Crop Data'!$M$17))</f>
        <v>0.36</v>
      </c>
      <c r="CK25">
        <f>IF(F25="winterwheat",'[1]Crop Data'!$F$17,
IF(F25="wosr",'[1]Crop Data'!$M$17))</f>
        <v>0.36</v>
      </c>
      <c r="CL25">
        <f>IF(G25="winterwheat",'[1]Crop Data'!$F$17,
IF(G25="wosr",'[1]Crop Data'!$M$17))</f>
        <v>7.34</v>
      </c>
      <c r="CM25">
        <f>IF(H25="winterwheat",'[1]Crop Data'!$F$17,
IF(H25="wosr",'[1]Crop Data'!$M$17))</f>
        <v>0.36</v>
      </c>
      <c r="CN25">
        <f>IF(I25="winterwheat",'[1]Crop Data'!$F$17,
IF(I25="wosr",'[1]Crop Data'!$M$17))</f>
        <v>0.36</v>
      </c>
      <c r="CO25">
        <f>IF(J25="winterwheat",'[1]Crop Data'!$F$17,
IF(J25="wosr",'[1]Crop Data'!$M$17))</f>
        <v>7.34</v>
      </c>
      <c r="CP25">
        <f>'[1]Crop Data'!$F$19</f>
        <v>19.5</v>
      </c>
      <c r="CQ25">
        <f>'[1]Crop Data'!$F$19</f>
        <v>19.5</v>
      </c>
      <c r="CR25">
        <f>'[1]Crop Data'!$F$19</f>
        <v>19.5</v>
      </c>
      <c r="CS25">
        <f>'[1]Crop Data'!$F$19</f>
        <v>19.5</v>
      </c>
      <c r="CT25">
        <f>'[1]Crop Data'!$F$19</f>
        <v>19.5</v>
      </c>
      <c r="CU25">
        <f>'[1]Crop Data'!$F$19</f>
        <v>19.5</v>
      </c>
      <c r="CV25">
        <f>'[1]Crop Data'!$F$21</f>
        <v>2.4300000000000002</v>
      </c>
      <c r="CW25">
        <f>'[1]Crop Data'!$F$21</f>
        <v>2.4300000000000002</v>
      </c>
      <c r="CX25">
        <f>'[1]Crop Data'!$F$21</f>
        <v>2.4300000000000002</v>
      </c>
      <c r="CY25">
        <f>'[1]Crop Data'!$F$21</f>
        <v>2.4300000000000002</v>
      </c>
      <c r="CZ25">
        <f>'[1]Crop Data'!$F$21</f>
        <v>2.4300000000000002</v>
      </c>
      <c r="DA25">
        <f>'[1]Crop Data'!$F$21</f>
        <v>2.4300000000000002</v>
      </c>
      <c r="DB25">
        <v>102</v>
      </c>
      <c r="DC25">
        <v>6</v>
      </c>
      <c r="DD25">
        <v>4</v>
      </c>
      <c r="DE25">
        <v>1400</v>
      </c>
      <c r="DF25">
        <v>125</v>
      </c>
      <c r="DG25">
        <f>'[1]Soil | Fuel | Labour | Subsidy'!$M$6</f>
        <v>0.6</v>
      </c>
      <c r="DH25">
        <f>'[1]Soil | Fuel | Labour | Subsidy'!$M$7</f>
        <v>10.08</v>
      </c>
    </row>
    <row r="26" spans="1:112">
      <c r="A26" s="25">
        <v>25</v>
      </c>
      <c r="B26" t="s">
        <v>1376</v>
      </c>
      <c r="C26" s="24" t="str">
        <f t="shared" si="9"/>
        <v>0.75</v>
      </c>
      <c r="D26">
        <v>6</v>
      </c>
      <c r="E26" t="s">
        <v>112</v>
      </c>
      <c r="F26" t="s">
        <v>112</v>
      </c>
      <c r="G26" t="s">
        <v>113</v>
      </c>
      <c r="H26" t="s">
        <v>112</v>
      </c>
      <c r="I26" t="s">
        <v>112</v>
      </c>
      <c r="J26" t="s">
        <v>113</v>
      </c>
      <c r="K26" t="s">
        <v>114</v>
      </c>
      <c r="L26" t="s">
        <v>1129</v>
      </c>
      <c r="M26" t="s">
        <v>115</v>
      </c>
      <c r="N26" t="s">
        <v>114</v>
      </c>
      <c r="O26" t="s">
        <v>1129</v>
      </c>
      <c r="P26" t="s">
        <v>115</v>
      </c>
      <c r="Q26" s="30">
        <f>IF(E26="wosr",'Management details'!$F$12,
IF(AND(ISNUMBER(SEARCH("H-Dsty",$B26))=TRUE,E26="winterwheat"),'Management details'!$G$11,
'Management details'!$F$11))</f>
        <v>200</v>
      </c>
      <c r="R26" s="30">
        <f>IF(F26="wosr",'Management details'!$F$12,
IF(AND(ISNUMBER(SEARCH("H-Dsty",$B26))=TRUE,F26="winterwheat"),'Management details'!$G$11,
'Management details'!$F$11))</f>
        <v>200</v>
      </c>
      <c r="S26" s="30">
        <f>IF(G26="wosr",'Management details'!$F$12,
IF(AND(ISNUMBER(SEARCH("H-Dsty",$B26))=TRUE,G26="winterwheat"),'Management details'!$G$11,
'Management details'!$F$11))</f>
        <v>3.2</v>
      </c>
      <c r="T26" s="30">
        <f>IF(H26="wosr",'Management details'!$F$12,
IF(AND(ISNUMBER(SEARCH("H-Dsty",$B26))=TRUE,H26="winterwheat"),'Management details'!$G$11,
'Management details'!$F$11))</f>
        <v>200</v>
      </c>
      <c r="U26" s="30">
        <f>IF(I26="wosr",'Management details'!$F$12,
IF(AND(ISNUMBER(SEARCH("H-Dsty",$B26))=TRUE,I26="winterwheat"),'Management details'!$G$11,
'Management details'!$F$11))</f>
        <v>200</v>
      </c>
      <c r="V26" s="30">
        <f>IF(J26="wosr",'Management details'!$F$12,
IF(AND(ISNUMBER(SEARCH("H-Dsty",$B26))=TRUE,J26="winterwheat"),'Management details'!$G$11,
'Management details'!$F$11))</f>
        <v>3.2</v>
      </c>
      <c r="W26" t="str">
        <f t="shared" si="2"/>
        <v>late</v>
      </c>
      <c r="X26" t="str">
        <f t="shared" si="3"/>
        <v>late</v>
      </c>
      <c r="Y26" t="str">
        <f t="shared" si="4"/>
        <v>no</v>
      </c>
      <c r="Z26" t="str">
        <f t="shared" si="5"/>
        <v>late</v>
      </c>
      <c r="AA26" t="str">
        <f t="shared" si="6"/>
        <v>late</v>
      </c>
      <c r="AB26" t="str">
        <f t="shared" si="7"/>
        <v>no</v>
      </c>
      <c r="AC26">
        <f>IF(AND((ISNUMBER(SEARCH("heavy",$B26))=TRUE),E26="winterwheat"),'Management details'!$O$11,
IF(AND((ISNUMBER(SEARCH("medium",$B26))=TRUE),E26="winterwheat"),'Management details'!$P$11,
IF(AND((ISNUMBER(SEARCH("light",$B26))=TRUE),E26="winterwheat"),'Management details'!$Q$11,
IF(E26="wosr",'Management details'!$O$12))))</f>
        <v>190</v>
      </c>
      <c r="AD26">
        <f>IF(AND((ISNUMBER(SEARCH("heavy",$B26))=TRUE),F26="winterwheat"),'Management details'!$O$11,
IF(AND((ISNUMBER(SEARCH("medium",$B26))=TRUE),F26="winterwheat"),'Management details'!$P$11,
IF(AND((ISNUMBER(SEARCH("light",$B26))=TRUE),F26="winterwheat"),'Management details'!$Q$11,
IF(F26="wosr",'Management details'!$O$12))))</f>
        <v>190</v>
      </c>
      <c r="AE26">
        <f>IF(AND((ISNUMBER(SEARCH("heavy",$B26))=TRUE),G26="winterwheat"),'Management details'!$O$11,
IF(AND((ISNUMBER(SEARCH("medium",$B26))=TRUE),G26="winterwheat"),'Management details'!$P$11,
IF(AND((ISNUMBER(SEARCH("light",$B26))=TRUE),G26="winterwheat"),'Management details'!$Q$11,
IF(G26="wosr",'Management details'!$O$12))))</f>
        <v>190</v>
      </c>
      <c r="AF26">
        <f>IF(AND((ISNUMBER(SEARCH("heavy",$B26))=TRUE),H26="winterwheat"),'Management details'!$O$11,
IF(AND((ISNUMBER(SEARCH("medium",$B26))=TRUE),H26="winterwheat"),'Management details'!$P$11,
IF(AND((ISNUMBER(SEARCH("light",$B26))=TRUE),H26="winterwheat"),'Management details'!$Q$11,
IF(H26="wosr",'Management details'!$O$12))))</f>
        <v>190</v>
      </c>
      <c r="AG26">
        <f>IF(AND((ISNUMBER(SEARCH("heavy",$B26))=TRUE),I26="winterwheat"),'Management details'!$O$11,
IF(AND((ISNUMBER(SEARCH("medium",$B26))=TRUE),I26="winterwheat"),'Management details'!$P$11,
IF(AND((ISNUMBER(SEARCH("light",$B26))=TRUE),I26="winterwheat"),'Management details'!$Q$11,
IF(I26="wosr",'Management details'!$O$12))))</f>
        <v>190</v>
      </c>
      <c r="AH26">
        <f>IF(AND((ISNUMBER(SEARCH("heavy",$B26))=TRUE),J26="winterwheat"),'Management details'!$O$11,
IF(AND((ISNUMBER(SEARCH("medium",$B26))=TRUE),J26="winterwheat"),'Management details'!$P$11,
IF(AND((ISNUMBER(SEARCH("light",$B26))=TRUE),J26="winterwheat"),'Management details'!$Q$11,
IF(J26="wosr",'Management details'!$O$12))))</f>
        <v>190</v>
      </c>
      <c r="AI26">
        <f>IF(E26="winterwheat",'Management details'!$O$15,
IF(E26="wosr",'Management details'!$O$16))</f>
        <v>80</v>
      </c>
      <c r="AJ26">
        <f>IF(F26="winterwheat",'Management details'!$O$15,
IF(F26="wosr",'Management details'!$O$16))</f>
        <v>80</v>
      </c>
      <c r="AK26">
        <f>IF(G26="winterwheat",'Management details'!$O$15,
IF(G26="wosr",'Management details'!$O$16))</f>
        <v>80</v>
      </c>
      <c r="AL26">
        <f>IF(H26="winterwheat",'Management details'!$O$15,
IF(H26="wosr",'Management details'!$O$16))</f>
        <v>80</v>
      </c>
      <c r="AM26">
        <f>IF(I26="winterwheat",'Management details'!$O$15,
IF(I26="wosr",'Management details'!$O$16))</f>
        <v>80</v>
      </c>
      <c r="AN26">
        <f>IF(J26="winterwheat",'Management details'!$O$15,
IF(J26="wosr",'Management details'!$O$16))</f>
        <v>80</v>
      </c>
      <c r="AO26">
        <f>IF(E26="winterwheat",'Management details'!$O$19,
IF(E26="wosr",'Management details'!$O$20))</f>
        <v>0.78</v>
      </c>
      <c r="AP26">
        <f>IF(F26="winterwheat",'Management details'!$O$19,
IF(F26="wosr",'Management details'!$O$20))</f>
        <v>0.78</v>
      </c>
      <c r="AQ26">
        <f>IF(G26="winterwheat",'Management details'!$O$19,
IF(G26="wosr",'Management details'!$O$20))</f>
        <v>70</v>
      </c>
      <c r="AR26">
        <f>IF(H26="winterwheat",'Management details'!$O$19,
IF(H26="wosr",'Management details'!$O$20))</f>
        <v>0.78</v>
      </c>
      <c r="AS26">
        <f>IF(I26="winterwheat",'Management details'!$O$19,
IF(I26="wosr",'Management details'!$O$20))</f>
        <v>0.78</v>
      </c>
      <c r="AT26">
        <f>IF(J26="winterwheat",'Management details'!$O$19,
IF(J26="wosr",'Management details'!$O$20))</f>
        <v>70</v>
      </c>
      <c r="AU26">
        <f>IF(E26="winterwheat",'Management details'!$F$24,
IF(E26="wosr",'Management details'!$F$25))</f>
        <v>8.4</v>
      </c>
      <c r="AV26">
        <f>IF(F26="winterwheat",'Management details'!$F$24,
IF(F26="wosr",'Management details'!$F$25))</f>
        <v>8.4</v>
      </c>
      <c r="AW26">
        <f>IF(G26="winterwheat",'Management details'!$F$24,
IF(G26="wosr",'Management details'!$F$25))</f>
        <v>3.2</v>
      </c>
      <c r="AX26">
        <f>IF(H26="winterwheat",'Management details'!$F$24,
IF(H26="wosr",'Management details'!$F$25))</f>
        <v>8.4</v>
      </c>
      <c r="AY26">
        <f>IF(I26="winterwheat",'Management details'!$F$24,
IF(I26="wosr",'Management details'!$F$25))</f>
        <v>8.4</v>
      </c>
      <c r="AZ26">
        <f>IF(J26="winterwheat",'Management details'!$F$24,
IF(J26="wosr",'Management details'!$F$25))</f>
        <v>3.2</v>
      </c>
      <c r="BA26">
        <f>IF(AND(ISNUMBER(SEARCH("H-Dsty",$B26))=TRUE,E26="winterwheat"),'Management details'!$G$28,
IF(AND(ISNUMBER(SEARCH("H-Dsty",$B26))=FALSE,E26="winterwheat"),'Management details'!$F$28,
IF(E26="wosr",'Management details'!$F$29)))</f>
        <v>3</v>
      </c>
      <c r="BB26">
        <f>IF(AND(ISNUMBER(SEARCH("H-Dsty",$B26))=TRUE,F26="winterwheat"),'Management details'!$G$28,
IF(AND(ISNUMBER(SEARCH("H-Dsty",$B26))=FALSE,F26="winterwheat"),'Management details'!$F$28,
IF(F26="wosr",'Management details'!$F$29)))</f>
        <v>3</v>
      </c>
      <c r="BC26">
        <f>IF(AND(ISNUMBER(SEARCH("H-Dsty",$B26))=TRUE,G26="winterwheat"),'Management details'!$G$28,
IF(AND(ISNUMBER(SEARCH("H-Dsty",$B26))=FALSE,G26="winterwheat"),'Management details'!$F$28,
IF(G26="wosr",'Management details'!$F$29)))</f>
        <v>2</v>
      </c>
      <c r="BD26">
        <f>IF(AND(ISNUMBER(SEARCH("H-Dsty",$B26))=TRUE,H26="winterwheat"),'Management details'!$G$28,
IF(AND(ISNUMBER(SEARCH("H-Dsty",$B26))=FALSE,H26="winterwheat"),'Management details'!$F$28,
IF(H26="wosr",'Management details'!$F$29)))</f>
        <v>3</v>
      </c>
      <c r="BE26">
        <f>IF(AND(ISNUMBER(SEARCH("H-Dsty",$B26))=TRUE,I26="winterwheat"),'Management details'!$G$28,
IF(AND(ISNUMBER(SEARCH("H-Dsty",$B26))=FALSE,I26="winterwheat"),'Management details'!$F$28,
IF(I26="wosr",'Management details'!$F$29)))</f>
        <v>3</v>
      </c>
      <c r="BF26">
        <f>IF(AND(ISNUMBER(SEARCH("H-Dsty",$B26))=TRUE,J26="winterwheat"),'Management details'!$G$28,
IF(AND(ISNUMBER(SEARCH("H-Dsty",$B26))=FALSE,J26="winterwheat"),'Management details'!$F$28,
IF(J26="wosr",'Management details'!$F$29)))</f>
        <v>2</v>
      </c>
      <c r="BG26">
        <f>IF(E26="winterwheat",'Management details'!$F$32,
IF(E26="wosr",'Management details'!$F$33))</f>
        <v>4</v>
      </c>
      <c r="BH26">
        <f>IF(F26="winterwheat",'Management details'!$F$32,
IF(F26="wosr",'Management details'!$F$33))</f>
        <v>4</v>
      </c>
      <c r="BI26">
        <f>IF(G26="winterwheat",'Management details'!$F$32,
IF(G26="wosr",'Management details'!$F$33))</f>
        <v>3</v>
      </c>
      <c r="BJ26">
        <f>IF(H26="winterwheat",'Management details'!$F$32,
IF(H26="wosr",'Management details'!$F$33))</f>
        <v>4</v>
      </c>
      <c r="BK26">
        <f>IF(I26="winterwheat",'Management details'!$F$32,
IF(I26="wosr",'Management details'!$F$33))</f>
        <v>4</v>
      </c>
      <c r="BL26">
        <f>IF(J26="winterwheat",'Management details'!$F$32,
IF(J26="wosr",'Management details'!$F$33))</f>
        <v>3</v>
      </c>
      <c r="BM26" t="s">
        <v>116</v>
      </c>
      <c r="BN26" t="str">
        <f t="shared" si="8"/>
        <v>high</v>
      </c>
      <c r="BO26" t="s">
        <v>128</v>
      </c>
      <c r="BP26" t="s">
        <v>128</v>
      </c>
      <c r="BQ26" t="s">
        <v>128</v>
      </c>
      <c r="BR26" t="s">
        <v>128</v>
      </c>
      <c r="BS26" t="s">
        <v>128</v>
      </c>
      <c r="BT26" s="24">
        <f>IF(E26="winterwheat",'[1]Crop Data'!$F$24,
IF(E26="wosr",'[1]Crop Data'!$M$24))</f>
        <v>150</v>
      </c>
      <c r="BU26" s="24">
        <f>IF(F26="winterwheat",'[1]Crop Data'!$F$24,
IF(F26="wosr",'[1]Crop Data'!$M$24))</f>
        <v>150</v>
      </c>
      <c r="BV26" s="24">
        <f>IF(G26="winterwheat",'[1]Crop Data'!$F$24,
IF(G26="wosr",'[1]Crop Data'!$M$24))</f>
        <v>335</v>
      </c>
      <c r="BW26" s="24">
        <f>IF(H26="winterwheat",'[1]Crop Data'!$F$24,
IF(H26="wosr",'[1]Crop Data'!$M$24))</f>
        <v>150</v>
      </c>
      <c r="BX26" s="24">
        <f>IF(I26="winterwheat",'[1]Crop Data'!$F$24,
IF(I26="wosr",'[1]Crop Data'!$M$24))</f>
        <v>150</v>
      </c>
      <c r="BY26" s="24">
        <f>IF(J26="winterwheat",'[1]Crop Data'!$F$24,
IF(J26="wosr",'[1]Crop Data'!$M$24))</f>
        <v>335</v>
      </c>
      <c r="BZ26">
        <v>0</v>
      </c>
      <c r="CA26">
        <v>0</v>
      </c>
      <c r="CB26">
        <v>0</v>
      </c>
      <c r="CC26">
        <v>0</v>
      </c>
      <c r="CD26">
        <v>0</v>
      </c>
      <c r="CE26">
        <v>0</v>
      </c>
      <c r="CF26" t="s">
        <v>119</v>
      </c>
      <c r="CG26" s="24">
        <f>'[1]Crop Data'!$F$13</f>
        <v>0.71</v>
      </c>
      <c r="CH26" s="24">
        <f>'[1]Crop Data'!$F$14</f>
        <v>0.44</v>
      </c>
      <c r="CI26">
        <f>'[1]Crop Data'!$F$15</f>
        <v>0.46</v>
      </c>
      <c r="CJ26">
        <f>IF(E26="winterwheat",'[1]Crop Data'!$F$17,
IF(E26="wosr",'[1]Crop Data'!$M$17))</f>
        <v>0.36</v>
      </c>
      <c r="CK26">
        <f>IF(F26="winterwheat",'[1]Crop Data'!$F$17,
IF(F26="wosr",'[1]Crop Data'!$M$17))</f>
        <v>0.36</v>
      </c>
      <c r="CL26">
        <f>IF(G26="winterwheat",'[1]Crop Data'!$F$17,
IF(G26="wosr",'[1]Crop Data'!$M$17))</f>
        <v>7.34</v>
      </c>
      <c r="CM26">
        <f>IF(H26="winterwheat",'[1]Crop Data'!$F$17,
IF(H26="wosr",'[1]Crop Data'!$M$17))</f>
        <v>0.36</v>
      </c>
      <c r="CN26">
        <f>IF(I26="winterwheat",'[1]Crop Data'!$F$17,
IF(I26="wosr",'[1]Crop Data'!$M$17))</f>
        <v>0.36</v>
      </c>
      <c r="CO26">
        <f>IF(J26="winterwheat",'[1]Crop Data'!$F$17,
IF(J26="wosr",'[1]Crop Data'!$M$17))</f>
        <v>7.34</v>
      </c>
      <c r="CP26">
        <f>'[1]Crop Data'!$F$19</f>
        <v>19.5</v>
      </c>
      <c r="CQ26">
        <f>'[1]Crop Data'!$F$19</f>
        <v>19.5</v>
      </c>
      <c r="CR26">
        <f>'[1]Crop Data'!$F$19</f>
        <v>19.5</v>
      </c>
      <c r="CS26">
        <f>'[1]Crop Data'!$F$19</f>
        <v>19.5</v>
      </c>
      <c r="CT26">
        <f>'[1]Crop Data'!$F$19</f>
        <v>19.5</v>
      </c>
      <c r="CU26">
        <f>'[1]Crop Data'!$F$19</f>
        <v>19.5</v>
      </c>
      <c r="CV26">
        <f>'[1]Crop Data'!$F$21</f>
        <v>2.4300000000000002</v>
      </c>
      <c r="CW26">
        <f>'[1]Crop Data'!$F$21</f>
        <v>2.4300000000000002</v>
      </c>
      <c r="CX26">
        <f>'[1]Crop Data'!$F$21</f>
        <v>2.4300000000000002</v>
      </c>
      <c r="CY26">
        <f>'[1]Crop Data'!$F$21</f>
        <v>2.4300000000000002</v>
      </c>
      <c r="CZ26">
        <f>'[1]Crop Data'!$F$21</f>
        <v>2.4300000000000002</v>
      </c>
      <c r="DA26">
        <f>'[1]Crop Data'!$F$21</f>
        <v>2.4300000000000002</v>
      </c>
      <c r="DB26">
        <v>102</v>
      </c>
      <c r="DC26">
        <v>6</v>
      </c>
      <c r="DD26">
        <v>4</v>
      </c>
      <c r="DE26">
        <v>1400</v>
      </c>
      <c r="DF26">
        <v>125</v>
      </c>
      <c r="DG26">
        <f>'[1]Soil | Fuel | Labour | Subsidy'!$M$6</f>
        <v>0.6</v>
      </c>
      <c r="DH26">
        <f>'[1]Soil | Fuel | Labour | Subsidy'!$M$7</f>
        <v>10.08</v>
      </c>
    </row>
    <row r="27" spans="1:112">
      <c r="A27">
        <v>26</v>
      </c>
      <c r="B27" t="s">
        <v>1377</v>
      </c>
      <c r="C27" s="24" t="str">
        <f t="shared" si="9"/>
        <v>0.75</v>
      </c>
      <c r="D27">
        <v>6</v>
      </c>
      <c r="E27" t="s">
        <v>112</v>
      </c>
      <c r="F27" t="s">
        <v>112</v>
      </c>
      <c r="G27" t="s">
        <v>113</v>
      </c>
      <c r="H27" t="s">
        <v>112</v>
      </c>
      <c r="I27" t="s">
        <v>112</v>
      </c>
      <c r="J27" t="s">
        <v>113</v>
      </c>
      <c r="K27" t="s">
        <v>114</v>
      </c>
      <c r="L27" t="s">
        <v>1129</v>
      </c>
      <c r="M27" t="s">
        <v>115</v>
      </c>
      <c r="N27" t="s">
        <v>114</v>
      </c>
      <c r="O27" t="s">
        <v>1129</v>
      </c>
      <c r="P27" t="s">
        <v>115</v>
      </c>
      <c r="Q27" s="30">
        <f>IF(E27="wosr",'Management details'!$F$12,
IF(AND(ISNUMBER(SEARCH("H-Dsty",$B27))=TRUE,E27="winterwheat"),'Management details'!$G$11,
'Management details'!$F$11))</f>
        <v>200</v>
      </c>
      <c r="R27" s="30">
        <f>IF(F27="wosr",'Management details'!$F$12,
IF(AND(ISNUMBER(SEARCH("H-Dsty",$B27))=TRUE,F27="winterwheat"),'Management details'!$G$11,
'Management details'!$F$11))</f>
        <v>200</v>
      </c>
      <c r="S27" s="30">
        <f>IF(G27="wosr",'Management details'!$F$12,
IF(AND(ISNUMBER(SEARCH("H-Dsty",$B27))=TRUE,G27="winterwheat"),'Management details'!$G$11,
'Management details'!$F$11))</f>
        <v>3.2</v>
      </c>
      <c r="T27" s="30">
        <f>IF(H27="wosr",'Management details'!$F$12,
IF(AND(ISNUMBER(SEARCH("H-Dsty",$B27))=TRUE,H27="winterwheat"),'Management details'!$G$11,
'Management details'!$F$11))</f>
        <v>200</v>
      </c>
      <c r="U27" s="30">
        <f>IF(I27="wosr",'Management details'!$F$12,
IF(AND(ISNUMBER(SEARCH("H-Dsty",$B27))=TRUE,I27="winterwheat"),'Management details'!$G$11,
'Management details'!$F$11))</f>
        <v>200</v>
      </c>
      <c r="V27" s="30">
        <f>IF(J27="wosr",'Management details'!$F$12,
IF(AND(ISNUMBER(SEARCH("H-Dsty",$B27))=TRUE,J27="winterwheat"),'Management details'!$G$11,
'Management details'!$F$11))</f>
        <v>3.2</v>
      </c>
      <c r="W27" t="str">
        <f t="shared" si="2"/>
        <v>late</v>
      </c>
      <c r="X27" t="str">
        <f t="shared" si="3"/>
        <v>late</v>
      </c>
      <c r="Y27" t="str">
        <f t="shared" si="4"/>
        <v>no</v>
      </c>
      <c r="Z27" t="str">
        <f t="shared" si="5"/>
        <v>late</v>
      </c>
      <c r="AA27" t="str">
        <f t="shared" si="6"/>
        <v>late</v>
      </c>
      <c r="AB27" t="str">
        <f t="shared" si="7"/>
        <v>no</v>
      </c>
      <c r="AC27">
        <f>IF(AND((ISNUMBER(SEARCH("heavy",$B27))=TRUE),E27="winterwheat"),'Management details'!$O$11,
IF(AND((ISNUMBER(SEARCH("medium",$B27))=TRUE),E27="winterwheat"),'Management details'!$P$11,
IF(AND((ISNUMBER(SEARCH("light",$B27))=TRUE),E27="winterwheat"),'Management details'!$Q$11,
IF(E27="wosr",'Management details'!$O$12))))</f>
        <v>190</v>
      </c>
      <c r="AD27">
        <f>IF(AND((ISNUMBER(SEARCH("heavy",$B27))=TRUE),F27="winterwheat"),'Management details'!$O$11,
IF(AND((ISNUMBER(SEARCH("medium",$B27))=TRUE),F27="winterwheat"),'Management details'!$P$11,
IF(AND((ISNUMBER(SEARCH("light",$B27))=TRUE),F27="winterwheat"),'Management details'!$Q$11,
IF(F27="wosr",'Management details'!$O$12))))</f>
        <v>190</v>
      </c>
      <c r="AE27">
        <f>IF(AND((ISNUMBER(SEARCH("heavy",$B27))=TRUE),G27="winterwheat"),'Management details'!$O$11,
IF(AND((ISNUMBER(SEARCH("medium",$B27))=TRUE),G27="winterwheat"),'Management details'!$P$11,
IF(AND((ISNUMBER(SEARCH("light",$B27))=TRUE),G27="winterwheat"),'Management details'!$Q$11,
IF(G27="wosr",'Management details'!$O$12))))</f>
        <v>190</v>
      </c>
      <c r="AF27">
        <f>IF(AND((ISNUMBER(SEARCH("heavy",$B27))=TRUE),H27="winterwheat"),'Management details'!$O$11,
IF(AND((ISNUMBER(SEARCH("medium",$B27))=TRUE),H27="winterwheat"),'Management details'!$P$11,
IF(AND((ISNUMBER(SEARCH("light",$B27))=TRUE),H27="winterwheat"),'Management details'!$Q$11,
IF(H27="wosr",'Management details'!$O$12))))</f>
        <v>190</v>
      </c>
      <c r="AG27">
        <f>IF(AND((ISNUMBER(SEARCH("heavy",$B27))=TRUE),I27="winterwheat"),'Management details'!$O$11,
IF(AND((ISNUMBER(SEARCH("medium",$B27))=TRUE),I27="winterwheat"),'Management details'!$P$11,
IF(AND((ISNUMBER(SEARCH("light",$B27))=TRUE),I27="winterwheat"),'Management details'!$Q$11,
IF(I27="wosr",'Management details'!$O$12))))</f>
        <v>190</v>
      </c>
      <c r="AH27">
        <f>IF(AND((ISNUMBER(SEARCH("heavy",$B27))=TRUE),J27="winterwheat"),'Management details'!$O$11,
IF(AND((ISNUMBER(SEARCH("medium",$B27))=TRUE),J27="winterwheat"),'Management details'!$P$11,
IF(AND((ISNUMBER(SEARCH("light",$B27))=TRUE),J27="winterwheat"),'Management details'!$Q$11,
IF(J27="wosr",'Management details'!$O$12))))</f>
        <v>190</v>
      </c>
      <c r="AI27">
        <f>IF(E27="winterwheat",'Management details'!$O$15,
IF(E27="wosr",'Management details'!$O$16))</f>
        <v>80</v>
      </c>
      <c r="AJ27">
        <f>IF(F27="winterwheat",'Management details'!$O$15,
IF(F27="wosr",'Management details'!$O$16))</f>
        <v>80</v>
      </c>
      <c r="AK27">
        <f>IF(G27="winterwheat",'Management details'!$O$15,
IF(G27="wosr",'Management details'!$O$16))</f>
        <v>80</v>
      </c>
      <c r="AL27">
        <f>IF(H27="winterwheat",'Management details'!$O$15,
IF(H27="wosr",'Management details'!$O$16))</f>
        <v>80</v>
      </c>
      <c r="AM27">
        <f>IF(I27="winterwheat",'Management details'!$O$15,
IF(I27="wosr",'Management details'!$O$16))</f>
        <v>80</v>
      </c>
      <c r="AN27">
        <f>IF(J27="winterwheat",'Management details'!$O$15,
IF(J27="wosr",'Management details'!$O$16))</f>
        <v>80</v>
      </c>
      <c r="AO27">
        <f>IF(E27="winterwheat",'Management details'!$O$19,
IF(E27="wosr",'Management details'!$O$20))</f>
        <v>0.78</v>
      </c>
      <c r="AP27">
        <f>IF(F27="winterwheat",'Management details'!$O$19,
IF(F27="wosr",'Management details'!$O$20))</f>
        <v>0.78</v>
      </c>
      <c r="AQ27">
        <f>IF(G27="winterwheat",'Management details'!$O$19,
IF(G27="wosr",'Management details'!$O$20))</f>
        <v>70</v>
      </c>
      <c r="AR27">
        <f>IF(H27="winterwheat",'Management details'!$O$19,
IF(H27="wosr",'Management details'!$O$20))</f>
        <v>0.78</v>
      </c>
      <c r="AS27">
        <f>IF(I27="winterwheat",'Management details'!$O$19,
IF(I27="wosr",'Management details'!$O$20))</f>
        <v>0.78</v>
      </c>
      <c r="AT27">
        <f>IF(J27="winterwheat",'Management details'!$O$19,
IF(J27="wosr",'Management details'!$O$20))</f>
        <v>70</v>
      </c>
      <c r="AU27">
        <f>IF(E27="winterwheat",'Management details'!$F$24,
IF(E27="wosr",'Management details'!$F$25))</f>
        <v>8.4</v>
      </c>
      <c r="AV27">
        <f>IF(F27="winterwheat",'Management details'!$F$24,
IF(F27="wosr",'Management details'!$F$25))</f>
        <v>8.4</v>
      </c>
      <c r="AW27">
        <f>IF(G27="winterwheat",'Management details'!$F$24,
IF(G27="wosr",'Management details'!$F$25))</f>
        <v>3.2</v>
      </c>
      <c r="AX27">
        <f>IF(H27="winterwheat",'Management details'!$F$24,
IF(H27="wosr",'Management details'!$F$25))</f>
        <v>8.4</v>
      </c>
      <c r="AY27">
        <f>IF(I27="winterwheat",'Management details'!$F$24,
IF(I27="wosr",'Management details'!$F$25))</f>
        <v>8.4</v>
      </c>
      <c r="AZ27">
        <f>IF(J27="winterwheat",'Management details'!$F$24,
IF(J27="wosr",'Management details'!$F$25))</f>
        <v>3.2</v>
      </c>
      <c r="BA27">
        <f>IF(AND(ISNUMBER(SEARCH("H-Dsty",$B27))=TRUE,E27="winterwheat"),'Management details'!$G$28,
IF(AND(ISNUMBER(SEARCH("H-Dsty",$B27))=FALSE,E27="winterwheat"),'Management details'!$F$28,
IF(E27="wosr",'Management details'!$F$29)))</f>
        <v>2</v>
      </c>
      <c r="BB27">
        <f>IF(AND(ISNUMBER(SEARCH("H-Dsty",$B27))=TRUE,F27="winterwheat"),'Management details'!$G$28,
IF(AND(ISNUMBER(SEARCH("H-Dsty",$B27))=FALSE,F27="winterwheat"),'Management details'!$F$28,
IF(F27="wosr",'Management details'!$F$29)))</f>
        <v>2</v>
      </c>
      <c r="BC27">
        <f>IF(AND(ISNUMBER(SEARCH("H-Dsty",$B27))=TRUE,G27="winterwheat"),'Management details'!$G$28,
IF(AND(ISNUMBER(SEARCH("H-Dsty",$B27))=FALSE,G27="winterwheat"),'Management details'!$F$28,
IF(G27="wosr",'Management details'!$F$29)))</f>
        <v>2</v>
      </c>
      <c r="BD27">
        <f>IF(AND(ISNUMBER(SEARCH("H-Dsty",$B27))=TRUE,H27="winterwheat"),'Management details'!$G$28,
IF(AND(ISNUMBER(SEARCH("H-Dsty",$B27))=FALSE,H27="winterwheat"),'Management details'!$F$28,
IF(H27="wosr",'Management details'!$F$29)))</f>
        <v>2</v>
      </c>
      <c r="BE27">
        <f>IF(AND(ISNUMBER(SEARCH("H-Dsty",$B27))=TRUE,I27="winterwheat"),'Management details'!$G$28,
IF(AND(ISNUMBER(SEARCH("H-Dsty",$B27))=FALSE,I27="winterwheat"),'Management details'!$F$28,
IF(I27="wosr",'Management details'!$F$29)))</f>
        <v>2</v>
      </c>
      <c r="BF27">
        <f>IF(AND(ISNUMBER(SEARCH("H-Dsty",$B27))=TRUE,J27="winterwheat"),'Management details'!$G$28,
IF(AND(ISNUMBER(SEARCH("H-Dsty",$B27))=FALSE,J27="winterwheat"),'Management details'!$F$28,
IF(J27="wosr",'Management details'!$F$29)))</f>
        <v>2</v>
      </c>
      <c r="BG27">
        <f>IF(E27="winterwheat",'Management details'!$F$32,
IF(E27="wosr",'Management details'!$F$33))</f>
        <v>4</v>
      </c>
      <c r="BH27">
        <f>IF(F27="winterwheat",'Management details'!$F$32,
IF(F27="wosr",'Management details'!$F$33))</f>
        <v>4</v>
      </c>
      <c r="BI27">
        <f>IF(G27="winterwheat",'Management details'!$F$32,
IF(G27="wosr",'Management details'!$F$33))</f>
        <v>3</v>
      </c>
      <c r="BJ27">
        <f>IF(H27="winterwheat",'Management details'!$F$32,
IF(H27="wosr",'Management details'!$F$33))</f>
        <v>4</v>
      </c>
      <c r="BK27">
        <f>IF(I27="winterwheat",'Management details'!$F$32,
IF(I27="wosr",'Management details'!$F$33))</f>
        <v>4</v>
      </c>
      <c r="BL27">
        <f>IF(J27="winterwheat",'Management details'!$F$32,
IF(J27="wosr",'Management details'!$F$33))</f>
        <v>3</v>
      </c>
      <c r="BM27" t="s">
        <v>116</v>
      </c>
      <c r="BN27" t="str">
        <f t="shared" si="8"/>
        <v>low</v>
      </c>
      <c r="BO27" t="s">
        <v>128</v>
      </c>
      <c r="BP27" t="s">
        <v>128</v>
      </c>
      <c r="BQ27" t="s">
        <v>128</v>
      </c>
      <c r="BR27" t="s">
        <v>128</v>
      </c>
      <c r="BS27" t="s">
        <v>128</v>
      </c>
      <c r="BT27" s="24">
        <f>IF(E27="winterwheat",'[1]Crop Data'!$F$24,
IF(E27="wosr",'[1]Crop Data'!$M$24))</f>
        <v>150</v>
      </c>
      <c r="BU27" s="24">
        <f>IF(F27="winterwheat",'[1]Crop Data'!$F$24,
IF(F27="wosr",'[1]Crop Data'!$M$24))</f>
        <v>150</v>
      </c>
      <c r="BV27" s="24">
        <f>IF(G27="winterwheat",'[1]Crop Data'!$F$24,
IF(G27="wosr",'[1]Crop Data'!$M$24))</f>
        <v>335</v>
      </c>
      <c r="BW27" s="24">
        <f>IF(H27="winterwheat",'[1]Crop Data'!$F$24,
IF(H27="wosr",'[1]Crop Data'!$M$24))</f>
        <v>150</v>
      </c>
      <c r="BX27" s="24">
        <f>IF(I27="winterwheat",'[1]Crop Data'!$F$24,
IF(I27="wosr",'[1]Crop Data'!$M$24))</f>
        <v>150</v>
      </c>
      <c r="BY27" s="24">
        <f>IF(J27="winterwheat",'[1]Crop Data'!$F$24,
IF(J27="wosr",'[1]Crop Data'!$M$24))</f>
        <v>335</v>
      </c>
      <c r="BZ27">
        <v>0</v>
      </c>
      <c r="CA27">
        <v>0</v>
      </c>
      <c r="CB27">
        <v>0</v>
      </c>
      <c r="CC27">
        <v>0</v>
      </c>
      <c r="CD27">
        <v>0</v>
      </c>
      <c r="CE27">
        <v>0</v>
      </c>
      <c r="CF27" t="s">
        <v>119</v>
      </c>
      <c r="CG27" s="24">
        <f>'[1]Crop Data'!$F$13</f>
        <v>0.71</v>
      </c>
      <c r="CH27" s="24">
        <f>'[1]Crop Data'!$F$14</f>
        <v>0.44</v>
      </c>
      <c r="CI27">
        <f>'[1]Crop Data'!$F$15</f>
        <v>0.46</v>
      </c>
      <c r="CJ27">
        <f>IF(E27="winterwheat",'[1]Crop Data'!$F$17,
IF(E27="wosr",'[1]Crop Data'!$M$17))</f>
        <v>0.36</v>
      </c>
      <c r="CK27">
        <f>IF(F27="winterwheat",'[1]Crop Data'!$F$17,
IF(F27="wosr",'[1]Crop Data'!$M$17))</f>
        <v>0.36</v>
      </c>
      <c r="CL27">
        <f>IF(G27="winterwheat",'[1]Crop Data'!$F$17,
IF(G27="wosr",'[1]Crop Data'!$M$17))</f>
        <v>7.34</v>
      </c>
      <c r="CM27">
        <f>IF(H27="winterwheat",'[1]Crop Data'!$F$17,
IF(H27="wosr",'[1]Crop Data'!$M$17))</f>
        <v>0.36</v>
      </c>
      <c r="CN27">
        <f>IF(I27="winterwheat",'[1]Crop Data'!$F$17,
IF(I27="wosr",'[1]Crop Data'!$M$17))</f>
        <v>0.36</v>
      </c>
      <c r="CO27">
        <f>IF(J27="winterwheat",'[1]Crop Data'!$F$17,
IF(J27="wosr",'[1]Crop Data'!$M$17))</f>
        <v>7.34</v>
      </c>
      <c r="CP27">
        <f>'[1]Crop Data'!$F$19</f>
        <v>19.5</v>
      </c>
      <c r="CQ27">
        <f>'[1]Crop Data'!$F$19</f>
        <v>19.5</v>
      </c>
      <c r="CR27">
        <f>'[1]Crop Data'!$F$19</f>
        <v>19.5</v>
      </c>
      <c r="CS27">
        <f>'[1]Crop Data'!$F$19</f>
        <v>19.5</v>
      </c>
      <c r="CT27">
        <f>'[1]Crop Data'!$F$19</f>
        <v>19.5</v>
      </c>
      <c r="CU27">
        <f>'[1]Crop Data'!$F$19</f>
        <v>19.5</v>
      </c>
      <c r="CV27">
        <f>'[1]Crop Data'!$F$21</f>
        <v>2.4300000000000002</v>
      </c>
      <c r="CW27">
        <f>'[1]Crop Data'!$F$21</f>
        <v>2.4300000000000002</v>
      </c>
      <c r="CX27">
        <f>'[1]Crop Data'!$F$21</f>
        <v>2.4300000000000002</v>
      </c>
      <c r="CY27">
        <f>'[1]Crop Data'!$F$21</f>
        <v>2.4300000000000002</v>
      </c>
      <c r="CZ27">
        <f>'[1]Crop Data'!$F$21</f>
        <v>2.4300000000000002</v>
      </c>
      <c r="DA27">
        <f>'[1]Crop Data'!$F$21</f>
        <v>2.4300000000000002</v>
      </c>
      <c r="DB27">
        <v>102</v>
      </c>
      <c r="DC27">
        <v>6</v>
      </c>
      <c r="DD27">
        <v>4</v>
      </c>
      <c r="DE27">
        <v>1400</v>
      </c>
      <c r="DF27">
        <v>125</v>
      </c>
      <c r="DG27">
        <f>'[1]Soil | Fuel | Labour | Subsidy'!$M$6</f>
        <v>0.6</v>
      </c>
      <c r="DH27">
        <f>'[1]Soil | Fuel | Labour | Subsidy'!$M$7</f>
        <v>10.08</v>
      </c>
    </row>
    <row r="28" spans="1:112">
      <c r="A28" s="25">
        <v>27</v>
      </c>
      <c r="B28" t="s">
        <v>1386</v>
      </c>
      <c r="C28" s="24" t="str">
        <f t="shared" si="9"/>
        <v>0.75</v>
      </c>
      <c r="D28">
        <v>6</v>
      </c>
      <c r="E28" t="s">
        <v>112</v>
      </c>
      <c r="F28" t="s">
        <v>112</v>
      </c>
      <c r="G28" t="s">
        <v>113</v>
      </c>
      <c r="H28" t="s">
        <v>112</v>
      </c>
      <c r="I28" t="s">
        <v>112</v>
      </c>
      <c r="J28" t="s">
        <v>113</v>
      </c>
      <c r="K28" t="s">
        <v>114</v>
      </c>
      <c r="L28" t="s">
        <v>1129</v>
      </c>
      <c r="M28" t="s">
        <v>115</v>
      </c>
      <c r="N28" t="s">
        <v>114</v>
      </c>
      <c r="O28" t="s">
        <v>1129</v>
      </c>
      <c r="P28" t="s">
        <v>115</v>
      </c>
      <c r="Q28" s="30">
        <f>IF(E28="wosr",'Management details'!$F$12,
IF(AND(ISNUMBER(SEARCH("H-Dsty",$B28))=TRUE,E28="winterwheat"),'Management details'!$G$11,
'Management details'!$F$11))</f>
        <v>200</v>
      </c>
      <c r="R28" s="30">
        <f>IF(F28="wosr",'Management details'!$F$12,
IF(AND(ISNUMBER(SEARCH("H-Dsty",$B28))=TRUE,F28="winterwheat"),'Management details'!$G$11,
'Management details'!$F$11))</f>
        <v>200</v>
      </c>
      <c r="S28" s="30">
        <f>IF(G28="wosr",'Management details'!$F$12,
IF(AND(ISNUMBER(SEARCH("H-Dsty",$B28))=TRUE,G28="winterwheat"),'Management details'!$G$11,
'Management details'!$F$11))</f>
        <v>3.2</v>
      </c>
      <c r="T28" s="30">
        <f>IF(H28="wosr",'Management details'!$F$12,
IF(AND(ISNUMBER(SEARCH("H-Dsty",$B28))=TRUE,H28="winterwheat"),'Management details'!$G$11,
'Management details'!$F$11))</f>
        <v>200</v>
      </c>
      <c r="U28" s="30">
        <f>IF(I28="wosr",'Management details'!$F$12,
IF(AND(ISNUMBER(SEARCH("H-Dsty",$B28))=TRUE,I28="winterwheat"),'Management details'!$G$11,
'Management details'!$F$11))</f>
        <v>200</v>
      </c>
      <c r="V28" s="30">
        <f>IF(J28="wosr",'Management details'!$F$12,
IF(AND(ISNUMBER(SEARCH("H-Dsty",$B28))=TRUE,J28="winterwheat"),'Management details'!$G$11,
'Management details'!$F$11))</f>
        <v>3.2</v>
      </c>
      <c r="W28" t="str">
        <f t="shared" si="2"/>
        <v>late</v>
      </c>
      <c r="X28" t="str">
        <f t="shared" si="3"/>
        <v>late</v>
      </c>
      <c r="Y28" t="str">
        <f t="shared" si="4"/>
        <v>no</v>
      </c>
      <c r="Z28" t="str">
        <f t="shared" si="5"/>
        <v>late</v>
      </c>
      <c r="AA28" t="str">
        <f t="shared" si="6"/>
        <v>late</v>
      </c>
      <c r="AB28" t="str">
        <f t="shared" si="7"/>
        <v>no</v>
      </c>
      <c r="AC28">
        <f>IF(AND((ISNUMBER(SEARCH("heavy",$B28))=TRUE),E28="winterwheat"),'Management details'!$O$11,
IF(AND((ISNUMBER(SEARCH("medium",$B28))=TRUE),E28="winterwheat"),'Management details'!$P$11,
IF(AND((ISNUMBER(SEARCH("light",$B28))=TRUE),E28="winterwheat"),'Management details'!$Q$11,
IF(E28="wosr",'Management details'!$O$12))))</f>
        <v>190</v>
      </c>
      <c r="AD28">
        <f>IF(AND((ISNUMBER(SEARCH("heavy",$B28))=TRUE),F28="winterwheat"),'Management details'!$O$11,
IF(AND((ISNUMBER(SEARCH("medium",$B28))=TRUE),F28="winterwheat"),'Management details'!$P$11,
IF(AND((ISNUMBER(SEARCH("light",$B28))=TRUE),F28="winterwheat"),'Management details'!$Q$11,
IF(F28="wosr",'Management details'!$O$12))))</f>
        <v>190</v>
      </c>
      <c r="AE28">
        <f>IF(AND((ISNUMBER(SEARCH("heavy",$B28))=TRUE),G28="winterwheat"),'Management details'!$O$11,
IF(AND((ISNUMBER(SEARCH("medium",$B28))=TRUE),G28="winterwheat"),'Management details'!$P$11,
IF(AND((ISNUMBER(SEARCH("light",$B28))=TRUE),G28="winterwheat"),'Management details'!$Q$11,
IF(G28="wosr",'Management details'!$O$12))))</f>
        <v>190</v>
      </c>
      <c r="AF28">
        <f>IF(AND((ISNUMBER(SEARCH("heavy",$B28))=TRUE),H28="winterwheat"),'Management details'!$O$11,
IF(AND((ISNUMBER(SEARCH("medium",$B28))=TRUE),H28="winterwheat"),'Management details'!$P$11,
IF(AND((ISNUMBER(SEARCH("light",$B28))=TRUE),H28="winterwheat"),'Management details'!$Q$11,
IF(H28="wosr",'Management details'!$O$12))))</f>
        <v>190</v>
      </c>
      <c r="AG28">
        <f>IF(AND((ISNUMBER(SEARCH("heavy",$B28))=TRUE),I28="winterwheat"),'Management details'!$O$11,
IF(AND((ISNUMBER(SEARCH("medium",$B28))=TRUE),I28="winterwheat"),'Management details'!$P$11,
IF(AND((ISNUMBER(SEARCH("light",$B28))=TRUE),I28="winterwheat"),'Management details'!$Q$11,
IF(I28="wosr",'Management details'!$O$12))))</f>
        <v>190</v>
      </c>
      <c r="AH28">
        <f>IF(AND((ISNUMBER(SEARCH("heavy",$B28))=TRUE),J28="winterwheat"),'Management details'!$O$11,
IF(AND((ISNUMBER(SEARCH("medium",$B28))=TRUE),J28="winterwheat"),'Management details'!$P$11,
IF(AND((ISNUMBER(SEARCH("light",$B28))=TRUE),J28="winterwheat"),'Management details'!$Q$11,
IF(J28="wosr",'Management details'!$O$12))))</f>
        <v>190</v>
      </c>
      <c r="AI28">
        <f>IF(E28="winterwheat",'Management details'!$O$15,
IF(E28="wosr",'Management details'!$O$16))</f>
        <v>80</v>
      </c>
      <c r="AJ28">
        <f>IF(F28="winterwheat",'Management details'!$O$15,
IF(F28="wosr",'Management details'!$O$16))</f>
        <v>80</v>
      </c>
      <c r="AK28">
        <f>IF(G28="winterwheat",'Management details'!$O$15,
IF(G28="wosr",'Management details'!$O$16))</f>
        <v>80</v>
      </c>
      <c r="AL28">
        <f>IF(H28="winterwheat",'Management details'!$O$15,
IF(H28="wosr",'Management details'!$O$16))</f>
        <v>80</v>
      </c>
      <c r="AM28">
        <f>IF(I28="winterwheat",'Management details'!$O$15,
IF(I28="wosr",'Management details'!$O$16))</f>
        <v>80</v>
      </c>
      <c r="AN28">
        <f>IF(J28="winterwheat",'Management details'!$O$15,
IF(J28="wosr",'Management details'!$O$16))</f>
        <v>80</v>
      </c>
      <c r="AO28">
        <f>IF(E28="winterwheat",'Management details'!$O$19,
IF(E28="wosr",'Management details'!$O$20))</f>
        <v>0.78</v>
      </c>
      <c r="AP28">
        <f>IF(F28="winterwheat",'Management details'!$O$19,
IF(F28="wosr",'Management details'!$O$20))</f>
        <v>0.78</v>
      </c>
      <c r="AQ28">
        <f>IF(G28="winterwheat",'Management details'!$O$19,
IF(G28="wosr",'Management details'!$O$20))</f>
        <v>70</v>
      </c>
      <c r="AR28">
        <f>IF(H28="winterwheat",'Management details'!$O$19,
IF(H28="wosr",'Management details'!$O$20))</f>
        <v>0.78</v>
      </c>
      <c r="AS28">
        <f>IF(I28="winterwheat",'Management details'!$O$19,
IF(I28="wosr",'Management details'!$O$20))</f>
        <v>0.78</v>
      </c>
      <c r="AT28">
        <f>IF(J28="winterwheat",'Management details'!$O$19,
IF(J28="wosr",'Management details'!$O$20))</f>
        <v>70</v>
      </c>
      <c r="AU28">
        <f>IF(E28="winterwheat",'Management details'!$F$24,
IF(E28="wosr",'Management details'!$F$25))</f>
        <v>8.4</v>
      </c>
      <c r="AV28">
        <f>IF(F28="winterwheat",'Management details'!$F$24,
IF(F28="wosr",'Management details'!$F$25))</f>
        <v>8.4</v>
      </c>
      <c r="AW28">
        <f>IF(G28="winterwheat",'Management details'!$F$24,
IF(G28="wosr",'Management details'!$F$25))</f>
        <v>3.2</v>
      </c>
      <c r="AX28">
        <f>IF(H28="winterwheat",'Management details'!$F$24,
IF(H28="wosr",'Management details'!$F$25))</f>
        <v>8.4</v>
      </c>
      <c r="AY28">
        <f>IF(I28="winterwheat",'Management details'!$F$24,
IF(I28="wosr",'Management details'!$F$25))</f>
        <v>8.4</v>
      </c>
      <c r="AZ28">
        <f>IF(J28="winterwheat",'Management details'!$F$24,
IF(J28="wosr",'Management details'!$F$25))</f>
        <v>3.2</v>
      </c>
      <c r="BA28">
        <f>IF(AND(ISNUMBER(SEARCH("H-Dsty",$B28))=TRUE,E28="winterwheat"),'Management details'!$G$28,
IF(AND(ISNUMBER(SEARCH("H-Dsty",$B28))=FALSE,E28="winterwheat"),'Management details'!$F$28,
IF(E28="wosr",'Management details'!$F$29)))</f>
        <v>2</v>
      </c>
      <c r="BB28">
        <f>IF(AND(ISNUMBER(SEARCH("H-Dsty",$B28))=TRUE,F28="winterwheat"),'Management details'!$G$28,
IF(AND(ISNUMBER(SEARCH("H-Dsty",$B28))=FALSE,F28="winterwheat"),'Management details'!$F$28,
IF(F28="wosr",'Management details'!$F$29)))</f>
        <v>2</v>
      </c>
      <c r="BC28">
        <f>IF(AND(ISNUMBER(SEARCH("H-Dsty",$B28))=TRUE,G28="winterwheat"),'Management details'!$G$28,
IF(AND(ISNUMBER(SEARCH("H-Dsty",$B28))=FALSE,G28="winterwheat"),'Management details'!$F$28,
IF(G28="wosr",'Management details'!$F$29)))</f>
        <v>2</v>
      </c>
      <c r="BD28">
        <f>IF(AND(ISNUMBER(SEARCH("H-Dsty",$B28))=TRUE,H28="winterwheat"),'Management details'!$G$28,
IF(AND(ISNUMBER(SEARCH("H-Dsty",$B28))=FALSE,H28="winterwheat"),'Management details'!$F$28,
IF(H28="wosr",'Management details'!$F$29)))</f>
        <v>2</v>
      </c>
      <c r="BE28">
        <f>IF(AND(ISNUMBER(SEARCH("H-Dsty",$B28))=TRUE,I28="winterwheat"),'Management details'!$G$28,
IF(AND(ISNUMBER(SEARCH("H-Dsty",$B28))=FALSE,I28="winterwheat"),'Management details'!$F$28,
IF(I28="wosr",'Management details'!$F$29)))</f>
        <v>2</v>
      </c>
      <c r="BF28">
        <f>IF(AND(ISNUMBER(SEARCH("H-Dsty",$B28))=TRUE,J28="winterwheat"),'Management details'!$G$28,
IF(AND(ISNUMBER(SEARCH("H-Dsty",$B28))=FALSE,J28="winterwheat"),'Management details'!$F$28,
IF(J28="wosr",'Management details'!$F$29)))</f>
        <v>2</v>
      </c>
      <c r="BG28">
        <f>IF(E28="winterwheat",'Management details'!$F$32,
IF(E28="wosr",'Management details'!$F$33))</f>
        <v>4</v>
      </c>
      <c r="BH28">
        <f>IF(F28="winterwheat",'Management details'!$F$32,
IF(F28="wosr",'Management details'!$F$33))</f>
        <v>4</v>
      </c>
      <c r="BI28">
        <f>IF(G28="winterwheat",'Management details'!$F$32,
IF(G28="wosr",'Management details'!$F$33))</f>
        <v>3</v>
      </c>
      <c r="BJ28">
        <f>IF(H28="winterwheat",'Management details'!$F$32,
IF(H28="wosr",'Management details'!$F$33))</f>
        <v>4</v>
      </c>
      <c r="BK28">
        <f>IF(I28="winterwheat",'Management details'!$F$32,
IF(I28="wosr",'Management details'!$F$33))</f>
        <v>4</v>
      </c>
      <c r="BL28">
        <f>IF(J28="winterwheat",'Management details'!$F$32,
IF(J28="wosr",'Management details'!$F$33))</f>
        <v>3</v>
      </c>
      <c r="BM28" t="s">
        <v>116</v>
      </c>
      <c r="BN28" t="str">
        <f t="shared" si="8"/>
        <v>low</v>
      </c>
      <c r="BO28" t="s">
        <v>128</v>
      </c>
      <c r="BP28" t="s">
        <v>128</v>
      </c>
      <c r="BQ28" t="s">
        <v>128</v>
      </c>
      <c r="BR28" t="s">
        <v>128</v>
      </c>
      <c r="BS28" t="s">
        <v>128</v>
      </c>
      <c r="BT28" s="24">
        <f>IF(E28="winterwheat",'[1]Crop Data'!$F$24,
IF(E28="wosr",'[1]Crop Data'!$M$24))</f>
        <v>150</v>
      </c>
      <c r="BU28" s="24">
        <f>IF(F28="winterwheat",'[1]Crop Data'!$F$24,
IF(F28="wosr",'[1]Crop Data'!$M$24))</f>
        <v>150</v>
      </c>
      <c r="BV28" s="24">
        <f>IF(G28="winterwheat",'[1]Crop Data'!$F$24,
IF(G28="wosr",'[1]Crop Data'!$M$24))</f>
        <v>335</v>
      </c>
      <c r="BW28" s="24">
        <f>IF(H28="winterwheat",'[1]Crop Data'!$F$24,
IF(H28="wosr",'[1]Crop Data'!$M$24))</f>
        <v>150</v>
      </c>
      <c r="BX28" s="24">
        <f>IF(I28="winterwheat",'[1]Crop Data'!$F$24,
IF(I28="wosr",'[1]Crop Data'!$M$24))</f>
        <v>150</v>
      </c>
      <c r="BY28" s="24">
        <f>IF(J28="winterwheat",'[1]Crop Data'!$F$24,
IF(J28="wosr",'[1]Crop Data'!$M$24))</f>
        <v>335</v>
      </c>
      <c r="BZ28">
        <v>0</v>
      </c>
      <c r="CA28">
        <v>0</v>
      </c>
      <c r="CB28">
        <v>0</v>
      </c>
      <c r="CC28">
        <v>0</v>
      </c>
      <c r="CD28">
        <v>0</v>
      </c>
      <c r="CE28">
        <v>0</v>
      </c>
      <c r="CF28" t="s">
        <v>119</v>
      </c>
      <c r="CG28" s="24">
        <f>'[1]Crop Data'!$F$13</f>
        <v>0.71</v>
      </c>
      <c r="CH28" s="24">
        <f>'[1]Crop Data'!$F$14</f>
        <v>0.44</v>
      </c>
      <c r="CI28">
        <f>'[1]Crop Data'!$F$15</f>
        <v>0.46</v>
      </c>
      <c r="CJ28">
        <f>IF(E28="winterwheat",'[1]Crop Data'!$F$17,
IF(E28="wosr",'[1]Crop Data'!$M$17))</f>
        <v>0.36</v>
      </c>
      <c r="CK28">
        <f>IF(F28="winterwheat",'[1]Crop Data'!$F$17,
IF(F28="wosr",'[1]Crop Data'!$M$17))</f>
        <v>0.36</v>
      </c>
      <c r="CL28">
        <f>IF(G28="winterwheat",'[1]Crop Data'!$F$17,
IF(G28="wosr",'[1]Crop Data'!$M$17))</f>
        <v>7.34</v>
      </c>
      <c r="CM28">
        <f>IF(H28="winterwheat",'[1]Crop Data'!$F$17,
IF(H28="wosr",'[1]Crop Data'!$M$17))</f>
        <v>0.36</v>
      </c>
      <c r="CN28">
        <f>IF(I28="winterwheat",'[1]Crop Data'!$F$17,
IF(I28="wosr",'[1]Crop Data'!$M$17))</f>
        <v>0.36</v>
      </c>
      <c r="CO28">
        <f>IF(J28="winterwheat",'[1]Crop Data'!$F$17,
IF(J28="wosr",'[1]Crop Data'!$M$17))</f>
        <v>7.34</v>
      </c>
      <c r="CP28">
        <f>'[1]Crop Data'!$F$19</f>
        <v>19.5</v>
      </c>
      <c r="CQ28">
        <f>'[1]Crop Data'!$F$19</f>
        <v>19.5</v>
      </c>
      <c r="CR28">
        <f>'[1]Crop Data'!$F$19</f>
        <v>19.5</v>
      </c>
      <c r="CS28">
        <f>'[1]Crop Data'!$F$19</f>
        <v>19.5</v>
      </c>
      <c r="CT28">
        <f>'[1]Crop Data'!$F$19</f>
        <v>19.5</v>
      </c>
      <c r="CU28">
        <f>'[1]Crop Data'!$F$19</f>
        <v>19.5</v>
      </c>
      <c r="CV28">
        <f>'[1]Crop Data'!$F$21</f>
        <v>2.4300000000000002</v>
      </c>
      <c r="CW28">
        <f>'[1]Crop Data'!$F$21</f>
        <v>2.4300000000000002</v>
      </c>
      <c r="CX28">
        <f>'[1]Crop Data'!$F$21</f>
        <v>2.4300000000000002</v>
      </c>
      <c r="CY28">
        <f>'[1]Crop Data'!$F$21</f>
        <v>2.4300000000000002</v>
      </c>
      <c r="CZ28">
        <f>'[1]Crop Data'!$F$21</f>
        <v>2.4300000000000002</v>
      </c>
      <c r="DA28">
        <f>'[1]Crop Data'!$F$21</f>
        <v>2.4300000000000002</v>
      </c>
      <c r="DB28">
        <v>102</v>
      </c>
      <c r="DC28">
        <v>6</v>
      </c>
      <c r="DD28">
        <v>4</v>
      </c>
      <c r="DE28">
        <v>1400</v>
      </c>
      <c r="DF28">
        <v>125</v>
      </c>
      <c r="DG28">
        <f>'[1]Soil | Fuel | Labour | Subsidy'!$M$6</f>
        <v>0.6</v>
      </c>
      <c r="DH28">
        <f>'[1]Soil | Fuel | Labour | Subsidy'!$M$7</f>
        <v>10.08</v>
      </c>
    </row>
  </sheetData>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62CAE50-AFC7-42F7-8854-FF0F3DC3E970}">
          <x14:formula1>
            <xm:f>Lists!$G$5:$G$11</xm:f>
          </x14:formula1>
          <xm:sqref>K2:P28</xm:sqref>
        </x14:dataValidation>
        <x14:dataValidation type="list" allowBlank="1" showInputMessage="1" showErrorMessage="1" xr:uid="{895B32C2-0EA0-4CF1-BC07-C644611DCF42}">
          <x14:formula1>
            <xm:f>Lists!$C$5:$C$18</xm:f>
          </x14:formula1>
          <xm:sqref>E2:J28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EA39-A904-4852-BA9E-EA5021AA39E3}">
  <dimension ref="A1:AR163"/>
  <sheetViews>
    <sheetView tabSelected="1" zoomScale="130" zoomScaleNormal="130" workbookViewId="0">
      <pane xSplit="6" ySplit="1" topLeftCell="R2" activePane="bottomRight" state="frozen"/>
      <selection pane="topRight" activeCell="G1" sqref="G1"/>
      <selection pane="bottomLeft" activeCell="A2" sqref="A2"/>
      <selection pane="bottomRight" activeCell="V7" sqref="V7"/>
    </sheetView>
  </sheetViews>
  <sheetFormatPr defaultRowHeight="15"/>
  <cols>
    <col min="1" max="1" width="23" bestFit="1" customWidth="1"/>
    <col min="2" max="2" width="8.42578125" hidden="1" customWidth="1"/>
    <col min="3" max="3" width="7.140625" hidden="1" customWidth="1"/>
    <col min="4" max="4" width="8.140625" bestFit="1" customWidth="1"/>
    <col min="5" max="5" width="24.85546875" hidden="1" customWidth="1"/>
    <col min="6" max="6" width="13.28515625" bestFit="1" customWidth="1"/>
    <col min="7" max="7" width="15.7109375" bestFit="1" customWidth="1"/>
    <col min="8" max="8" width="38" bestFit="1" customWidth="1"/>
    <col min="9" max="9" width="10.7109375" bestFit="1" customWidth="1"/>
    <col min="10" max="10" width="16.85546875" bestFit="1" customWidth="1"/>
    <col min="11" max="11" width="13.28515625" bestFit="1" customWidth="1"/>
    <col min="12" max="12" width="10.7109375" bestFit="1" customWidth="1"/>
    <col min="13" max="13" width="12.5703125" bestFit="1" customWidth="1"/>
    <col min="14" max="14" width="18.28515625" bestFit="1" customWidth="1"/>
    <col min="15" max="15" width="12.140625" bestFit="1" customWidth="1"/>
    <col min="16" max="16" width="11.85546875" bestFit="1" customWidth="1"/>
    <col min="17" max="17" width="8.28515625" bestFit="1" customWidth="1"/>
    <col min="18" max="18" width="13.42578125" bestFit="1" customWidth="1"/>
    <col min="19" max="19" width="25.28515625" bestFit="1" customWidth="1"/>
    <col min="20" max="20" width="14.5703125" bestFit="1" customWidth="1"/>
    <col min="21" max="21" width="18.140625" bestFit="1" customWidth="1"/>
    <col min="22" max="22" width="17" bestFit="1" customWidth="1"/>
    <col min="23" max="23" width="18.7109375" style="167" customWidth="1"/>
    <col min="24" max="24" width="25.28515625" style="34" bestFit="1" customWidth="1"/>
    <col min="25" max="25" width="23.7109375" bestFit="1" customWidth="1"/>
    <col min="26" max="26" width="20.140625" customWidth="1"/>
    <col min="27" max="27" width="18" bestFit="1" customWidth="1"/>
    <col min="28" max="28" width="33" bestFit="1" customWidth="1"/>
    <col min="29" max="29" width="31.5703125" style="34" bestFit="1" customWidth="1"/>
    <col min="30" max="30" width="21" bestFit="1" customWidth="1"/>
    <col min="31" max="32" width="7.140625" customWidth="1"/>
    <col min="33" max="33" width="9.42578125" customWidth="1"/>
    <col min="34" max="34" width="11.5703125" customWidth="1"/>
    <col min="35" max="35" width="11.7109375" customWidth="1"/>
    <col min="36" max="37" width="10" customWidth="1"/>
    <col min="38" max="38" width="11.42578125" customWidth="1"/>
    <col min="39" max="39" width="9.140625" customWidth="1"/>
    <col min="40" max="40" width="9.7109375" customWidth="1"/>
    <col min="41" max="41" width="11.85546875" customWidth="1"/>
    <col min="42" max="42" width="10.28515625" customWidth="1"/>
    <col min="43" max="43" width="12.5703125" bestFit="1" customWidth="1"/>
    <col min="44" max="44" width="15.85546875" bestFit="1" customWidth="1"/>
  </cols>
  <sheetData>
    <row r="1" spans="1:44" ht="39.75" customHeight="1">
      <c r="A1" s="112" t="s">
        <v>271</v>
      </c>
      <c r="B1" s="112" t="s">
        <v>272</v>
      </c>
      <c r="C1" s="112" t="s">
        <v>273</v>
      </c>
      <c r="D1" s="112" t="s">
        <v>274</v>
      </c>
      <c r="E1" s="112" t="s">
        <v>275</v>
      </c>
      <c r="F1" s="112" t="s">
        <v>276</v>
      </c>
      <c r="G1" s="112" t="s">
        <v>277</v>
      </c>
      <c r="H1" s="112" t="s">
        <v>278</v>
      </c>
      <c r="I1" s="112" t="s">
        <v>279</v>
      </c>
      <c r="J1" s="112" t="s">
        <v>280</v>
      </c>
      <c r="K1" s="112" t="s">
        <v>281</v>
      </c>
      <c r="L1" s="112" t="s">
        <v>282</v>
      </c>
      <c r="M1" s="112" t="s">
        <v>1273</v>
      </c>
      <c r="N1" s="112" t="s">
        <v>283</v>
      </c>
      <c r="O1" s="112" t="s">
        <v>284</v>
      </c>
      <c r="P1" s="112" t="s">
        <v>285</v>
      </c>
      <c r="Q1" s="112" t="s">
        <v>286</v>
      </c>
      <c r="R1" s="112" t="s">
        <v>287</v>
      </c>
      <c r="S1" s="112" t="s">
        <v>288</v>
      </c>
      <c r="T1" s="112" t="s">
        <v>289</v>
      </c>
      <c r="U1" s="112" t="s">
        <v>1423</v>
      </c>
      <c r="V1" s="156" t="s">
        <v>1258</v>
      </c>
      <c r="W1" s="168" t="s">
        <v>290</v>
      </c>
      <c r="X1" s="169" t="s">
        <v>1275</v>
      </c>
      <c r="Y1" s="112" t="s">
        <v>291</v>
      </c>
      <c r="Z1" s="235" t="s">
        <v>306</v>
      </c>
      <c r="AA1" s="112" t="s">
        <v>307</v>
      </c>
      <c r="AB1" s="112" t="s">
        <v>1260</v>
      </c>
      <c r="AC1" s="169" t="s">
        <v>1274</v>
      </c>
      <c r="AD1" s="112" t="s">
        <v>292</v>
      </c>
      <c r="AE1" s="234" t="s">
        <v>293</v>
      </c>
      <c r="AF1" s="234" t="s">
        <v>294</v>
      </c>
      <c r="AG1" s="234" t="s">
        <v>295</v>
      </c>
      <c r="AH1" s="234" t="s">
        <v>1343</v>
      </c>
      <c r="AI1" s="234" t="s">
        <v>297</v>
      </c>
      <c r="AJ1" s="234" t="s">
        <v>1344</v>
      </c>
      <c r="AK1" s="234" t="s">
        <v>1411</v>
      </c>
      <c r="AL1" s="234" t="s">
        <v>299</v>
      </c>
      <c r="AM1" s="234" t="s">
        <v>300</v>
      </c>
      <c r="AN1" s="234" t="s">
        <v>301</v>
      </c>
      <c r="AO1" s="234" t="s">
        <v>1342</v>
      </c>
      <c r="AP1" s="234" t="s">
        <v>303</v>
      </c>
      <c r="AQ1" s="234" t="s">
        <v>304</v>
      </c>
      <c r="AR1" s="234" t="s">
        <v>1259</v>
      </c>
    </row>
    <row r="2" spans="1:44">
      <c r="A2" t="s">
        <v>1208</v>
      </c>
      <c r="B2" t="s">
        <v>309</v>
      </c>
      <c r="C2">
        <v>2011</v>
      </c>
      <c r="D2">
        <v>1</v>
      </c>
      <c r="E2" t="s">
        <v>1360</v>
      </c>
      <c r="F2" t="s">
        <v>311</v>
      </c>
      <c r="G2">
        <v>7.2</v>
      </c>
      <c r="H2" s="24">
        <f>IF(AND(A2=A1,F2=F1,F2="Winter wheat"),G2*0.9*'Management details'!$F$46,
IF(AND(OR(A2&lt;&gt;A1,F2&lt;&gt;F1),F2="Winter wheat"),G2*'Management details'!$F$46,
IF(F2="Oilseed Rape",G2*'Management details'!$F$47)))</f>
        <v>61.92</v>
      </c>
      <c r="I2" t="s">
        <v>1272</v>
      </c>
      <c r="J2">
        <v>10</v>
      </c>
      <c r="K2" t="str">
        <f>IF(F2="Winter wheat","Winter wheat",
IF(F2="Oilseed Rape","Other"))</f>
        <v>Winter wheat</v>
      </c>
      <c r="L2" t="str">
        <f>IF(ISNUMBER(SEARCH("heavy",$A2))=TRUE,"Fine",
IF(ISNUMBER(SEARCH("medium",$A2))=TRUE,"Medium",
IF(ISNUMBER(SEARCH("light",$A2))=TRUE,"Coarse")))</f>
        <v>Fine</v>
      </c>
      <c r="M2" s="167">
        <f>IF($L2="Fine",3.4*1.72,
IF($L2="Medium",2.6*1.72,
IF($L2="Coarse",3*1.72)))</f>
        <v>5.8479999999999999</v>
      </c>
      <c r="N2" t="str">
        <f>IF(M2&lt;= 1.72, "SOM &lt;= 1.72",
IF(AND(M2&lt;= 5.16, M2&gt;1.72), "1.72 &lt; SOM &lt;= 5.16",
IF(AND(M2&lt;= 10.32, M2&gt;5.16), "5.16 &lt; SOM &lt;= 10.32",
IF(M2&gt;10.32, "10.32 &lt; SOM",
"!!"))))</f>
        <v>5.16 &lt; SOM &lt;= 10.32</v>
      </c>
      <c r="O2" t="s">
        <v>1269</v>
      </c>
      <c r="P2" t="s">
        <v>1270</v>
      </c>
      <c r="Q2">
        <v>7</v>
      </c>
      <c r="R2" t="str">
        <f>IF(AND(Q2&gt;5.4,Q2&lt;=7.3),"5.5 &lt; pH &lt;= 7.3",
IF(AND(Q2&gt;7.3,Q2&lt;=8.5),"7.3 &lt; pH &lt;= 8.5"))</f>
        <v>5.5 &lt; pH &lt;= 7.3</v>
      </c>
      <c r="S2" t="s">
        <v>317</v>
      </c>
      <c r="T2">
        <f>IF(AND((ISNUMBER(SEARCH("heavy",$A2))=TRUE),$F2="Winter wheat"),'Management details'!$O$11,
IF(AND((ISNUMBER(SEARCH("medium",$A2))=TRUE),$F2="Winter wheat"),'Management details'!$P$11,
IF(AND((ISNUMBER(SEARCH("light",$A2))=TRUE),$F2="Winter wheat"),'Management details'!$Q$11,
IF($F2="Oilseed Rape",'Management details'!$O$12))))</f>
        <v>220</v>
      </c>
      <c r="U2" t="s">
        <v>1424</v>
      </c>
      <c r="V2">
        <v>3</v>
      </c>
      <c r="W2" s="167">
        <f>IF(AND(ISNUMBER(SEARCH("L-Dsty",$A2))=TRUE,F2="Winter wheat"),'Management details'!$AB$22,
IF(AND(ISNUMBER(SEARCH("H-Dsty",$A2))=TRUE,F2="Winter wheat"),'Management details'!$AF$22,
IF(F2="Oilseed Rape",'Management details'!$AB$30)))</f>
        <v>8.0975999999999999</v>
      </c>
      <c r="X2" s="34" t="s">
        <v>1197</v>
      </c>
      <c r="Y2" t="s">
        <v>1197</v>
      </c>
      <c r="Z2">
        <v>0</v>
      </c>
      <c r="AA2">
        <v>100</v>
      </c>
      <c r="AB2" t="s">
        <v>1264</v>
      </c>
      <c r="AC2" s="34" t="s">
        <v>320</v>
      </c>
      <c r="AD2" t="str">
        <f>AC2</f>
        <v>no change</v>
      </c>
      <c r="AE2">
        <v>0</v>
      </c>
      <c r="AF2">
        <v>0</v>
      </c>
      <c r="AG2" s="25">
        <f>IF(AND(ISNUMBER(SEARCH("heavy",$A2))=TRUE,$F2="Winter wheat"),1,
IF(AND(ISNUMBER(SEARCH("heavy",$A2))=FALSE,$F2="Winter wheat",D2=1),1,
IF(AND(ISNUMBER(SEARCH("heavy",$A2))=FALSE,$F2="Winter wheat",D2=4),1,
0)))</f>
        <v>1</v>
      </c>
      <c r="AH2">
        <v>0</v>
      </c>
      <c r="AI2" s="25">
        <v>0</v>
      </c>
      <c r="AJ2" s="25">
        <f>IF($AI2=1,0,
IF(F2="Oilseed Rape",0,
1))</f>
        <v>1</v>
      </c>
      <c r="AK2" s="25">
        <v>0</v>
      </c>
      <c r="AL2" s="25">
        <f>IF(AND(ISNUMBER(SEARCH("heavy",$A2))=TRUE,$F2="Winter wheat"),0,
IF(AND(ISNUMBER(SEARCH("medium",$A2))=TRUE,$F2="Winter wheat",D2=2),1,
IF(AND(ISNUMBER(SEARCH("medium",$A2))=TRUE,$F2="Winter wheat",D2=5),1,
IF(AND(ISNUMBER(SEARCH("medium",$A2))=TRUE,$F2="Winter wheat",D2=1),0,
IF(AND(ISNUMBER(SEARCH("medium",$A2))=TRUE,$F2="Winter wheat",D2=4),0,
IF(AND(ISNUMBER(SEARCH("light",$A2))=TRUE,$F2="Winter wheat",D2=2),1,
IF(AND(ISNUMBER(SEARCH("light",$A2))=TRUE,$F2="Winter wheat",D2=5),1,
IF(AND(ISNUMBER(SEARCH("light",$A2))=TRUE,$F2="Winter wheat",D2=1),0,
IF(AND(ISNUMBER(SEARCH("light",$A2))=TRUE,$F2="Winter wheat",D2=4),0,
IF($F2="Oilseed Rape",0
))))))))))</f>
        <v>0</v>
      </c>
      <c r="AM2">
        <f>IF(AL2=1,1,0)</f>
        <v>0</v>
      </c>
      <c r="AN2">
        <f>IF($F2="Winter wheat",2,1)</f>
        <v>2</v>
      </c>
      <c r="AO2">
        <v>0</v>
      </c>
      <c r="AP2">
        <f>IF($F2="Winter wheat",0,1)</f>
        <v>0</v>
      </c>
      <c r="AQ2">
        <v>0</v>
      </c>
      <c r="AR2" s="25">
        <f>IF(AND(ISNUMBER(SEARCH("L-Dsty",$A2))=TRUE,$F2="Winter wheat"),'Management details'!$F$32,
IF(AND(ISNUMBER(SEARCH("H-Dsty",$A2))=TRUE,$F2="Winter wheat"),'Management details'!$G$32,
IF(AND(ISNUMBER(SEARCH("L-Dsty",$A2))=TRUE,$F2="Oilseed Rape"),'Management details'!$F$33,
IF(AND(ISNUMBER(SEARCH("H-Dsty",$A2))=TRUE,$F2="Oilseed Rape"),'Management details'!$G$33))))</f>
        <v>4</v>
      </c>
    </row>
    <row r="3" spans="1:44">
      <c r="A3" t="s">
        <v>1208</v>
      </c>
      <c r="B3" t="s">
        <v>309</v>
      </c>
      <c r="C3">
        <v>2012</v>
      </c>
      <c r="D3">
        <v>2</v>
      </c>
      <c r="E3" t="s">
        <v>1360</v>
      </c>
      <c r="F3" t="s">
        <v>311</v>
      </c>
      <c r="G3">
        <v>7.2</v>
      </c>
      <c r="H3" s="24">
        <f>IF(AND(A3=A2,F3=F2,F3="Winter wheat"),G3*0.9*'Management details'!$F$46,
IF(AND(OR(A3&lt;&gt;A2,F3&lt;&gt;F2),F3="Winter wheat"),G3*'Management details'!$F$46,
IF(F3="Oilseed Rape",G3*'Management details'!$F$47)))</f>
        <v>55.728000000000002</v>
      </c>
      <c r="I3" t="s">
        <v>1272</v>
      </c>
      <c r="J3">
        <v>10</v>
      </c>
      <c r="K3" t="str">
        <f t="shared" ref="K3:K55" si="0">IF(F3="Winter wheat","Winter wheat",
IF(F3="Oilseed Rape","Other"))</f>
        <v>Winter wheat</v>
      </c>
      <c r="L3" t="str">
        <f t="shared" ref="L3:L66" si="1">IF(ISNUMBER(SEARCH("heavy",$A3))=TRUE,"Fine",
IF(ISNUMBER(SEARCH("medium",$A3))=TRUE,"Medium",
IF(ISNUMBER(SEARCH("light",$A3))=TRUE,"Coarse")))</f>
        <v>Fine</v>
      </c>
      <c r="M3">
        <f t="shared" ref="M3:M66" si="2">IF($L3="Fine",3.4*1.72,
IF($L3="Medium",2.6*1.72,
IF($L3="Coarse",3*1.72)))</f>
        <v>5.8479999999999999</v>
      </c>
      <c r="N3" t="str">
        <f t="shared" ref="N3:N55" si="3">IF(M3&lt;= 1.72, "SOM &lt;= 1.72",
IF(AND(M3&lt;= 5.16, M3&gt;1.72), "1.72 &lt; SOM &lt;= 5.16",
IF(AND(M3&lt;= 10.32, M3&gt;5.16), "5.16 &lt; SOM &lt;= 10.32",
IF(M3&gt;10.32, "10.32 &lt; SOM",
"!!"))))</f>
        <v>5.16 &lt; SOM &lt;= 10.32</v>
      </c>
      <c r="O3" t="s">
        <v>1269</v>
      </c>
      <c r="P3" t="s">
        <v>1270</v>
      </c>
      <c r="Q3">
        <v>7</v>
      </c>
      <c r="R3" t="str">
        <f>IF(AND(Q3&gt;5.4,Q3&lt;=7.3),"5.5 &lt; pH &lt;= 7.3",
IF(AND(Q3&gt;7.3,Q3&lt;=8.5),"7.3 &lt; pH &lt;= 8.5"))</f>
        <v>5.5 &lt; pH &lt;= 7.3</v>
      </c>
      <c r="S3" t="s">
        <v>317</v>
      </c>
      <c r="T3">
        <f>IF(AND((ISNUMBER(SEARCH("heavy",$A3))=TRUE),$F3="Winter wheat"),'Management details'!$O$11,
IF(AND((ISNUMBER(SEARCH("medium",$A3))=TRUE),$F3="Winter wheat"),'Management details'!$P$11,
IF(AND((ISNUMBER(SEARCH("light",$A3))=TRUE),$F3="Winter wheat"),'Management details'!$Q$11,
IF($F3="Oilseed Rape",'Management details'!$O$12))))</f>
        <v>220</v>
      </c>
      <c r="U3" t="s">
        <v>1424</v>
      </c>
      <c r="V3">
        <v>3</v>
      </c>
      <c r="W3" s="167">
        <f>IF(AND(ISNUMBER(SEARCH("L-Dsty",$A3))=TRUE,F3="Winter wheat"),'Management details'!$AB$22,
IF(AND(ISNUMBER(SEARCH("H-Dsty",$A3))=TRUE,F3="Winter wheat"),'Management details'!$AF$22,
IF(F3="Oilseed Rape",'Management details'!$AB$30)))</f>
        <v>8.0975999999999999</v>
      </c>
      <c r="X3" s="34" t="s">
        <v>1197</v>
      </c>
      <c r="Y3" t="s">
        <v>1197</v>
      </c>
      <c r="Z3">
        <v>0</v>
      </c>
      <c r="AA3">
        <v>100</v>
      </c>
      <c r="AB3" t="s">
        <v>1264</v>
      </c>
      <c r="AC3" s="34" t="s">
        <v>320</v>
      </c>
      <c r="AD3" t="str">
        <f t="shared" ref="AD3:AD55" si="4">AC3</f>
        <v>no change</v>
      </c>
      <c r="AE3">
        <v>0</v>
      </c>
      <c r="AF3">
        <v>0</v>
      </c>
      <c r="AG3" s="25">
        <f t="shared" ref="AG3:AG66" si="5">IF(AND(ISNUMBER(SEARCH("heavy",$A3))=TRUE,$F3="Winter wheat"),1,
IF(AND(ISNUMBER(SEARCH("heavy",$A3))=FALSE,$F3="Winter wheat",D3=1),1,
IF(AND(ISNUMBER(SEARCH("heavy",$A3))=FALSE,$F3="Winter wheat",D3=4),1,
0)))</f>
        <v>1</v>
      </c>
      <c r="AH3">
        <v>0</v>
      </c>
      <c r="AI3" s="25">
        <v>0</v>
      </c>
      <c r="AJ3" s="25">
        <f t="shared" ref="AJ3:AJ19" si="6">IF($AI3=1,0,
IF(F3="Oilseed Rape",0,
1))</f>
        <v>1</v>
      </c>
      <c r="AK3" s="25">
        <v>0</v>
      </c>
      <c r="AL3" s="25">
        <f t="shared" ref="AL3:AL66" si="7">IF(AND(ISNUMBER(SEARCH("heavy",$A3))=TRUE,$F3="Winter wheat"),0,
IF(AND(ISNUMBER(SEARCH("medium",$A3))=TRUE,$F3="Winter wheat",D3=2),1,
IF(AND(ISNUMBER(SEARCH("medium",$A3))=TRUE,$F3="Winter wheat",D3=5),1,
IF(AND(ISNUMBER(SEARCH("medium",$A3))=TRUE,$F3="Winter wheat",D3=1),0,
IF(AND(ISNUMBER(SEARCH("medium",$A3))=TRUE,$F3="Winter wheat",D3=4),0,
IF(AND(ISNUMBER(SEARCH("light",$A3))=TRUE,$F3="Winter wheat",D3=2),1,
IF(AND(ISNUMBER(SEARCH("light",$A3))=TRUE,$F3="Winter wheat",D3=5),1,
IF(AND(ISNUMBER(SEARCH("light",$A3))=TRUE,$F3="Winter wheat",D3=1),0,
IF(AND(ISNUMBER(SEARCH("light",$A3))=TRUE,$F3="Winter wheat",D3=4),0,
IF($F3="Oilseed Rape",0
))))))))))</f>
        <v>0</v>
      </c>
      <c r="AM3">
        <f t="shared" ref="AM3:AM66" si="8">IF(AL3=1,1,0)</f>
        <v>0</v>
      </c>
      <c r="AN3">
        <f t="shared" ref="AN3:AN66" si="9">IF($F3="Winter wheat",2,1)</f>
        <v>2</v>
      </c>
      <c r="AO3">
        <v>0</v>
      </c>
      <c r="AP3">
        <f t="shared" ref="AP3:AP66" si="10">IF($F3="Winter wheat",0,1)</f>
        <v>0</v>
      </c>
      <c r="AQ3">
        <v>0</v>
      </c>
      <c r="AR3" s="25">
        <f>IF(AND(ISNUMBER(SEARCH("L-Dsty",$A3))=TRUE,$F3="Winter wheat"),'Management details'!$F$32,
IF(AND(ISNUMBER(SEARCH("H-Dsty",$A3))=TRUE,$F3="Winter wheat"),'Management details'!$G$32,
IF(AND(ISNUMBER(SEARCH("L-Dsty",$A3))=TRUE,$F3="Oilseed Rape"),'Management details'!$F$33,
IF(AND(ISNUMBER(SEARCH("H-Dsty",$A3))=TRUE,$F3="Oilseed Rape"),'Management details'!$G$33))))</f>
        <v>4</v>
      </c>
    </row>
    <row r="4" spans="1:44">
      <c r="A4" t="s">
        <v>1208</v>
      </c>
      <c r="B4" t="s">
        <v>309</v>
      </c>
      <c r="C4">
        <v>2013</v>
      </c>
      <c r="D4">
        <v>3</v>
      </c>
      <c r="E4" t="s">
        <v>1360</v>
      </c>
      <c r="F4" t="s">
        <v>326</v>
      </c>
      <c r="G4">
        <v>7.2</v>
      </c>
      <c r="H4" s="24">
        <f>IF(AND(A4=A3,F4=F3,F4="Winter wheat"),G4*0.9*'Management details'!$F$46,
IF(AND(OR(A4&lt;&gt;A3,F4&lt;&gt;F3),F4="Winter wheat"),G4*'Management details'!$F$46,
IF(F4="Oilseed Rape",G4*'Management details'!$F$47)))</f>
        <v>25.2</v>
      </c>
      <c r="I4" t="s">
        <v>1272</v>
      </c>
      <c r="J4">
        <v>10</v>
      </c>
      <c r="K4" t="str">
        <f t="shared" si="0"/>
        <v>Other</v>
      </c>
      <c r="L4" t="str">
        <f t="shared" si="1"/>
        <v>Fine</v>
      </c>
      <c r="M4">
        <f t="shared" si="2"/>
        <v>5.8479999999999999</v>
      </c>
      <c r="N4" t="str">
        <f t="shared" si="3"/>
        <v>5.16 &lt; SOM &lt;= 10.32</v>
      </c>
      <c r="O4" t="s">
        <v>1269</v>
      </c>
      <c r="P4" t="s">
        <v>1270</v>
      </c>
      <c r="Q4">
        <v>7</v>
      </c>
      <c r="R4" t="str">
        <f t="shared" ref="R4:R55" si="11">IF(AND(Q4&gt;5.4,Q4&lt;=7.3),"5.5 &lt; pH &lt;= 7.3",
IF(AND(Q4&gt;7.3,Q4&lt;=8.5),"7.3 &lt; pH &lt;= 8.5"))</f>
        <v>5.5 &lt; pH &lt;= 7.3</v>
      </c>
      <c r="S4" t="s">
        <v>317</v>
      </c>
      <c r="T4">
        <f>IF(AND((ISNUMBER(SEARCH("heavy",$A4))=TRUE),$F4="Winter wheat"),'Management details'!$O$11,
IF(AND((ISNUMBER(SEARCH("medium",$A4))=TRUE),$F4="Winter wheat"),'Management details'!$P$11,
IF(AND((ISNUMBER(SEARCH("light",$A4))=TRUE),$F4="Winter wheat"),'Management details'!$Q$11,
IF($F4="Oilseed Rape",'Management details'!$O$12))))</f>
        <v>190</v>
      </c>
      <c r="U4" t="s">
        <v>1424</v>
      </c>
      <c r="V4">
        <v>3</v>
      </c>
      <c r="W4" s="167">
        <f>IF(AND(ISNUMBER(SEARCH("L-Dsty",$A4))=TRUE,F4="Winter wheat"),'Management details'!$AB$22,
IF(AND(ISNUMBER(SEARCH("H-Dsty",$A4))=TRUE,F4="Winter wheat"),'Management details'!$AF$22,
IF(F4="Oilseed Rape",'Management details'!$AB$30)))</f>
        <v>2</v>
      </c>
      <c r="X4" s="34" t="s">
        <v>1197</v>
      </c>
      <c r="Y4" t="s">
        <v>1197</v>
      </c>
      <c r="Z4">
        <v>0</v>
      </c>
      <c r="AA4">
        <v>100</v>
      </c>
      <c r="AB4" t="s">
        <v>1264</v>
      </c>
      <c r="AC4" s="34" t="s">
        <v>320</v>
      </c>
      <c r="AD4" t="str">
        <f t="shared" si="4"/>
        <v>no change</v>
      </c>
      <c r="AE4">
        <v>0</v>
      </c>
      <c r="AF4">
        <v>0</v>
      </c>
      <c r="AG4" s="25">
        <f t="shared" si="5"/>
        <v>0</v>
      </c>
      <c r="AH4">
        <v>0</v>
      </c>
      <c r="AI4" s="25">
        <v>0</v>
      </c>
      <c r="AJ4" s="25">
        <f>IF($AI4=1,0,
IF(F4="Oilseed Rape",0,
1))</f>
        <v>0</v>
      </c>
      <c r="AK4" s="25">
        <v>0</v>
      </c>
      <c r="AL4" s="25">
        <f t="shared" si="7"/>
        <v>0</v>
      </c>
      <c r="AM4">
        <f t="shared" si="8"/>
        <v>0</v>
      </c>
      <c r="AN4">
        <f t="shared" si="9"/>
        <v>1</v>
      </c>
      <c r="AO4">
        <v>0</v>
      </c>
      <c r="AP4">
        <f t="shared" si="10"/>
        <v>1</v>
      </c>
      <c r="AQ4">
        <v>0</v>
      </c>
      <c r="AR4" s="25">
        <f>IF(AND(ISNUMBER(SEARCH("L-Dsty",$A4))=TRUE,$F4="Winter wheat"),'Management details'!$F$32,
IF(AND(ISNUMBER(SEARCH("H-Dsty",$A4))=TRUE,$F4="Winter wheat"),'Management details'!$G$32,
IF(AND(ISNUMBER(SEARCH("L-Dsty",$A4))=TRUE,$F4="Oilseed Rape"),'Management details'!$F$33,
IF(AND(ISNUMBER(SEARCH("H-Dsty",$A4))=TRUE,$F4="Oilseed Rape"),'Management details'!$G$33))))</f>
        <v>3</v>
      </c>
    </row>
    <row r="5" spans="1:44">
      <c r="A5" t="s">
        <v>1208</v>
      </c>
      <c r="B5" t="s">
        <v>309</v>
      </c>
      <c r="C5">
        <v>2014</v>
      </c>
      <c r="D5">
        <v>4</v>
      </c>
      <c r="E5" t="s">
        <v>1360</v>
      </c>
      <c r="F5" t="s">
        <v>311</v>
      </c>
      <c r="G5">
        <v>7.2</v>
      </c>
      <c r="H5" s="24">
        <f>IF(AND(A5=A4,F5=F4,F5="Winter wheat"),G5*0.9*'Management details'!$F$46,
IF(AND(OR(A5&lt;&gt;A4,F5&lt;&gt;F4),F5="Winter wheat"),G5*'Management details'!$F$46,
IF(F5="Oilseed Rape",G5*'Management details'!$F$47)))</f>
        <v>61.92</v>
      </c>
      <c r="I5" t="s">
        <v>1272</v>
      </c>
      <c r="J5">
        <v>10</v>
      </c>
      <c r="K5" t="str">
        <f>IF(F5="Winter wheat","Winter wheat",
IF(F5="Oilseed Rape","Other"))</f>
        <v>Winter wheat</v>
      </c>
      <c r="L5" t="str">
        <f t="shared" si="1"/>
        <v>Fine</v>
      </c>
      <c r="M5">
        <f t="shared" si="2"/>
        <v>5.8479999999999999</v>
      </c>
      <c r="N5" t="str">
        <f t="shared" si="3"/>
        <v>5.16 &lt; SOM &lt;= 10.32</v>
      </c>
      <c r="O5" t="s">
        <v>1269</v>
      </c>
      <c r="P5" t="s">
        <v>1270</v>
      </c>
      <c r="Q5">
        <v>7</v>
      </c>
      <c r="R5" t="str">
        <f t="shared" si="11"/>
        <v>5.5 &lt; pH &lt;= 7.3</v>
      </c>
      <c r="S5" t="s">
        <v>317</v>
      </c>
      <c r="T5">
        <f>IF(AND((ISNUMBER(SEARCH("heavy",$A5))=TRUE),$F5="Winter wheat"),'Management details'!$O$11,
IF(AND((ISNUMBER(SEARCH("medium",$A5))=TRUE),$F5="Winter wheat"),'Management details'!$P$11,
IF(AND((ISNUMBER(SEARCH("light",$A5))=TRUE),$F5="Winter wheat"),'Management details'!$Q$11,
IF($F5="Oilseed Rape",'Management details'!$O$12))))</f>
        <v>220</v>
      </c>
      <c r="U5" t="s">
        <v>1424</v>
      </c>
      <c r="V5">
        <v>3</v>
      </c>
      <c r="W5" s="167">
        <f>IF(AND(ISNUMBER(SEARCH("L-Dsty",$A5))=TRUE,F5="Winter wheat"),'Management details'!$AB$22,
IF(AND(ISNUMBER(SEARCH("H-Dsty",$A5))=TRUE,F5="Winter wheat"),'Management details'!$AF$22,
IF(F5="Oilseed Rape",'Management details'!$AB$30)))</f>
        <v>8.0975999999999999</v>
      </c>
      <c r="X5" s="34" t="s">
        <v>1197</v>
      </c>
      <c r="Y5" t="s">
        <v>1197</v>
      </c>
      <c r="Z5">
        <v>0</v>
      </c>
      <c r="AA5">
        <v>100</v>
      </c>
      <c r="AB5" t="s">
        <v>1264</v>
      </c>
      <c r="AC5" s="34" t="s">
        <v>320</v>
      </c>
      <c r="AD5" t="str">
        <f t="shared" si="4"/>
        <v>no change</v>
      </c>
      <c r="AE5">
        <v>0</v>
      </c>
      <c r="AF5">
        <v>0</v>
      </c>
      <c r="AG5" s="25">
        <f t="shared" si="5"/>
        <v>1</v>
      </c>
      <c r="AH5">
        <v>0</v>
      </c>
      <c r="AI5" s="25">
        <v>0</v>
      </c>
      <c r="AJ5" s="25">
        <f t="shared" si="6"/>
        <v>1</v>
      </c>
      <c r="AK5" s="25">
        <v>0</v>
      </c>
      <c r="AL5" s="25">
        <f t="shared" si="7"/>
        <v>0</v>
      </c>
      <c r="AM5">
        <f t="shared" si="8"/>
        <v>0</v>
      </c>
      <c r="AN5">
        <f t="shared" si="9"/>
        <v>2</v>
      </c>
      <c r="AO5">
        <v>0</v>
      </c>
      <c r="AP5">
        <f t="shared" si="10"/>
        <v>0</v>
      </c>
      <c r="AQ5">
        <v>0</v>
      </c>
      <c r="AR5" s="25">
        <f>IF(AND(ISNUMBER(SEARCH("L-Dsty",$A5))=TRUE,$F5="Winter wheat"),'Management details'!$F$32,
IF(AND(ISNUMBER(SEARCH("H-Dsty",$A5))=TRUE,$F5="Winter wheat"),'Management details'!$G$32,
IF(AND(ISNUMBER(SEARCH("L-Dsty",$A5))=TRUE,$F5="Oilseed Rape"),'Management details'!$F$33,
IF(AND(ISNUMBER(SEARCH("H-Dsty",$A5))=TRUE,$F5="Oilseed Rape"),'Management details'!$G$33))))</f>
        <v>4</v>
      </c>
    </row>
    <row r="6" spans="1:44">
      <c r="A6" t="s">
        <v>1208</v>
      </c>
      <c r="B6" t="s">
        <v>309</v>
      </c>
      <c r="C6">
        <v>2015</v>
      </c>
      <c r="D6">
        <v>5</v>
      </c>
      <c r="E6" t="s">
        <v>1360</v>
      </c>
      <c r="F6" t="s">
        <v>311</v>
      </c>
      <c r="G6">
        <v>7.2</v>
      </c>
      <c r="H6" s="24">
        <f>IF(AND(A6=A5,F6=F5,F6="Winter wheat"),G6*0.9*'Management details'!$F$46,
IF(AND(OR(A6&lt;&gt;A5,F6&lt;&gt;F5),F6="Winter wheat"),G6*'Management details'!$F$46,
IF(F6="Oilseed Rape",G6*'Management details'!$F$47)))</f>
        <v>55.728000000000002</v>
      </c>
      <c r="I6" t="s">
        <v>1272</v>
      </c>
      <c r="J6">
        <v>10</v>
      </c>
      <c r="K6" t="str">
        <f t="shared" si="0"/>
        <v>Winter wheat</v>
      </c>
      <c r="L6" t="str">
        <f t="shared" si="1"/>
        <v>Fine</v>
      </c>
      <c r="M6">
        <f t="shared" si="2"/>
        <v>5.8479999999999999</v>
      </c>
      <c r="N6" t="str">
        <f t="shared" si="3"/>
        <v>5.16 &lt; SOM &lt;= 10.32</v>
      </c>
      <c r="O6" t="s">
        <v>1269</v>
      </c>
      <c r="P6" t="s">
        <v>1270</v>
      </c>
      <c r="Q6">
        <v>7</v>
      </c>
      <c r="R6" t="str">
        <f t="shared" si="11"/>
        <v>5.5 &lt; pH &lt;= 7.3</v>
      </c>
      <c r="S6" t="s">
        <v>317</v>
      </c>
      <c r="T6">
        <f>IF(AND((ISNUMBER(SEARCH("heavy",$A6))=TRUE),$F6="Winter wheat"),'Management details'!$O$11,
IF(AND((ISNUMBER(SEARCH("medium",$A6))=TRUE),$F6="Winter wheat"),'Management details'!$P$11,
IF(AND((ISNUMBER(SEARCH("light",$A6))=TRUE),$F6="Winter wheat"),'Management details'!$Q$11,
IF($F6="Oilseed Rape",'Management details'!$O$12))))</f>
        <v>220</v>
      </c>
      <c r="U6" t="s">
        <v>1424</v>
      </c>
      <c r="V6">
        <v>3</v>
      </c>
      <c r="W6" s="167">
        <f>IF(AND(ISNUMBER(SEARCH("L-Dsty",$A6))=TRUE,F6="Winter wheat"),'Management details'!$AB$22,
IF(AND(ISNUMBER(SEARCH("H-Dsty",$A6))=TRUE,F6="Winter wheat"),'Management details'!$AF$22,
IF(F6="Oilseed Rape",'Management details'!$AB$30)))</f>
        <v>8.0975999999999999</v>
      </c>
      <c r="X6" s="34" t="s">
        <v>1197</v>
      </c>
      <c r="Y6" t="s">
        <v>1197</v>
      </c>
      <c r="Z6">
        <v>0</v>
      </c>
      <c r="AA6">
        <v>100</v>
      </c>
      <c r="AB6" t="s">
        <v>1264</v>
      </c>
      <c r="AC6" s="34" t="s">
        <v>320</v>
      </c>
      <c r="AD6" t="str">
        <f t="shared" si="4"/>
        <v>no change</v>
      </c>
      <c r="AE6">
        <v>0</v>
      </c>
      <c r="AF6">
        <v>0</v>
      </c>
      <c r="AG6" s="25">
        <f t="shared" si="5"/>
        <v>1</v>
      </c>
      <c r="AH6">
        <v>0</v>
      </c>
      <c r="AI6" s="25">
        <v>0</v>
      </c>
      <c r="AJ6" s="25">
        <f t="shared" si="6"/>
        <v>1</v>
      </c>
      <c r="AK6" s="25">
        <v>0</v>
      </c>
      <c r="AL6" s="25">
        <f t="shared" si="7"/>
        <v>0</v>
      </c>
      <c r="AM6">
        <f t="shared" si="8"/>
        <v>0</v>
      </c>
      <c r="AN6">
        <f t="shared" si="9"/>
        <v>2</v>
      </c>
      <c r="AO6">
        <v>0</v>
      </c>
      <c r="AP6">
        <f t="shared" si="10"/>
        <v>0</v>
      </c>
      <c r="AQ6">
        <v>0</v>
      </c>
      <c r="AR6" s="25">
        <f>IF(AND(ISNUMBER(SEARCH("L-Dsty",$A6))=TRUE,$F6="Winter wheat"),'Management details'!$F$32,
IF(AND(ISNUMBER(SEARCH("H-Dsty",$A6))=TRUE,$F6="Winter wheat"),'Management details'!$G$32,
IF(AND(ISNUMBER(SEARCH("L-Dsty",$A6))=TRUE,$F6="Oilseed Rape"),'Management details'!$F$33,
IF(AND(ISNUMBER(SEARCH("H-Dsty",$A6))=TRUE,$F6="Oilseed Rape"),'Management details'!$G$33))))</f>
        <v>4</v>
      </c>
    </row>
    <row r="7" spans="1:44">
      <c r="A7" t="s">
        <v>1208</v>
      </c>
      <c r="B7" t="s">
        <v>309</v>
      </c>
      <c r="C7">
        <v>2016</v>
      </c>
      <c r="D7">
        <v>6</v>
      </c>
      <c r="E7" t="s">
        <v>1360</v>
      </c>
      <c r="F7" t="s">
        <v>326</v>
      </c>
      <c r="G7">
        <v>7.2</v>
      </c>
      <c r="H7" s="24">
        <f>IF(AND(A7=A6,F7=F6,F7="Winter wheat"),G7*0.9*'Management details'!$F$46,
IF(AND(OR(A7&lt;&gt;A6,F7&lt;&gt;F6),F7="Winter wheat"),G7*'Management details'!$F$46,
IF(F7="Oilseed Rape",G7*'Management details'!$F$47)))</f>
        <v>25.2</v>
      </c>
      <c r="I7" t="s">
        <v>1272</v>
      </c>
      <c r="J7">
        <v>10</v>
      </c>
      <c r="K7" t="str">
        <f t="shared" si="0"/>
        <v>Other</v>
      </c>
      <c r="L7" t="str">
        <f t="shared" si="1"/>
        <v>Fine</v>
      </c>
      <c r="M7">
        <f t="shared" si="2"/>
        <v>5.8479999999999999</v>
      </c>
      <c r="N7" t="str">
        <f t="shared" si="3"/>
        <v>5.16 &lt; SOM &lt;= 10.32</v>
      </c>
      <c r="O7" t="s">
        <v>1269</v>
      </c>
      <c r="P7" t="s">
        <v>1270</v>
      </c>
      <c r="Q7">
        <v>7</v>
      </c>
      <c r="R7" t="str">
        <f t="shared" si="11"/>
        <v>5.5 &lt; pH &lt;= 7.3</v>
      </c>
      <c r="S7" t="s">
        <v>317</v>
      </c>
      <c r="T7">
        <f>IF(AND((ISNUMBER(SEARCH("heavy",$A7))=TRUE),$F7="Winter wheat"),'Management details'!$O$11,
IF(AND((ISNUMBER(SEARCH("medium",$A7))=TRUE),$F7="Winter wheat"),'Management details'!$P$11,
IF(AND((ISNUMBER(SEARCH("light",$A7))=TRUE),$F7="Winter wheat"),'Management details'!$Q$11,
IF($F7="Oilseed Rape",'Management details'!$O$12))))</f>
        <v>190</v>
      </c>
      <c r="U7" t="s">
        <v>1424</v>
      </c>
      <c r="V7">
        <v>3</v>
      </c>
      <c r="W7" s="167">
        <f>IF(AND(ISNUMBER(SEARCH("L-Dsty",$A7))=TRUE,F7="Winter wheat"),'Management details'!$AB$22,
IF(AND(ISNUMBER(SEARCH("H-Dsty",$A7))=TRUE,F7="Winter wheat"),'Management details'!$AF$22,
IF(F7="Oilseed Rape",'Management details'!$AB$30)))</f>
        <v>2</v>
      </c>
      <c r="X7" s="34" t="s">
        <v>1197</v>
      </c>
      <c r="Y7" t="s">
        <v>1197</v>
      </c>
      <c r="Z7">
        <v>0</v>
      </c>
      <c r="AA7">
        <v>100</v>
      </c>
      <c r="AB7" t="s">
        <v>1264</v>
      </c>
      <c r="AC7" s="34" t="s">
        <v>320</v>
      </c>
      <c r="AD7" t="str">
        <f t="shared" si="4"/>
        <v>no change</v>
      </c>
      <c r="AE7">
        <v>0</v>
      </c>
      <c r="AF7">
        <v>0</v>
      </c>
      <c r="AG7" s="25">
        <f t="shared" si="5"/>
        <v>0</v>
      </c>
      <c r="AH7">
        <v>0</v>
      </c>
      <c r="AI7" s="25">
        <v>0</v>
      </c>
      <c r="AJ7" s="25">
        <f t="shared" si="6"/>
        <v>0</v>
      </c>
      <c r="AK7" s="25">
        <v>0</v>
      </c>
      <c r="AL7" s="25">
        <f t="shared" si="7"/>
        <v>0</v>
      </c>
      <c r="AM7">
        <f t="shared" si="8"/>
        <v>0</v>
      </c>
      <c r="AN7">
        <f t="shared" si="9"/>
        <v>1</v>
      </c>
      <c r="AO7">
        <v>0</v>
      </c>
      <c r="AP7">
        <f t="shared" si="10"/>
        <v>1</v>
      </c>
      <c r="AQ7">
        <v>0</v>
      </c>
      <c r="AR7" s="25">
        <f>IF(AND(ISNUMBER(SEARCH("L-Dsty",$A7))=TRUE,$F7="Winter wheat"),'Management details'!$F$32,
IF(AND(ISNUMBER(SEARCH("H-Dsty",$A7))=TRUE,$F7="Winter wheat"),'Management details'!$G$32,
IF(AND(ISNUMBER(SEARCH("L-Dsty",$A7))=TRUE,$F7="Oilseed Rape"),'Management details'!$F$33,
IF(AND(ISNUMBER(SEARCH("H-Dsty",$A7))=TRUE,$F7="Oilseed Rape"),'Management details'!$G$33))))</f>
        <v>3</v>
      </c>
    </row>
    <row r="8" spans="1:44">
      <c r="A8" t="s">
        <v>1209</v>
      </c>
      <c r="B8" t="s">
        <v>309</v>
      </c>
      <c r="C8">
        <v>2011</v>
      </c>
      <c r="D8">
        <v>1</v>
      </c>
      <c r="E8" t="s">
        <v>1361</v>
      </c>
      <c r="F8" t="s">
        <v>311</v>
      </c>
      <c r="G8">
        <v>7.2</v>
      </c>
      <c r="H8" s="24">
        <f>IF(AND(A8=A7,F8=F7,F8="Winter wheat"),G8*0.9*'Management details'!$F$46,
IF(AND(OR(A8&lt;&gt;A7,F8&lt;&gt;F7),F8="Winter wheat"),G8*'Management details'!$F$46,
IF(F8="Oilseed Rape",G8*'Management details'!$F$47)))</f>
        <v>61.92</v>
      </c>
      <c r="I8" t="s">
        <v>1272</v>
      </c>
      <c r="J8">
        <v>10</v>
      </c>
      <c r="K8" t="str">
        <f t="shared" si="0"/>
        <v>Winter wheat</v>
      </c>
      <c r="L8" t="str">
        <f t="shared" si="1"/>
        <v>Fine</v>
      </c>
      <c r="M8">
        <f t="shared" si="2"/>
        <v>5.8479999999999999</v>
      </c>
      <c r="N8" t="str">
        <f t="shared" si="3"/>
        <v>5.16 &lt; SOM &lt;= 10.32</v>
      </c>
      <c r="O8" t="s">
        <v>1269</v>
      </c>
      <c r="P8" t="s">
        <v>1270</v>
      </c>
      <c r="Q8">
        <v>7</v>
      </c>
      <c r="R8" t="str">
        <f t="shared" si="11"/>
        <v>5.5 &lt; pH &lt;= 7.3</v>
      </c>
      <c r="S8" t="s">
        <v>317</v>
      </c>
      <c r="T8">
        <f>IF(AND((ISNUMBER(SEARCH("heavy",$A8))=TRUE),$F8="Winter wheat"),'Management details'!$O$11,
IF(AND((ISNUMBER(SEARCH("medium",$A8))=TRUE),$F8="Winter wheat"),'Management details'!$P$11,
IF(AND((ISNUMBER(SEARCH("light",$A8))=TRUE),$F8="Winter wheat"),'Management details'!$Q$11,
IF($F8="Oilseed Rape",'Management details'!$O$12))))</f>
        <v>220</v>
      </c>
      <c r="U8" t="s">
        <v>1424</v>
      </c>
      <c r="V8">
        <v>3</v>
      </c>
      <c r="W8" s="167">
        <f>IF(AND(ISNUMBER(SEARCH("L-Dsty",$A8))=TRUE,F8="Winter wheat"),'Management details'!$AB$22,
IF(AND(ISNUMBER(SEARCH("H-Dsty",$A8))=TRUE,F8="Winter wheat"),'Management details'!$AF$22,
IF(F8="Oilseed Rape",'Management details'!$AB$30)))</f>
        <v>7.3776000000000002</v>
      </c>
      <c r="X8" s="34" t="s">
        <v>1197</v>
      </c>
      <c r="Y8" t="s">
        <v>1197</v>
      </c>
      <c r="Z8">
        <v>0</v>
      </c>
      <c r="AA8">
        <v>100</v>
      </c>
      <c r="AB8" t="s">
        <v>1264</v>
      </c>
      <c r="AC8" s="34" t="s">
        <v>320</v>
      </c>
      <c r="AD8" t="str">
        <f t="shared" si="4"/>
        <v>no change</v>
      </c>
      <c r="AE8">
        <v>0</v>
      </c>
      <c r="AF8">
        <v>0</v>
      </c>
      <c r="AG8" s="25">
        <f t="shared" si="5"/>
        <v>1</v>
      </c>
      <c r="AH8">
        <v>0</v>
      </c>
      <c r="AI8" s="25">
        <v>0</v>
      </c>
      <c r="AJ8" s="25">
        <f t="shared" si="6"/>
        <v>1</v>
      </c>
      <c r="AK8" s="25">
        <v>0</v>
      </c>
      <c r="AL8" s="25">
        <f t="shared" si="7"/>
        <v>0</v>
      </c>
      <c r="AM8">
        <f t="shared" si="8"/>
        <v>0</v>
      </c>
      <c r="AN8">
        <f t="shared" si="9"/>
        <v>2</v>
      </c>
      <c r="AO8">
        <v>0</v>
      </c>
      <c r="AP8">
        <f t="shared" si="10"/>
        <v>0</v>
      </c>
      <c r="AQ8">
        <v>0</v>
      </c>
      <c r="AR8" s="25">
        <f>IF(AND(ISNUMBER(SEARCH("L-Dsty",$A8))=TRUE,$F8="Winter wheat"),'Management details'!$F$32,
IF(AND(ISNUMBER(SEARCH("H-Dsty",$A8))=TRUE,$F8="Winter wheat"),'Management details'!$G$32,
IF(AND(ISNUMBER(SEARCH("L-Dsty",$A8))=TRUE,$F8="Oilseed Rape"),'Management details'!$F$33,
IF(AND(ISNUMBER(SEARCH("H-Dsty",$A8))=TRUE,$F8="Oilseed Rape"),'Management details'!$G$33))))</f>
        <v>4</v>
      </c>
    </row>
    <row r="9" spans="1:44">
      <c r="A9" t="s">
        <v>1209</v>
      </c>
      <c r="B9" t="s">
        <v>309</v>
      </c>
      <c r="C9">
        <v>2012</v>
      </c>
      <c r="D9">
        <v>2</v>
      </c>
      <c r="E9" t="s">
        <v>1361</v>
      </c>
      <c r="F9" t="s">
        <v>311</v>
      </c>
      <c r="G9">
        <v>7.2</v>
      </c>
      <c r="H9" s="24">
        <f>IF(AND(A9=A8,F9=F8,F9="Winter wheat"),G9*0.9*'Management details'!$F$46,
IF(AND(OR(A9&lt;&gt;A8,F9&lt;&gt;F8),F9="Winter wheat"),G9*'Management details'!$F$46,
IF(F9="Oilseed Rape",G9*'Management details'!$F$47)))</f>
        <v>55.728000000000002</v>
      </c>
      <c r="I9" t="s">
        <v>1272</v>
      </c>
      <c r="J9">
        <v>10</v>
      </c>
      <c r="K9" t="str">
        <f t="shared" si="0"/>
        <v>Winter wheat</v>
      </c>
      <c r="L9" t="str">
        <f t="shared" si="1"/>
        <v>Fine</v>
      </c>
      <c r="M9">
        <f t="shared" si="2"/>
        <v>5.8479999999999999</v>
      </c>
      <c r="N9" t="str">
        <f t="shared" si="3"/>
        <v>5.16 &lt; SOM &lt;= 10.32</v>
      </c>
      <c r="O9" t="s">
        <v>1269</v>
      </c>
      <c r="P9" t="s">
        <v>1270</v>
      </c>
      <c r="Q9">
        <v>7</v>
      </c>
      <c r="R9" t="str">
        <f t="shared" si="11"/>
        <v>5.5 &lt; pH &lt;= 7.3</v>
      </c>
      <c r="S9" t="s">
        <v>317</v>
      </c>
      <c r="T9">
        <f>IF(AND((ISNUMBER(SEARCH("heavy",$A9))=TRUE),$F9="Winter wheat"),'Management details'!$O$11,
IF(AND((ISNUMBER(SEARCH("medium",$A9))=TRUE),$F9="Winter wheat"),'Management details'!$P$11,
IF(AND((ISNUMBER(SEARCH("light",$A9))=TRUE),$F9="Winter wheat"),'Management details'!$Q$11,
IF($F9="Oilseed Rape",'Management details'!$O$12))))</f>
        <v>220</v>
      </c>
      <c r="U9" t="s">
        <v>1424</v>
      </c>
      <c r="V9">
        <v>3</v>
      </c>
      <c r="W9" s="167">
        <f>IF(AND(ISNUMBER(SEARCH("L-Dsty",$A9))=TRUE,F9="Winter wheat"),'Management details'!$AB$22,
IF(AND(ISNUMBER(SEARCH("H-Dsty",$A9))=TRUE,F9="Winter wheat"),'Management details'!$AF$22,
IF(F9="Oilseed Rape",'Management details'!$AB$30)))</f>
        <v>7.3776000000000002</v>
      </c>
      <c r="X9" s="34" t="s">
        <v>1197</v>
      </c>
      <c r="Y9" t="s">
        <v>1197</v>
      </c>
      <c r="Z9">
        <v>0</v>
      </c>
      <c r="AA9">
        <v>100</v>
      </c>
      <c r="AB9" t="s">
        <v>1264</v>
      </c>
      <c r="AC9" s="34" t="s">
        <v>320</v>
      </c>
      <c r="AD9" t="str">
        <f t="shared" si="4"/>
        <v>no change</v>
      </c>
      <c r="AE9">
        <v>0</v>
      </c>
      <c r="AF9">
        <v>0</v>
      </c>
      <c r="AG9" s="25">
        <f t="shared" si="5"/>
        <v>1</v>
      </c>
      <c r="AH9">
        <v>0</v>
      </c>
      <c r="AI9" s="25">
        <v>0</v>
      </c>
      <c r="AJ9" s="25">
        <f t="shared" si="6"/>
        <v>1</v>
      </c>
      <c r="AK9" s="25">
        <v>0</v>
      </c>
      <c r="AL9" s="25">
        <f t="shared" si="7"/>
        <v>0</v>
      </c>
      <c r="AM9">
        <f t="shared" si="8"/>
        <v>0</v>
      </c>
      <c r="AN9">
        <f t="shared" si="9"/>
        <v>2</v>
      </c>
      <c r="AO9">
        <v>0</v>
      </c>
      <c r="AP9">
        <f t="shared" si="10"/>
        <v>0</v>
      </c>
      <c r="AQ9">
        <v>0</v>
      </c>
      <c r="AR9" s="25">
        <f>IF(AND(ISNUMBER(SEARCH("L-Dsty",$A9))=TRUE,$F9="Winter wheat"),'Management details'!$F$32,
IF(AND(ISNUMBER(SEARCH("H-Dsty",$A9))=TRUE,$F9="Winter wheat"),'Management details'!$G$32,
IF(AND(ISNUMBER(SEARCH("L-Dsty",$A9))=TRUE,$F9="Oilseed Rape"),'Management details'!$F$33,
IF(AND(ISNUMBER(SEARCH("H-Dsty",$A9))=TRUE,$F9="Oilseed Rape"),'Management details'!$G$33))))</f>
        <v>4</v>
      </c>
    </row>
    <row r="10" spans="1:44">
      <c r="A10" t="s">
        <v>1209</v>
      </c>
      <c r="B10" t="s">
        <v>309</v>
      </c>
      <c r="C10">
        <v>2013</v>
      </c>
      <c r="D10">
        <v>3</v>
      </c>
      <c r="E10" t="s">
        <v>1361</v>
      </c>
      <c r="F10" t="s">
        <v>326</v>
      </c>
      <c r="G10">
        <v>7.2</v>
      </c>
      <c r="H10" s="24">
        <f>IF(AND(A10=A9,F10=F9,F10="Winter wheat"),G10*0.9*'Management details'!$F$46,
IF(AND(OR(A10&lt;&gt;A9,F10&lt;&gt;F9),F10="Winter wheat"),G10*'Management details'!$F$46,
IF(F10="Oilseed Rape",G10*'Management details'!$F$47)))</f>
        <v>25.2</v>
      </c>
      <c r="I10" t="s">
        <v>1272</v>
      </c>
      <c r="J10">
        <v>10</v>
      </c>
      <c r="K10" t="str">
        <f t="shared" si="0"/>
        <v>Other</v>
      </c>
      <c r="L10" t="str">
        <f t="shared" si="1"/>
        <v>Fine</v>
      </c>
      <c r="M10">
        <f t="shared" si="2"/>
        <v>5.8479999999999999</v>
      </c>
      <c r="N10" t="str">
        <f t="shared" si="3"/>
        <v>5.16 &lt; SOM &lt;= 10.32</v>
      </c>
      <c r="O10" t="s">
        <v>1269</v>
      </c>
      <c r="P10" t="s">
        <v>1270</v>
      </c>
      <c r="Q10">
        <v>7</v>
      </c>
      <c r="R10" t="str">
        <f t="shared" si="11"/>
        <v>5.5 &lt; pH &lt;= 7.3</v>
      </c>
      <c r="S10" t="s">
        <v>317</v>
      </c>
      <c r="T10">
        <f>IF(AND((ISNUMBER(SEARCH("heavy",$A10))=TRUE),$F10="Winter wheat"),'Management details'!$O$11,
IF(AND((ISNUMBER(SEARCH("medium",$A10))=TRUE),$F10="Winter wheat"),'Management details'!$P$11,
IF(AND((ISNUMBER(SEARCH("light",$A10))=TRUE),$F10="Winter wheat"),'Management details'!$Q$11,
IF($F10="Oilseed Rape",'Management details'!$O$12))))</f>
        <v>190</v>
      </c>
      <c r="U10" t="s">
        <v>1424</v>
      </c>
      <c r="V10">
        <v>3</v>
      </c>
      <c r="W10" s="167">
        <f>IF(AND(ISNUMBER(SEARCH("L-Dsty",$A10))=TRUE,F10="Winter wheat"),'Management details'!$AB$22,
IF(AND(ISNUMBER(SEARCH("H-Dsty",$A10))=TRUE,F10="Winter wheat"),'Management details'!$AF$22,
IF(F10="Oilseed Rape",'Management details'!$AB$30)))</f>
        <v>2</v>
      </c>
      <c r="X10" s="34" t="s">
        <v>1197</v>
      </c>
      <c r="Y10" t="s">
        <v>1197</v>
      </c>
      <c r="Z10">
        <v>0</v>
      </c>
      <c r="AA10">
        <v>100</v>
      </c>
      <c r="AB10" t="s">
        <v>1264</v>
      </c>
      <c r="AC10" s="34" t="s">
        <v>320</v>
      </c>
      <c r="AD10" t="str">
        <f t="shared" si="4"/>
        <v>no change</v>
      </c>
      <c r="AE10">
        <v>0</v>
      </c>
      <c r="AF10">
        <v>0</v>
      </c>
      <c r="AG10" s="25">
        <f t="shared" si="5"/>
        <v>0</v>
      </c>
      <c r="AH10">
        <v>0</v>
      </c>
      <c r="AI10" s="25">
        <v>0</v>
      </c>
      <c r="AJ10" s="25">
        <f t="shared" si="6"/>
        <v>0</v>
      </c>
      <c r="AK10" s="25">
        <v>0</v>
      </c>
      <c r="AL10" s="25">
        <f t="shared" si="7"/>
        <v>0</v>
      </c>
      <c r="AM10">
        <f t="shared" si="8"/>
        <v>0</v>
      </c>
      <c r="AN10">
        <f t="shared" si="9"/>
        <v>1</v>
      </c>
      <c r="AO10">
        <v>0</v>
      </c>
      <c r="AP10">
        <f t="shared" si="10"/>
        <v>1</v>
      </c>
      <c r="AQ10">
        <v>0</v>
      </c>
      <c r="AR10" s="25">
        <f>IF(AND(ISNUMBER(SEARCH("L-Dsty",$A10))=TRUE,$F10="Winter wheat"),'Management details'!$F$32,
IF(AND(ISNUMBER(SEARCH("H-Dsty",$A10))=TRUE,$F10="Winter wheat"),'Management details'!$G$32,
IF(AND(ISNUMBER(SEARCH("L-Dsty",$A10))=TRUE,$F10="Oilseed Rape"),'Management details'!$F$33,
IF(AND(ISNUMBER(SEARCH("H-Dsty",$A10))=TRUE,$F10="Oilseed Rape"),'Management details'!$G$33))))</f>
        <v>3</v>
      </c>
    </row>
    <row r="11" spans="1:44">
      <c r="A11" t="s">
        <v>1209</v>
      </c>
      <c r="B11" t="s">
        <v>309</v>
      </c>
      <c r="C11">
        <v>2014</v>
      </c>
      <c r="D11">
        <v>4</v>
      </c>
      <c r="E11" t="s">
        <v>1361</v>
      </c>
      <c r="F11" t="s">
        <v>311</v>
      </c>
      <c r="G11">
        <v>7.2</v>
      </c>
      <c r="H11" s="24">
        <f>IF(AND(A11=A10,F11=F10,F11="Winter wheat"),G11*0.9*'Management details'!$F$46,
IF(AND(OR(A11&lt;&gt;A10,F11&lt;&gt;F10),F11="Winter wheat"),G11*'Management details'!$F$46,
IF(F11="Oilseed Rape",G11*'Management details'!$F$47)))</f>
        <v>61.92</v>
      </c>
      <c r="I11" t="s">
        <v>1272</v>
      </c>
      <c r="J11">
        <v>10</v>
      </c>
      <c r="K11" t="str">
        <f t="shared" si="0"/>
        <v>Winter wheat</v>
      </c>
      <c r="L11" t="str">
        <f t="shared" si="1"/>
        <v>Fine</v>
      </c>
      <c r="M11">
        <f t="shared" si="2"/>
        <v>5.8479999999999999</v>
      </c>
      <c r="N11" t="str">
        <f t="shared" si="3"/>
        <v>5.16 &lt; SOM &lt;= 10.32</v>
      </c>
      <c r="O11" t="s">
        <v>1269</v>
      </c>
      <c r="P11" t="s">
        <v>1270</v>
      </c>
      <c r="Q11">
        <v>7</v>
      </c>
      <c r="R11" t="str">
        <f t="shared" si="11"/>
        <v>5.5 &lt; pH &lt;= 7.3</v>
      </c>
      <c r="S11" t="s">
        <v>317</v>
      </c>
      <c r="T11">
        <f>IF(AND((ISNUMBER(SEARCH("heavy",$A11))=TRUE),$F11="Winter wheat"),'Management details'!$O$11,
IF(AND((ISNUMBER(SEARCH("medium",$A11))=TRUE),$F11="Winter wheat"),'Management details'!$P$11,
IF(AND((ISNUMBER(SEARCH("light",$A11))=TRUE),$F11="Winter wheat"),'Management details'!$Q$11,
IF($F11="Oilseed Rape",'Management details'!$O$12))))</f>
        <v>220</v>
      </c>
      <c r="U11" t="s">
        <v>1424</v>
      </c>
      <c r="V11">
        <v>3</v>
      </c>
      <c r="W11" s="167">
        <f>IF(AND(ISNUMBER(SEARCH("L-Dsty",$A11))=TRUE,F11="Winter wheat"),'Management details'!$AB$22,
IF(AND(ISNUMBER(SEARCH("H-Dsty",$A11))=TRUE,F11="Winter wheat"),'Management details'!$AF$22,
IF(F11="Oilseed Rape",'Management details'!$AB$30)))</f>
        <v>7.3776000000000002</v>
      </c>
      <c r="X11" s="34" t="s">
        <v>1197</v>
      </c>
      <c r="Y11" t="s">
        <v>1197</v>
      </c>
      <c r="Z11">
        <v>0</v>
      </c>
      <c r="AA11">
        <v>100</v>
      </c>
      <c r="AB11" t="s">
        <v>1264</v>
      </c>
      <c r="AC11" s="34" t="s">
        <v>320</v>
      </c>
      <c r="AD11" t="str">
        <f t="shared" si="4"/>
        <v>no change</v>
      </c>
      <c r="AE11">
        <v>0</v>
      </c>
      <c r="AF11">
        <v>0</v>
      </c>
      <c r="AG11" s="25">
        <f t="shared" si="5"/>
        <v>1</v>
      </c>
      <c r="AH11">
        <v>0</v>
      </c>
      <c r="AI11" s="25">
        <v>0</v>
      </c>
      <c r="AJ11" s="25">
        <f t="shared" si="6"/>
        <v>1</v>
      </c>
      <c r="AK11" s="25">
        <v>0</v>
      </c>
      <c r="AL11" s="25">
        <f t="shared" si="7"/>
        <v>0</v>
      </c>
      <c r="AM11">
        <f t="shared" si="8"/>
        <v>0</v>
      </c>
      <c r="AN11">
        <f t="shared" si="9"/>
        <v>2</v>
      </c>
      <c r="AO11">
        <v>0</v>
      </c>
      <c r="AP11">
        <f t="shared" si="10"/>
        <v>0</v>
      </c>
      <c r="AQ11">
        <v>0</v>
      </c>
      <c r="AR11" s="25">
        <f>IF(AND(ISNUMBER(SEARCH("L-Dsty",$A11))=TRUE,$F11="Winter wheat"),'Management details'!$F$32,
IF(AND(ISNUMBER(SEARCH("H-Dsty",$A11))=TRUE,$F11="Winter wheat"),'Management details'!$G$32,
IF(AND(ISNUMBER(SEARCH("L-Dsty",$A11))=TRUE,$F11="Oilseed Rape"),'Management details'!$F$33,
IF(AND(ISNUMBER(SEARCH("H-Dsty",$A11))=TRUE,$F11="Oilseed Rape"),'Management details'!$G$33))))</f>
        <v>4</v>
      </c>
    </row>
    <row r="12" spans="1:44">
      <c r="A12" t="s">
        <v>1209</v>
      </c>
      <c r="B12" t="s">
        <v>309</v>
      </c>
      <c r="C12">
        <v>2015</v>
      </c>
      <c r="D12">
        <v>5</v>
      </c>
      <c r="E12" t="s">
        <v>1361</v>
      </c>
      <c r="F12" t="s">
        <v>311</v>
      </c>
      <c r="G12">
        <v>7.2</v>
      </c>
      <c r="H12" s="24">
        <f>IF(AND(A12=A11,F12=F11,F12="Winter wheat"),G12*0.9*'Management details'!$F$46,
IF(AND(OR(A12&lt;&gt;A11,F12&lt;&gt;F11),F12="Winter wheat"),G12*'Management details'!$F$46,
IF(F12="Oilseed Rape",G12*'Management details'!$F$47)))</f>
        <v>55.728000000000002</v>
      </c>
      <c r="I12" t="s">
        <v>1272</v>
      </c>
      <c r="J12">
        <v>10</v>
      </c>
      <c r="K12" t="str">
        <f t="shared" si="0"/>
        <v>Winter wheat</v>
      </c>
      <c r="L12" t="str">
        <f t="shared" si="1"/>
        <v>Fine</v>
      </c>
      <c r="M12">
        <f t="shared" si="2"/>
        <v>5.8479999999999999</v>
      </c>
      <c r="N12" t="str">
        <f t="shared" si="3"/>
        <v>5.16 &lt; SOM &lt;= 10.32</v>
      </c>
      <c r="O12" t="s">
        <v>1269</v>
      </c>
      <c r="P12" t="s">
        <v>1270</v>
      </c>
      <c r="Q12">
        <v>7</v>
      </c>
      <c r="R12" t="str">
        <f t="shared" si="11"/>
        <v>5.5 &lt; pH &lt;= 7.3</v>
      </c>
      <c r="S12" t="s">
        <v>317</v>
      </c>
      <c r="T12">
        <f>IF(AND((ISNUMBER(SEARCH("heavy",$A12))=TRUE),$F12="Winter wheat"),'Management details'!$O$11,
IF(AND((ISNUMBER(SEARCH("medium",$A12))=TRUE),$F12="Winter wheat"),'Management details'!$P$11,
IF(AND((ISNUMBER(SEARCH("light",$A12))=TRUE),$F12="Winter wheat"),'Management details'!$Q$11,
IF($F12="Oilseed Rape",'Management details'!$O$12))))</f>
        <v>220</v>
      </c>
      <c r="U12" t="s">
        <v>1424</v>
      </c>
      <c r="V12">
        <v>3</v>
      </c>
      <c r="W12" s="167">
        <f>IF(AND(ISNUMBER(SEARCH("L-Dsty",$A12))=TRUE,F12="Winter wheat"),'Management details'!$AB$22,
IF(AND(ISNUMBER(SEARCH("H-Dsty",$A12))=TRUE,F12="Winter wheat"),'Management details'!$AF$22,
IF(F12="Oilseed Rape",'Management details'!$AB$30)))</f>
        <v>7.3776000000000002</v>
      </c>
      <c r="X12" s="34" t="s">
        <v>1197</v>
      </c>
      <c r="Y12" t="s">
        <v>1197</v>
      </c>
      <c r="Z12">
        <v>0</v>
      </c>
      <c r="AA12">
        <v>100</v>
      </c>
      <c r="AB12" t="s">
        <v>1264</v>
      </c>
      <c r="AC12" s="34" t="s">
        <v>320</v>
      </c>
      <c r="AD12" t="str">
        <f t="shared" si="4"/>
        <v>no change</v>
      </c>
      <c r="AE12">
        <v>0</v>
      </c>
      <c r="AF12">
        <v>0</v>
      </c>
      <c r="AG12" s="25">
        <f t="shared" si="5"/>
        <v>1</v>
      </c>
      <c r="AH12">
        <v>0</v>
      </c>
      <c r="AI12" s="25">
        <v>0</v>
      </c>
      <c r="AJ12" s="25">
        <f t="shared" si="6"/>
        <v>1</v>
      </c>
      <c r="AK12" s="25">
        <v>0</v>
      </c>
      <c r="AL12" s="25">
        <f t="shared" si="7"/>
        <v>0</v>
      </c>
      <c r="AM12">
        <f t="shared" si="8"/>
        <v>0</v>
      </c>
      <c r="AN12">
        <f t="shared" si="9"/>
        <v>2</v>
      </c>
      <c r="AO12">
        <v>0</v>
      </c>
      <c r="AP12">
        <f t="shared" si="10"/>
        <v>0</v>
      </c>
      <c r="AQ12">
        <v>0</v>
      </c>
      <c r="AR12" s="25">
        <f>IF(AND(ISNUMBER(SEARCH("L-Dsty",$A12))=TRUE,$F12="Winter wheat"),'Management details'!$F$32,
IF(AND(ISNUMBER(SEARCH("H-Dsty",$A12))=TRUE,$F12="Winter wheat"),'Management details'!$G$32,
IF(AND(ISNUMBER(SEARCH("L-Dsty",$A12))=TRUE,$F12="Oilseed Rape"),'Management details'!$F$33,
IF(AND(ISNUMBER(SEARCH("H-Dsty",$A12))=TRUE,$F12="Oilseed Rape"),'Management details'!$G$33))))</f>
        <v>4</v>
      </c>
    </row>
    <row r="13" spans="1:44">
      <c r="A13" t="s">
        <v>1209</v>
      </c>
      <c r="B13" t="s">
        <v>309</v>
      </c>
      <c r="C13">
        <v>2016</v>
      </c>
      <c r="D13">
        <v>6</v>
      </c>
      <c r="E13" t="s">
        <v>1361</v>
      </c>
      <c r="F13" t="s">
        <v>326</v>
      </c>
      <c r="G13">
        <v>7.2</v>
      </c>
      <c r="H13" s="24">
        <f>IF(AND(A13=A12,F13=F12,F13="Winter wheat"),G13*0.9*'Management details'!$F$46,
IF(AND(OR(A13&lt;&gt;A12,F13&lt;&gt;F12),F13="Winter wheat"),G13*'Management details'!$F$46,
IF(F13="Oilseed Rape",G13*'Management details'!$F$47)))</f>
        <v>25.2</v>
      </c>
      <c r="I13" t="s">
        <v>1272</v>
      </c>
      <c r="J13">
        <v>10</v>
      </c>
      <c r="K13" t="str">
        <f t="shared" si="0"/>
        <v>Other</v>
      </c>
      <c r="L13" t="str">
        <f t="shared" si="1"/>
        <v>Fine</v>
      </c>
      <c r="M13">
        <f t="shared" si="2"/>
        <v>5.8479999999999999</v>
      </c>
      <c r="N13" t="str">
        <f t="shared" si="3"/>
        <v>5.16 &lt; SOM &lt;= 10.32</v>
      </c>
      <c r="O13" t="s">
        <v>1269</v>
      </c>
      <c r="P13" t="s">
        <v>1270</v>
      </c>
      <c r="Q13">
        <v>7</v>
      </c>
      <c r="R13" t="str">
        <f t="shared" si="11"/>
        <v>5.5 &lt; pH &lt;= 7.3</v>
      </c>
      <c r="S13" t="s">
        <v>317</v>
      </c>
      <c r="T13">
        <f>IF(AND((ISNUMBER(SEARCH("heavy",$A13))=TRUE),$F13="Winter wheat"),'Management details'!$O$11,
IF(AND((ISNUMBER(SEARCH("medium",$A13))=TRUE),$F13="Winter wheat"),'Management details'!$P$11,
IF(AND((ISNUMBER(SEARCH("light",$A13))=TRUE),$F13="Winter wheat"),'Management details'!$Q$11,
IF($F13="Oilseed Rape",'Management details'!$O$12))))</f>
        <v>190</v>
      </c>
      <c r="U13" t="s">
        <v>1424</v>
      </c>
      <c r="V13">
        <v>3</v>
      </c>
      <c r="W13" s="167">
        <f>IF(AND(ISNUMBER(SEARCH("L-Dsty",$A13))=TRUE,F13="Winter wheat"),'Management details'!$AB$22,
IF(AND(ISNUMBER(SEARCH("H-Dsty",$A13))=TRUE,F13="Winter wheat"),'Management details'!$AF$22,
IF(F13="Oilseed Rape",'Management details'!$AB$30)))</f>
        <v>2</v>
      </c>
      <c r="X13" s="34" t="s">
        <v>1197</v>
      </c>
      <c r="Y13" t="s">
        <v>1197</v>
      </c>
      <c r="Z13">
        <v>0</v>
      </c>
      <c r="AA13">
        <v>100</v>
      </c>
      <c r="AB13" t="s">
        <v>1264</v>
      </c>
      <c r="AC13" s="34" t="s">
        <v>320</v>
      </c>
      <c r="AD13" t="str">
        <f t="shared" si="4"/>
        <v>no change</v>
      </c>
      <c r="AE13">
        <v>0</v>
      </c>
      <c r="AF13">
        <v>0</v>
      </c>
      <c r="AG13" s="25">
        <f t="shared" si="5"/>
        <v>0</v>
      </c>
      <c r="AH13">
        <v>0</v>
      </c>
      <c r="AI13" s="25">
        <v>0</v>
      </c>
      <c r="AJ13" s="25">
        <f t="shared" si="6"/>
        <v>0</v>
      </c>
      <c r="AK13" s="25">
        <v>0</v>
      </c>
      <c r="AL13" s="25">
        <f t="shared" si="7"/>
        <v>0</v>
      </c>
      <c r="AM13">
        <f t="shared" si="8"/>
        <v>0</v>
      </c>
      <c r="AN13">
        <f t="shared" si="9"/>
        <v>1</v>
      </c>
      <c r="AO13">
        <v>0</v>
      </c>
      <c r="AP13">
        <f t="shared" si="10"/>
        <v>1</v>
      </c>
      <c r="AQ13">
        <v>0</v>
      </c>
      <c r="AR13" s="25">
        <f>IF(AND(ISNUMBER(SEARCH("L-Dsty",$A13))=TRUE,$F13="Winter wheat"),'Management details'!$F$32,
IF(AND(ISNUMBER(SEARCH("H-Dsty",$A13))=TRUE,$F13="Winter wheat"),'Management details'!$G$32,
IF(AND(ISNUMBER(SEARCH("L-Dsty",$A13))=TRUE,$F13="Oilseed Rape"),'Management details'!$F$33,
IF(AND(ISNUMBER(SEARCH("H-Dsty",$A13))=TRUE,$F13="Oilseed Rape"),'Management details'!$G$33))))</f>
        <v>3</v>
      </c>
    </row>
    <row r="14" spans="1:44">
      <c r="A14" t="s">
        <v>1210</v>
      </c>
      <c r="B14" t="s">
        <v>309</v>
      </c>
      <c r="C14">
        <v>2011</v>
      </c>
      <c r="D14">
        <v>1</v>
      </c>
      <c r="E14" t="s">
        <v>1378</v>
      </c>
      <c r="F14" t="s">
        <v>311</v>
      </c>
      <c r="G14">
        <v>7.2</v>
      </c>
      <c r="H14" s="24">
        <f>IF(AND(A14=A13,F14=F13,F14="Winter wheat"),G14*0.9*'Management details'!$F$46,
IF(AND(OR(A14&lt;&gt;A13,F14&lt;&gt;F13),F14="Winter wheat"),G14*'Management details'!$F$46,
IF(F14="Oilseed Rape",G14*'Management details'!$F$47)))</f>
        <v>61.92</v>
      </c>
      <c r="I14" t="s">
        <v>1272</v>
      </c>
      <c r="J14">
        <v>10</v>
      </c>
      <c r="K14" t="str">
        <f t="shared" si="0"/>
        <v>Winter wheat</v>
      </c>
      <c r="L14" t="str">
        <f t="shared" si="1"/>
        <v>Fine</v>
      </c>
      <c r="M14">
        <f t="shared" si="2"/>
        <v>5.8479999999999999</v>
      </c>
      <c r="N14" t="str">
        <f t="shared" si="3"/>
        <v>5.16 &lt; SOM &lt;= 10.32</v>
      </c>
      <c r="O14" t="s">
        <v>1269</v>
      </c>
      <c r="P14" t="s">
        <v>1270</v>
      </c>
      <c r="Q14">
        <v>7</v>
      </c>
      <c r="R14" t="str">
        <f t="shared" si="11"/>
        <v>5.5 &lt; pH &lt;= 7.3</v>
      </c>
      <c r="S14" t="s">
        <v>317</v>
      </c>
      <c r="T14">
        <f>IF(AND((ISNUMBER(SEARCH("heavy",$A14))=TRUE),$F14="Winter wheat"),'Management details'!$O$11,
IF(AND((ISNUMBER(SEARCH("medium",$A14))=TRUE),$F14="Winter wheat"),'Management details'!$P$11,
IF(AND((ISNUMBER(SEARCH("light",$A14))=TRUE),$F14="Winter wheat"),'Management details'!$Q$11,
IF($F14="Oilseed Rape",'Management details'!$O$12))))</f>
        <v>220</v>
      </c>
      <c r="U14" t="s">
        <v>1424</v>
      </c>
      <c r="V14">
        <v>3</v>
      </c>
      <c r="W14" s="167">
        <f>IF(AND(ISNUMBER(SEARCH("L-Dsty",$A14))=TRUE,F14="Winter wheat"),'Management details'!$AB$22,
IF(AND(ISNUMBER(SEARCH("H-Dsty",$A14))=TRUE,F14="Winter wheat"),'Management details'!$AF$22,
IF(F14="Oilseed Rape",'Management details'!$AB$30)))</f>
        <v>7.3776000000000002</v>
      </c>
      <c r="X14" s="34" t="s">
        <v>1197</v>
      </c>
      <c r="Y14" t="s">
        <v>1197</v>
      </c>
      <c r="Z14">
        <v>0</v>
      </c>
      <c r="AA14">
        <v>100</v>
      </c>
      <c r="AB14" t="s">
        <v>1264</v>
      </c>
      <c r="AC14" s="34" t="s">
        <v>320</v>
      </c>
      <c r="AD14" t="str">
        <f t="shared" si="4"/>
        <v>no change</v>
      </c>
      <c r="AE14">
        <v>0</v>
      </c>
      <c r="AF14">
        <v>0</v>
      </c>
      <c r="AG14" s="25">
        <f t="shared" si="5"/>
        <v>1</v>
      </c>
      <c r="AH14">
        <v>0</v>
      </c>
      <c r="AI14" s="25">
        <v>0</v>
      </c>
      <c r="AJ14" s="25">
        <f t="shared" si="6"/>
        <v>1</v>
      </c>
      <c r="AK14" s="25">
        <v>0</v>
      </c>
      <c r="AL14" s="25">
        <f t="shared" si="7"/>
        <v>0</v>
      </c>
      <c r="AM14">
        <f t="shared" si="8"/>
        <v>0</v>
      </c>
      <c r="AN14">
        <f t="shared" si="9"/>
        <v>2</v>
      </c>
      <c r="AO14">
        <v>0</v>
      </c>
      <c r="AP14">
        <f t="shared" si="10"/>
        <v>0</v>
      </c>
      <c r="AQ14">
        <v>0</v>
      </c>
      <c r="AR14" s="25">
        <f>IF(AND(ISNUMBER(SEARCH("L-Dsty",$A14))=TRUE,$F14="Winter wheat"),'Management details'!$F$32,
IF(AND(ISNUMBER(SEARCH("H-Dsty",$A14))=TRUE,$F14="Winter wheat"),'Management details'!$G$32,
IF(AND(ISNUMBER(SEARCH("L-Dsty",$A14))=TRUE,$F14="Oilseed Rape"),'Management details'!$F$33,
IF(AND(ISNUMBER(SEARCH("H-Dsty",$A14))=TRUE,$F14="Oilseed Rape"),'Management details'!$G$33))))</f>
        <v>4</v>
      </c>
    </row>
    <row r="15" spans="1:44">
      <c r="A15" t="s">
        <v>1210</v>
      </c>
      <c r="B15" t="s">
        <v>309</v>
      </c>
      <c r="C15">
        <v>2012</v>
      </c>
      <c r="D15">
        <v>2</v>
      </c>
      <c r="E15" t="s">
        <v>1378</v>
      </c>
      <c r="F15" t="s">
        <v>311</v>
      </c>
      <c r="G15">
        <v>7.2</v>
      </c>
      <c r="H15" s="24">
        <f>IF(AND(A15=A14,F15=F14,F15="Winter wheat"),G15*0.9*'Management details'!$F$46,
IF(AND(OR(A15&lt;&gt;A14,F15&lt;&gt;F14),F15="Winter wheat"),G15*'Management details'!$F$46,
IF(F15="Oilseed Rape",G15*'Management details'!$F$47)))</f>
        <v>55.728000000000002</v>
      </c>
      <c r="I15" t="s">
        <v>1272</v>
      </c>
      <c r="J15">
        <v>10</v>
      </c>
      <c r="K15" t="str">
        <f t="shared" si="0"/>
        <v>Winter wheat</v>
      </c>
      <c r="L15" t="str">
        <f t="shared" si="1"/>
        <v>Fine</v>
      </c>
      <c r="M15">
        <f t="shared" si="2"/>
        <v>5.8479999999999999</v>
      </c>
      <c r="N15" t="str">
        <f t="shared" si="3"/>
        <v>5.16 &lt; SOM &lt;= 10.32</v>
      </c>
      <c r="O15" t="s">
        <v>1269</v>
      </c>
      <c r="P15" t="s">
        <v>1270</v>
      </c>
      <c r="Q15">
        <v>7</v>
      </c>
      <c r="R15" t="str">
        <f t="shared" si="11"/>
        <v>5.5 &lt; pH &lt;= 7.3</v>
      </c>
      <c r="S15" t="s">
        <v>317</v>
      </c>
      <c r="T15">
        <f>IF(AND((ISNUMBER(SEARCH("heavy",$A15))=TRUE),$F15="Winter wheat"),'Management details'!$O$11,
IF(AND((ISNUMBER(SEARCH("medium",$A15))=TRUE),$F15="Winter wheat"),'Management details'!$P$11,
IF(AND((ISNUMBER(SEARCH("light",$A15))=TRUE),$F15="Winter wheat"),'Management details'!$Q$11,
IF($F15="Oilseed Rape",'Management details'!$O$12))))</f>
        <v>220</v>
      </c>
      <c r="U15" t="s">
        <v>1424</v>
      </c>
      <c r="V15">
        <v>3</v>
      </c>
      <c r="W15" s="167">
        <f>IF(AND(ISNUMBER(SEARCH("L-Dsty",$A15))=TRUE,F15="Winter wheat"),'Management details'!$AB$22,
IF(AND(ISNUMBER(SEARCH("H-Dsty",$A15))=TRUE,F15="Winter wheat"),'Management details'!$AF$22,
IF(F15="Oilseed Rape",'Management details'!$AB$30)))</f>
        <v>7.3776000000000002</v>
      </c>
      <c r="X15" s="34" t="s">
        <v>1197</v>
      </c>
      <c r="Y15" t="s">
        <v>1197</v>
      </c>
      <c r="Z15">
        <v>0</v>
      </c>
      <c r="AA15">
        <v>100</v>
      </c>
      <c r="AB15" t="s">
        <v>1264</v>
      </c>
      <c r="AC15" s="34" t="s">
        <v>320</v>
      </c>
      <c r="AD15" t="str">
        <f t="shared" si="4"/>
        <v>no change</v>
      </c>
      <c r="AE15">
        <v>0</v>
      </c>
      <c r="AF15">
        <v>0</v>
      </c>
      <c r="AG15" s="25">
        <f t="shared" si="5"/>
        <v>1</v>
      </c>
      <c r="AH15">
        <v>0</v>
      </c>
      <c r="AI15" s="25">
        <v>0</v>
      </c>
      <c r="AJ15" s="25">
        <f t="shared" si="6"/>
        <v>1</v>
      </c>
      <c r="AK15" s="25">
        <v>0</v>
      </c>
      <c r="AL15" s="25">
        <f t="shared" si="7"/>
        <v>0</v>
      </c>
      <c r="AM15">
        <f t="shared" si="8"/>
        <v>0</v>
      </c>
      <c r="AN15">
        <f t="shared" si="9"/>
        <v>2</v>
      </c>
      <c r="AO15">
        <v>0</v>
      </c>
      <c r="AP15">
        <f t="shared" si="10"/>
        <v>0</v>
      </c>
      <c r="AQ15">
        <v>0</v>
      </c>
      <c r="AR15" s="25">
        <f>IF(AND(ISNUMBER(SEARCH("L-Dsty",$A15))=TRUE,$F15="Winter wheat"),'Management details'!$F$32,
IF(AND(ISNUMBER(SEARCH("H-Dsty",$A15))=TRUE,$F15="Winter wheat"),'Management details'!$G$32,
IF(AND(ISNUMBER(SEARCH("L-Dsty",$A15))=TRUE,$F15="Oilseed Rape"),'Management details'!$F$33,
IF(AND(ISNUMBER(SEARCH("H-Dsty",$A15))=TRUE,$F15="Oilseed Rape"),'Management details'!$G$33))))</f>
        <v>4</v>
      </c>
    </row>
    <row r="16" spans="1:44">
      <c r="A16" t="s">
        <v>1210</v>
      </c>
      <c r="B16" t="s">
        <v>309</v>
      </c>
      <c r="C16">
        <v>2013</v>
      </c>
      <c r="D16">
        <v>3</v>
      </c>
      <c r="E16" t="s">
        <v>1378</v>
      </c>
      <c r="F16" t="s">
        <v>326</v>
      </c>
      <c r="G16">
        <v>7.2</v>
      </c>
      <c r="H16" s="24">
        <f>IF(AND(A16=A15,F16=F15,F16="Winter wheat"),G16*0.9*'Management details'!$F$46,
IF(AND(OR(A16&lt;&gt;A15,F16&lt;&gt;F15),F16="Winter wheat"),G16*'Management details'!$F$46,
IF(F16="Oilseed Rape",G16*'Management details'!$F$47)))</f>
        <v>25.2</v>
      </c>
      <c r="I16" t="s">
        <v>1272</v>
      </c>
      <c r="J16">
        <v>10</v>
      </c>
      <c r="K16" t="str">
        <f t="shared" si="0"/>
        <v>Other</v>
      </c>
      <c r="L16" t="str">
        <f t="shared" si="1"/>
        <v>Fine</v>
      </c>
      <c r="M16">
        <f t="shared" si="2"/>
        <v>5.8479999999999999</v>
      </c>
      <c r="N16" t="str">
        <f t="shared" si="3"/>
        <v>5.16 &lt; SOM &lt;= 10.32</v>
      </c>
      <c r="O16" t="s">
        <v>1269</v>
      </c>
      <c r="P16" t="s">
        <v>1270</v>
      </c>
      <c r="Q16">
        <v>7</v>
      </c>
      <c r="R16" t="str">
        <f t="shared" si="11"/>
        <v>5.5 &lt; pH &lt;= 7.3</v>
      </c>
      <c r="S16" t="s">
        <v>317</v>
      </c>
      <c r="T16">
        <f>IF(AND((ISNUMBER(SEARCH("heavy",$A16))=TRUE),$F16="Winter wheat"),'Management details'!$O$11,
IF(AND((ISNUMBER(SEARCH("medium",$A16))=TRUE),$F16="Winter wheat"),'Management details'!$P$11,
IF(AND((ISNUMBER(SEARCH("light",$A16))=TRUE),$F16="Winter wheat"),'Management details'!$Q$11,
IF($F16="Oilseed Rape",'Management details'!$O$12))))</f>
        <v>190</v>
      </c>
      <c r="U16" t="s">
        <v>1424</v>
      </c>
      <c r="V16">
        <v>3</v>
      </c>
      <c r="W16" s="167">
        <f>IF(AND(ISNUMBER(SEARCH("L-Dsty",$A16))=TRUE,F16="Winter wheat"),'Management details'!$AB$22,
IF(AND(ISNUMBER(SEARCH("H-Dsty",$A16))=TRUE,F16="Winter wheat"),'Management details'!$AF$22,
IF(F16="Oilseed Rape",'Management details'!$AB$30)))</f>
        <v>2</v>
      </c>
      <c r="X16" s="34" t="s">
        <v>1197</v>
      </c>
      <c r="Y16" t="s">
        <v>1197</v>
      </c>
      <c r="Z16">
        <v>0</v>
      </c>
      <c r="AA16">
        <v>100</v>
      </c>
      <c r="AB16" t="s">
        <v>1264</v>
      </c>
      <c r="AC16" s="34" t="s">
        <v>320</v>
      </c>
      <c r="AD16" t="str">
        <f t="shared" si="4"/>
        <v>no change</v>
      </c>
      <c r="AE16">
        <v>0</v>
      </c>
      <c r="AF16">
        <v>0</v>
      </c>
      <c r="AG16" s="25">
        <f t="shared" si="5"/>
        <v>0</v>
      </c>
      <c r="AH16">
        <v>0</v>
      </c>
      <c r="AI16" s="25">
        <v>0</v>
      </c>
      <c r="AJ16" s="25">
        <f t="shared" si="6"/>
        <v>0</v>
      </c>
      <c r="AK16" s="25">
        <v>0</v>
      </c>
      <c r="AL16" s="25">
        <f t="shared" si="7"/>
        <v>0</v>
      </c>
      <c r="AM16">
        <f t="shared" si="8"/>
        <v>0</v>
      </c>
      <c r="AN16">
        <f t="shared" si="9"/>
        <v>1</v>
      </c>
      <c r="AO16">
        <v>0</v>
      </c>
      <c r="AP16">
        <f t="shared" si="10"/>
        <v>1</v>
      </c>
      <c r="AQ16">
        <v>0</v>
      </c>
      <c r="AR16" s="25">
        <f>IF(AND(ISNUMBER(SEARCH("L-Dsty",$A16))=TRUE,$F16="Winter wheat"),'Management details'!$F$32,
IF(AND(ISNUMBER(SEARCH("H-Dsty",$A16))=TRUE,$F16="Winter wheat"),'Management details'!$G$32,
IF(AND(ISNUMBER(SEARCH("L-Dsty",$A16))=TRUE,$F16="Oilseed Rape"),'Management details'!$F$33,
IF(AND(ISNUMBER(SEARCH("H-Dsty",$A16))=TRUE,$F16="Oilseed Rape"),'Management details'!$G$33))))</f>
        <v>3</v>
      </c>
    </row>
    <row r="17" spans="1:44">
      <c r="A17" t="s">
        <v>1210</v>
      </c>
      <c r="B17" t="s">
        <v>309</v>
      </c>
      <c r="C17">
        <v>2014</v>
      </c>
      <c r="D17">
        <v>4</v>
      </c>
      <c r="E17" t="s">
        <v>1378</v>
      </c>
      <c r="F17" t="s">
        <v>311</v>
      </c>
      <c r="G17">
        <v>7.2</v>
      </c>
      <c r="H17" s="24">
        <f>IF(AND(A17=A16,F17=F16,F17="Winter wheat"),G17*0.9*'Management details'!$F$46,
IF(AND(OR(A17&lt;&gt;A16,F17&lt;&gt;F16),F17="Winter wheat"),G17*'Management details'!$F$46,
IF(F17="Oilseed Rape",G17*'Management details'!$F$47)))</f>
        <v>61.92</v>
      </c>
      <c r="I17" t="s">
        <v>1272</v>
      </c>
      <c r="J17">
        <v>10</v>
      </c>
      <c r="K17" t="str">
        <f t="shared" si="0"/>
        <v>Winter wheat</v>
      </c>
      <c r="L17" t="str">
        <f t="shared" si="1"/>
        <v>Fine</v>
      </c>
      <c r="M17">
        <f t="shared" si="2"/>
        <v>5.8479999999999999</v>
      </c>
      <c r="N17" t="str">
        <f t="shared" si="3"/>
        <v>5.16 &lt; SOM &lt;= 10.32</v>
      </c>
      <c r="O17" t="s">
        <v>1269</v>
      </c>
      <c r="P17" t="s">
        <v>1270</v>
      </c>
      <c r="Q17">
        <v>7</v>
      </c>
      <c r="R17" t="str">
        <f t="shared" si="11"/>
        <v>5.5 &lt; pH &lt;= 7.3</v>
      </c>
      <c r="S17" t="s">
        <v>317</v>
      </c>
      <c r="T17">
        <f>IF(AND((ISNUMBER(SEARCH("heavy",$A17))=TRUE),$F17="Winter wheat"),'Management details'!$O$11,
IF(AND((ISNUMBER(SEARCH("medium",$A17))=TRUE),$F17="Winter wheat"),'Management details'!$P$11,
IF(AND((ISNUMBER(SEARCH("light",$A17))=TRUE),$F17="Winter wheat"),'Management details'!$Q$11,
IF($F17="Oilseed Rape",'Management details'!$O$12))))</f>
        <v>220</v>
      </c>
      <c r="U17" t="s">
        <v>1424</v>
      </c>
      <c r="V17">
        <v>3</v>
      </c>
      <c r="W17" s="167">
        <f>IF(AND(ISNUMBER(SEARCH("L-Dsty",$A17))=TRUE,F17="Winter wheat"),'Management details'!$AB$22,
IF(AND(ISNUMBER(SEARCH("H-Dsty",$A17))=TRUE,F17="Winter wheat"),'Management details'!$AF$22,
IF(F17="Oilseed Rape",'Management details'!$AB$30)))</f>
        <v>7.3776000000000002</v>
      </c>
      <c r="X17" s="34" t="s">
        <v>1197</v>
      </c>
      <c r="Y17" t="s">
        <v>1197</v>
      </c>
      <c r="Z17">
        <v>0</v>
      </c>
      <c r="AA17">
        <v>100</v>
      </c>
      <c r="AB17" t="s">
        <v>1264</v>
      </c>
      <c r="AC17" s="34" t="s">
        <v>320</v>
      </c>
      <c r="AD17" t="str">
        <f t="shared" si="4"/>
        <v>no change</v>
      </c>
      <c r="AE17">
        <v>0</v>
      </c>
      <c r="AF17">
        <v>0</v>
      </c>
      <c r="AG17" s="25">
        <f t="shared" si="5"/>
        <v>1</v>
      </c>
      <c r="AH17">
        <v>0</v>
      </c>
      <c r="AI17" s="25">
        <v>0</v>
      </c>
      <c r="AJ17" s="25">
        <f t="shared" si="6"/>
        <v>1</v>
      </c>
      <c r="AK17" s="25">
        <v>0</v>
      </c>
      <c r="AL17" s="25">
        <f t="shared" si="7"/>
        <v>0</v>
      </c>
      <c r="AM17">
        <f t="shared" si="8"/>
        <v>0</v>
      </c>
      <c r="AN17">
        <f t="shared" si="9"/>
        <v>2</v>
      </c>
      <c r="AO17">
        <v>0</v>
      </c>
      <c r="AP17">
        <f t="shared" si="10"/>
        <v>0</v>
      </c>
      <c r="AQ17">
        <v>0</v>
      </c>
      <c r="AR17" s="25">
        <f>IF(AND(ISNUMBER(SEARCH("L-Dsty",$A17))=TRUE,$F17="Winter wheat"),'Management details'!$F$32,
IF(AND(ISNUMBER(SEARCH("H-Dsty",$A17))=TRUE,$F17="Winter wheat"),'Management details'!$G$32,
IF(AND(ISNUMBER(SEARCH("L-Dsty",$A17))=TRUE,$F17="Oilseed Rape"),'Management details'!$F$33,
IF(AND(ISNUMBER(SEARCH("H-Dsty",$A17))=TRUE,$F17="Oilseed Rape"),'Management details'!$G$33))))</f>
        <v>4</v>
      </c>
    </row>
    <row r="18" spans="1:44">
      <c r="A18" t="s">
        <v>1210</v>
      </c>
      <c r="B18" t="s">
        <v>309</v>
      </c>
      <c r="C18">
        <v>2015</v>
      </c>
      <c r="D18">
        <v>5</v>
      </c>
      <c r="E18" t="s">
        <v>1378</v>
      </c>
      <c r="F18" t="s">
        <v>311</v>
      </c>
      <c r="G18">
        <v>7.2</v>
      </c>
      <c r="H18" s="24">
        <f>IF(AND(A18=A17,F18=F17,F18="Winter wheat"),G18*0.9*'Management details'!$F$46,
IF(AND(OR(A18&lt;&gt;A17,F18&lt;&gt;F17),F18="Winter wheat"),G18*'Management details'!$F$46,
IF(F18="Oilseed Rape",G18*'Management details'!$F$47)))</f>
        <v>55.728000000000002</v>
      </c>
      <c r="I18" t="s">
        <v>1272</v>
      </c>
      <c r="J18">
        <v>10</v>
      </c>
      <c r="K18" t="str">
        <f t="shared" si="0"/>
        <v>Winter wheat</v>
      </c>
      <c r="L18" t="str">
        <f t="shared" si="1"/>
        <v>Fine</v>
      </c>
      <c r="M18">
        <f t="shared" si="2"/>
        <v>5.8479999999999999</v>
      </c>
      <c r="N18" t="str">
        <f t="shared" si="3"/>
        <v>5.16 &lt; SOM &lt;= 10.32</v>
      </c>
      <c r="O18" t="s">
        <v>1269</v>
      </c>
      <c r="P18" t="s">
        <v>1270</v>
      </c>
      <c r="Q18">
        <v>7</v>
      </c>
      <c r="R18" t="str">
        <f t="shared" si="11"/>
        <v>5.5 &lt; pH &lt;= 7.3</v>
      </c>
      <c r="S18" t="s">
        <v>317</v>
      </c>
      <c r="T18">
        <f>IF(AND((ISNUMBER(SEARCH("heavy",$A18))=TRUE),$F18="Winter wheat"),'Management details'!$O$11,
IF(AND((ISNUMBER(SEARCH("medium",$A18))=TRUE),$F18="Winter wheat"),'Management details'!$P$11,
IF(AND((ISNUMBER(SEARCH("light",$A18))=TRUE),$F18="Winter wheat"),'Management details'!$Q$11,
IF($F18="Oilseed Rape",'Management details'!$O$12))))</f>
        <v>220</v>
      </c>
      <c r="U18" t="s">
        <v>1424</v>
      </c>
      <c r="V18">
        <v>3</v>
      </c>
      <c r="W18" s="167">
        <f>IF(AND(ISNUMBER(SEARCH("L-Dsty",$A18))=TRUE,F18="Winter wheat"),'Management details'!$AB$22,
IF(AND(ISNUMBER(SEARCH("H-Dsty",$A18))=TRUE,F18="Winter wheat"),'Management details'!$AF$22,
IF(F18="Oilseed Rape",'Management details'!$AB$30)))</f>
        <v>7.3776000000000002</v>
      </c>
      <c r="X18" s="34" t="s">
        <v>1197</v>
      </c>
      <c r="Y18" t="s">
        <v>1197</v>
      </c>
      <c r="Z18">
        <v>0</v>
      </c>
      <c r="AA18">
        <v>100</v>
      </c>
      <c r="AB18" t="s">
        <v>1264</v>
      </c>
      <c r="AC18" s="34" t="s">
        <v>320</v>
      </c>
      <c r="AD18" t="str">
        <f t="shared" si="4"/>
        <v>no change</v>
      </c>
      <c r="AE18">
        <v>0</v>
      </c>
      <c r="AF18">
        <v>0</v>
      </c>
      <c r="AG18" s="25">
        <f t="shared" si="5"/>
        <v>1</v>
      </c>
      <c r="AH18">
        <v>0</v>
      </c>
      <c r="AI18" s="25">
        <v>0</v>
      </c>
      <c r="AJ18" s="25">
        <f t="shared" si="6"/>
        <v>1</v>
      </c>
      <c r="AK18" s="25">
        <v>0</v>
      </c>
      <c r="AL18" s="25">
        <f t="shared" si="7"/>
        <v>0</v>
      </c>
      <c r="AM18">
        <f t="shared" si="8"/>
        <v>0</v>
      </c>
      <c r="AN18">
        <f t="shared" si="9"/>
        <v>2</v>
      </c>
      <c r="AO18">
        <v>0</v>
      </c>
      <c r="AP18">
        <f t="shared" si="10"/>
        <v>0</v>
      </c>
      <c r="AQ18">
        <v>0</v>
      </c>
      <c r="AR18" s="25">
        <f>IF(AND(ISNUMBER(SEARCH("L-Dsty",$A18))=TRUE,$F18="Winter wheat"),'Management details'!$F$32,
IF(AND(ISNUMBER(SEARCH("H-Dsty",$A18))=TRUE,$F18="Winter wheat"),'Management details'!$G$32,
IF(AND(ISNUMBER(SEARCH("L-Dsty",$A18))=TRUE,$F18="Oilseed Rape"),'Management details'!$F$33,
IF(AND(ISNUMBER(SEARCH("H-Dsty",$A18))=TRUE,$F18="Oilseed Rape"),'Management details'!$G$33))))</f>
        <v>4</v>
      </c>
    </row>
    <row r="19" spans="1:44">
      <c r="A19" t="s">
        <v>1210</v>
      </c>
      <c r="B19" t="s">
        <v>309</v>
      </c>
      <c r="C19">
        <v>2016</v>
      </c>
      <c r="D19">
        <v>6</v>
      </c>
      <c r="E19" t="s">
        <v>1378</v>
      </c>
      <c r="F19" t="s">
        <v>326</v>
      </c>
      <c r="G19">
        <v>7.2</v>
      </c>
      <c r="H19" s="24">
        <f>IF(AND(A19=A18,F19=F18,F19="Winter wheat"),G19*0.9*'Management details'!$F$46,
IF(AND(OR(A19&lt;&gt;A18,F19&lt;&gt;F18),F19="Winter wheat"),G19*'Management details'!$F$46,
IF(F19="Oilseed Rape",G19*'Management details'!$F$47)))</f>
        <v>25.2</v>
      </c>
      <c r="I19" t="s">
        <v>1272</v>
      </c>
      <c r="J19">
        <v>10</v>
      </c>
      <c r="K19" t="str">
        <f t="shared" si="0"/>
        <v>Other</v>
      </c>
      <c r="L19" t="str">
        <f t="shared" si="1"/>
        <v>Fine</v>
      </c>
      <c r="M19">
        <f t="shared" si="2"/>
        <v>5.8479999999999999</v>
      </c>
      <c r="N19" t="str">
        <f t="shared" si="3"/>
        <v>5.16 &lt; SOM &lt;= 10.32</v>
      </c>
      <c r="O19" t="s">
        <v>1269</v>
      </c>
      <c r="P19" t="s">
        <v>1270</v>
      </c>
      <c r="Q19">
        <v>7</v>
      </c>
      <c r="R19" t="str">
        <f t="shared" si="11"/>
        <v>5.5 &lt; pH &lt;= 7.3</v>
      </c>
      <c r="S19" t="s">
        <v>317</v>
      </c>
      <c r="T19">
        <f>IF(AND((ISNUMBER(SEARCH("heavy",$A19))=TRUE),$F19="Winter wheat"),'Management details'!$O$11,
IF(AND((ISNUMBER(SEARCH("medium",$A19))=TRUE),$F19="Winter wheat"),'Management details'!$P$11,
IF(AND((ISNUMBER(SEARCH("light",$A19))=TRUE),$F19="Winter wheat"),'Management details'!$Q$11,
IF($F19="Oilseed Rape",'Management details'!$O$12))))</f>
        <v>190</v>
      </c>
      <c r="U19" t="s">
        <v>1424</v>
      </c>
      <c r="V19">
        <v>3</v>
      </c>
      <c r="W19" s="167">
        <f>IF(AND(ISNUMBER(SEARCH("L-Dsty",$A19))=TRUE,F19="Winter wheat"),'Management details'!$AB$22,
IF(AND(ISNUMBER(SEARCH("H-Dsty",$A19))=TRUE,F19="Winter wheat"),'Management details'!$AF$22,
IF(F19="Oilseed Rape",'Management details'!$AB$30)))</f>
        <v>2</v>
      </c>
      <c r="X19" s="34" t="s">
        <v>1197</v>
      </c>
      <c r="Y19" t="s">
        <v>1197</v>
      </c>
      <c r="Z19">
        <v>0</v>
      </c>
      <c r="AA19">
        <v>100</v>
      </c>
      <c r="AB19" t="s">
        <v>1264</v>
      </c>
      <c r="AC19" s="34" t="s">
        <v>320</v>
      </c>
      <c r="AD19" t="str">
        <f t="shared" si="4"/>
        <v>no change</v>
      </c>
      <c r="AE19">
        <v>0</v>
      </c>
      <c r="AF19">
        <v>0</v>
      </c>
      <c r="AG19" s="25">
        <f t="shared" si="5"/>
        <v>0</v>
      </c>
      <c r="AH19">
        <v>0</v>
      </c>
      <c r="AI19" s="25">
        <v>0</v>
      </c>
      <c r="AJ19" s="25">
        <f t="shared" si="6"/>
        <v>0</v>
      </c>
      <c r="AK19" s="25">
        <v>0</v>
      </c>
      <c r="AL19" s="25">
        <f t="shared" si="7"/>
        <v>0</v>
      </c>
      <c r="AM19">
        <f t="shared" si="8"/>
        <v>0</v>
      </c>
      <c r="AN19">
        <f t="shared" si="9"/>
        <v>1</v>
      </c>
      <c r="AO19">
        <v>0</v>
      </c>
      <c r="AP19">
        <f t="shared" si="10"/>
        <v>1</v>
      </c>
      <c r="AQ19">
        <v>0</v>
      </c>
      <c r="AR19" s="25">
        <f>IF(AND(ISNUMBER(SEARCH("L-Dsty",$A19))=TRUE,$F19="Winter wheat"),'Management details'!$F$32,
IF(AND(ISNUMBER(SEARCH("H-Dsty",$A19))=TRUE,$F19="Winter wheat"),'Management details'!$G$32,
IF(AND(ISNUMBER(SEARCH("L-Dsty",$A19))=TRUE,$F19="Oilseed Rape"),'Management details'!$F$33,
IF(AND(ISNUMBER(SEARCH("H-Dsty",$A19))=TRUE,$F19="Oilseed Rape"),'Management details'!$G$33))))</f>
        <v>3</v>
      </c>
    </row>
    <row r="20" spans="1:44">
      <c r="A20" t="s">
        <v>1211</v>
      </c>
      <c r="B20" t="s">
        <v>309</v>
      </c>
      <c r="C20">
        <v>2011</v>
      </c>
      <c r="D20">
        <v>1</v>
      </c>
      <c r="E20" t="s">
        <v>1362</v>
      </c>
      <c r="F20" t="s">
        <v>311</v>
      </c>
      <c r="G20">
        <v>7.2</v>
      </c>
      <c r="H20" s="24">
        <f>IF(AND(A20=A19,F20=F19,F20="Winter wheat"),G20*0.9*'Management details'!$F$46,
IF(AND(OR(A20&lt;&gt;A19,F20&lt;&gt;F19),F20="Winter wheat"),G20*'Management details'!$F$46,
IF(F20="Oilseed Rape",G20*'Management details'!$F$47)))</f>
        <v>61.92</v>
      </c>
      <c r="I20" t="s">
        <v>1272</v>
      </c>
      <c r="J20">
        <v>10</v>
      </c>
      <c r="K20" t="str">
        <f t="shared" si="0"/>
        <v>Winter wheat</v>
      </c>
      <c r="L20" t="str">
        <f t="shared" si="1"/>
        <v>Medium</v>
      </c>
      <c r="M20">
        <f t="shared" si="2"/>
        <v>4.4720000000000004</v>
      </c>
      <c r="N20" t="str">
        <f t="shared" si="3"/>
        <v>1.72 &lt; SOM &lt;= 5.16</v>
      </c>
      <c r="O20" t="s">
        <v>1269</v>
      </c>
      <c r="P20" t="s">
        <v>1270</v>
      </c>
      <c r="Q20">
        <v>7</v>
      </c>
      <c r="R20" t="str">
        <f t="shared" si="11"/>
        <v>5.5 &lt; pH &lt;= 7.3</v>
      </c>
      <c r="S20" t="s">
        <v>317</v>
      </c>
      <c r="T20">
        <f>IF(AND((ISNUMBER(SEARCH("heavy",$A20))=TRUE),$F20="Winter wheat"),'Management details'!$O$11,
IF(AND((ISNUMBER(SEARCH("medium",$A20))=TRUE),$F20="Winter wheat"),'Management details'!$P$11,
IF(AND((ISNUMBER(SEARCH("light",$A20))=TRUE),$F20="Winter wheat"),'Management details'!$Q$11,
IF($F20="Oilseed Rape",'Management details'!$O$12))))</f>
        <v>220</v>
      </c>
      <c r="U20" t="s">
        <v>1424</v>
      </c>
      <c r="V20">
        <v>3</v>
      </c>
      <c r="W20" s="167">
        <f>IF(AND(ISNUMBER(SEARCH("L-Dsty",$A20))=TRUE,F20="Winter wheat"),'Management details'!$AB$22,
IF(AND(ISNUMBER(SEARCH("H-Dsty",$A20))=TRUE,F20="Winter wheat"),'Management details'!$AF$22,
IF(F20="Oilseed Rape",'Management details'!$AB$30)))</f>
        <v>8.0975999999999999</v>
      </c>
      <c r="X20" s="34" t="s">
        <v>1197</v>
      </c>
      <c r="Y20" t="s">
        <v>1197</v>
      </c>
      <c r="Z20">
        <v>0</v>
      </c>
      <c r="AA20">
        <v>100</v>
      </c>
      <c r="AB20" t="s">
        <v>1264</v>
      </c>
      <c r="AC20" s="34" t="s">
        <v>320</v>
      </c>
      <c r="AD20" t="str">
        <f t="shared" si="4"/>
        <v>no change</v>
      </c>
      <c r="AE20">
        <v>0</v>
      </c>
      <c r="AF20">
        <v>0</v>
      </c>
      <c r="AG20" s="25">
        <f t="shared" si="5"/>
        <v>1</v>
      </c>
      <c r="AH20">
        <v>0</v>
      </c>
      <c r="AI20" s="25">
        <v>0</v>
      </c>
      <c r="AJ20" s="25">
        <f>IF($AI20=1,0,
IF(F20="Oilseed Rape",0,
1))</f>
        <v>1</v>
      </c>
      <c r="AK20" s="25">
        <v>0</v>
      </c>
      <c r="AL20" s="25">
        <f t="shared" si="7"/>
        <v>0</v>
      </c>
      <c r="AM20">
        <f t="shared" si="8"/>
        <v>0</v>
      </c>
      <c r="AN20">
        <f t="shared" si="9"/>
        <v>2</v>
      </c>
      <c r="AO20">
        <v>0</v>
      </c>
      <c r="AP20">
        <f t="shared" si="10"/>
        <v>0</v>
      </c>
      <c r="AQ20">
        <v>0</v>
      </c>
      <c r="AR20" s="25">
        <f>IF(AND(ISNUMBER(SEARCH("L-Dsty",$A20))=TRUE,$F20="Winter wheat"),'Management details'!$F$32,
IF(AND(ISNUMBER(SEARCH("H-Dsty",$A20))=TRUE,$F20="Winter wheat"),'Management details'!$G$32,
IF(AND(ISNUMBER(SEARCH("L-Dsty",$A20))=TRUE,$F20="Oilseed Rape"),'Management details'!$F$33,
IF(AND(ISNUMBER(SEARCH("H-Dsty",$A20))=TRUE,$F20="Oilseed Rape"),'Management details'!$G$33))))</f>
        <v>4</v>
      </c>
    </row>
    <row r="21" spans="1:44">
      <c r="A21" t="s">
        <v>1211</v>
      </c>
      <c r="B21" t="s">
        <v>309</v>
      </c>
      <c r="C21">
        <v>2012</v>
      </c>
      <c r="D21">
        <v>2</v>
      </c>
      <c r="E21" t="s">
        <v>1362</v>
      </c>
      <c r="F21" t="s">
        <v>311</v>
      </c>
      <c r="G21">
        <v>7.2</v>
      </c>
      <c r="H21" s="24">
        <f>IF(AND(A21=A20,F21=F20,F21="Winter wheat"),G21*0.9*'Management details'!$F$46,
IF(AND(OR(A21&lt;&gt;A20,F21&lt;&gt;F20),F21="Winter wheat"),G21*'Management details'!$F$46,
IF(F21="Oilseed Rape",G21*'Management details'!$F$47)))</f>
        <v>55.728000000000002</v>
      </c>
      <c r="I21" t="s">
        <v>1272</v>
      </c>
      <c r="J21">
        <v>10</v>
      </c>
      <c r="K21" t="str">
        <f t="shared" si="0"/>
        <v>Winter wheat</v>
      </c>
      <c r="L21" t="str">
        <f t="shared" si="1"/>
        <v>Medium</v>
      </c>
      <c r="M21">
        <f t="shared" si="2"/>
        <v>4.4720000000000004</v>
      </c>
      <c r="N21" t="str">
        <f t="shared" si="3"/>
        <v>1.72 &lt; SOM &lt;= 5.16</v>
      </c>
      <c r="O21" t="s">
        <v>1269</v>
      </c>
      <c r="P21" t="s">
        <v>1270</v>
      </c>
      <c r="Q21">
        <v>7</v>
      </c>
      <c r="R21" t="str">
        <f t="shared" si="11"/>
        <v>5.5 &lt; pH &lt;= 7.3</v>
      </c>
      <c r="S21" t="s">
        <v>317</v>
      </c>
      <c r="T21">
        <f>IF(AND((ISNUMBER(SEARCH("heavy",$A21))=TRUE),$F21="Winter wheat"),'Management details'!$O$11,
IF(AND((ISNUMBER(SEARCH("medium",$A21))=TRUE),$F21="Winter wheat"),'Management details'!$P$11,
IF(AND((ISNUMBER(SEARCH("light",$A21))=TRUE),$F21="Winter wheat"),'Management details'!$Q$11,
IF($F21="Oilseed Rape",'Management details'!$O$12))))</f>
        <v>220</v>
      </c>
      <c r="U21" t="s">
        <v>1424</v>
      </c>
      <c r="V21">
        <v>3</v>
      </c>
      <c r="W21" s="167">
        <f>IF(AND(ISNUMBER(SEARCH("L-Dsty",$A21))=TRUE,F21="Winter wheat"),'Management details'!$AB$22,
IF(AND(ISNUMBER(SEARCH("H-Dsty",$A21))=TRUE,F21="Winter wheat"),'Management details'!$AF$22,
IF(F21="Oilseed Rape",'Management details'!$AB$30)))</f>
        <v>8.0975999999999999</v>
      </c>
      <c r="X21" s="34" t="s">
        <v>1197</v>
      </c>
      <c r="Y21" t="s">
        <v>1197</v>
      </c>
      <c r="Z21">
        <v>0</v>
      </c>
      <c r="AA21">
        <v>100</v>
      </c>
      <c r="AB21" t="s">
        <v>1264</v>
      </c>
      <c r="AC21" s="34" t="s">
        <v>320</v>
      </c>
      <c r="AD21" t="str">
        <f t="shared" si="4"/>
        <v>no change</v>
      </c>
      <c r="AE21">
        <v>0</v>
      </c>
      <c r="AF21">
        <v>0</v>
      </c>
      <c r="AG21" s="25">
        <f t="shared" si="5"/>
        <v>0</v>
      </c>
      <c r="AH21">
        <v>0</v>
      </c>
      <c r="AI21" s="25">
        <v>0</v>
      </c>
      <c r="AJ21" s="25">
        <f>IF($AI21=1,0,
IF(F21="Oilseed Rape",0,
1))</f>
        <v>1</v>
      </c>
      <c r="AK21" s="25">
        <v>0</v>
      </c>
      <c r="AL21" s="25">
        <f t="shared" si="7"/>
        <v>1</v>
      </c>
      <c r="AM21">
        <f t="shared" si="8"/>
        <v>1</v>
      </c>
      <c r="AN21">
        <f t="shared" si="9"/>
        <v>2</v>
      </c>
      <c r="AO21">
        <v>0</v>
      </c>
      <c r="AP21">
        <f t="shared" si="10"/>
        <v>0</v>
      </c>
      <c r="AQ21">
        <v>0</v>
      </c>
      <c r="AR21" s="25">
        <f>IF(AND(ISNUMBER(SEARCH("L-Dsty",$A21))=TRUE,$F21="Winter wheat"),'Management details'!$F$32,
IF(AND(ISNUMBER(SEARCH("H-Dsty",$A21))=TRUE,$F21="Winter wheat"),'Management details'!$G$32,
IF(AND(ISNUMBER(SEARCH("L-Dsty",$A21))=TRUE,$F21="Oilseed Rape"),'Management details'!$F$33,
IF(AND(ISNUMBER(SEARCH("H-Dsty",$A21))=TRUE,$F21="Oilseed Rape"),'Management details'!$G$33))))</f>
        <v>4</v>
      </c>
    </row>
    <row r="22" spans="1:44">
      <c r="A22" t="s">
        <v>1211</v>
      </c>
      <c r="B22" t="s">
        <v>309</v>
      </c>
      <c r="C22">
        <v>2013</v>
      </c>
      <c r="D22">
        <v>3</v>
      </c>
      <c r="E22" t="s">
        <v>1362</v>
      </c>
      <c r="F22" t="s">
        <v>326</v>
      </c>
      <c r="G22">
        <v>7.2</v>
      </c>
      <c r="H22" s="24">
        <f>IF(AND(A22=A21,F22=F21,F22="Winter wheat"),G22*0.9*'Management details'!$F$46,
IF(AND(OR(A22&lt;&gt;A21,F22&lt;&gt;F21),F22="Winter wheat"),G22*'Management details'!$F$46,
IF(F22="Oilseed Rape",G22*'Management details'!$F$47)))</f>
        <v>25.2</v>
      </c>
      <c r="I22" t="s">
        <v>1272</v>
      </c>
      <c r="J22">
        <v>10</v>
      </c>
      <c r="K22" t="str">
        <f t="shared" si="0"/>
        <v>Other</v>
      </c>
      <c r="L22" t="str">
        <f t="shared" si="1"/>
        <v>Medium</v>
      </c>
      <c r="M22">
        <f t="shared" si="2"/>
        <v>4.4720000000000004</v>
      </c>
      <c r="N22" t="str">
        <f t="shared" si="3"/>
        <v>1.72 &lt; SOM &lt;= 5.16</v>
      </c>
      <c r="O22" t="s">
        <v>1269</v>
      </c>
      <c r="P22" t="s">
        <v>1270</v>
      </c>
      <c r="Q22">
        <v>7</v>
      </c>
      <c r="R22" t="str">
        <f t="shared" si="11"/>
        <v>5.5 &lt; pH &lt;= 7.3</v>
      </c>
      <c r="S22" t="s">
        <v>317</v>
      </c>
      <c r="T22">
        <f>IF(AND((ISNUMBER(SEARCH("heavy",$A22))=TRUE),$F22="Winter wheat"),'Management details'!$O$11,
IF(AND((ISNUMBER(SEARCH("medium",$A22))=TRUE),$F22="Winter wheat"),'Management details'!$P$11,
IF(AND((ISNUMBER(SEARCH("light",$A22))=TRUE),$F22="Winter wheat"),'Management details'!$Q$11,
IF($F22="Oilseed Rape",'Management details'!$O$12))))</f>
        <v>190</v>
      </c>
      <c r="U22" t="s">
        <v>1424</v>
      </c>
      <c r="V22">
        <v>3</v>
      </c>
      <c r="W22" s="167">
        <f>IF(AND(ISNUMBER(SEARCH("L-Dsty",$A22))=TRUE,F22="Winter wheat"),'Management details'!$AB$22,
IF(AND(ISNUMBER(SEARCH("H-Dsty",$A22))=TRUE,F22="Winter wheat"),'Management details'!$AF$22,
IF(F22="Oilseed Rape",'Management details'!$AB$30)))</f>
        <v>2</v>
      </c>
      <c r="X22" s="34" t="s">
        <v>1197</v>
      </c>
      <c r="Y22" t="s">
        <v>1197</v>
      </c>
      <c r="Z22">
        <v>0</v>
      </c>
      <c r="AA22">
        <v>100</v>
      </c>
      <c r="AB22" t="s">
        <v>1264</v>
      </c>
      <c r="AC22" s="34" t="s">
        <v>320</v>
      </c>
      <c r="AD22" t="str">
        <f t="shared" si="4"/>
        <v>no change</v>
      </c>
      <c r="AE22">
        <v>0</v>
      </c>
      <c r="AF22">
        <v>0</v>
      </c>
      <c r="AG22" s="25">
        <f t="shared" si="5"/>
        <v>0</v>
      </c>
      <c r="AH22">
        <v>0</v>
      </c>
      <c r="AI22" s="25">
        <v>0</v>
      </c>
      <c r="AJ22" s="25">
        <f t="shared" ref="AJ22:AJ25" si="12">IF($AI22=1,0,
IF(F22="Oilseed Rape",0,
1))</f>
        <v>0</v>
      </c>
      <c r="AK22" s="25">
        <v>0</v>
      </c>
      <c r="AL22" s="25">
        <f t="shared" si="7"/>
        <v>0</v>
      </c>
      <c r="AM22">
        <f t="shared" si="8"/>
        <v>0</v>
      </c>
      <c r="AN22">
        <f t="shared" si="9"/>
        <v>1</v>
      </c>
      <c r="AO22">
        <v>0</v>
      </c>
      <c r="AP22">
        <f t="shared" si="10"/>
        <v>1</v>
      </c>
      <c r="AQ22">
        <v>0</v>
      </c>
      <c r="AR22" s="25">
        <f>IF(AND(ISNUMBER(SEARCH("L-Dsty",$A22))=TRUE,$F22="Winter wheat"),'Management details'!$F$32,
IF(AND(ISNUMBER(SEARCH("H-Dsty",$A22))=TRUE,$F22="Winter wheat"),'Management details'!$G$32,
IF(AND(ISNUMBER(SEARCH("L-Dsty",$A22))=TRUE,$F22="Oilseed Rape"),'Management details'!$F$33,
IF(AND(ISNUMBER(SEARCH("H-Dsty",$A22))=TRUE,$F22="Oilseed Rape"),'Management details'!$G$33))))</f>
        <v>3</v>
      </c>
    </row>
    <row r="23" spans="1:44">
      <c r="A23" t="s">
        <v>1211</v>
      </c>
      <c r="B23" t="s">
        <v>309</v>
      </c>
      <c r="C23">
        <v>2014</v>
      </c>
      <c r="D23">
        <v>4</v>
      </c>
      <c r="E23" t="s">
        <v>1362</v>
      </c>
      <c r="F23" t="s">
        <v>311</v>
      </c>
      <c r="G23">
        <v>7.2</v>
      </c>
      <c r="H23" s="24">
        <f>IF(AND(A23=A22,F23=F22,F23="Winter wheat"),G23*0.9*'Management details'!$F$46,
IF(AND(OR(A23&lt;&gt;A22,F23&lt;&gt;F22),F23="Winter wheat"),G23*'Management details'!$F$46,
IF(F23="Oilseed Rape",G23*'Management details'!$F$47)))</f>
        <v>61.92</v>
      </c>
      <c r="I23" t="s">
        <v>1272</v>
      </c>
      <c r="J23">
        <v>10</v>
      </c>
      <c r="K23" t="str">
        <f t="shared" si="0"/>
        <v>Winter wheat</v>
      </c>
      <c r="L23" t="str">
        <f t="shared" si="1"/>
        <v>Medium</v>
      </c>
      <c r="M23">
        <f t="shared" si="2"/>
        <v>4.4720000000000004</v>
      </c>
      <c r="N23" t="str">
        <f t="shared" si="3"/>
        <v>1.72 &lt; SOM &lt;= 5.16</v>
      </c>
      <c r="O23" t="s">
        <v>1269</v>
      </c>
      <c r="P23" t="s">
        <v>1270</v>
      </c>
      <c r="Q23">
        <v>7</v>
      </c>
      <c r="R23" t="str">
        <f t="shared" si="11"/>
        <v>5.5 &lt; pH &lt;= 7.3</v>
      </c>
      <c r="S23" t="s">
        <v>317</v>
      </c>
      <c r="T23">
        <f>IF(AND((ISNUMBER(SEARCH("heavy",$A23))=TRUE),$F23="Winter wheat"),'Management details'!$O$11,
IF(AND((ISNUMBER(SEARCH("medium",$A23))=TRUE),$F23="Winter wheat"),'Management details'!$P$11,
IF(AND((ISNUMBER(SEARCH("light",$A23))=TRUE),$F23="Winter wheat"),'Management details'!$Q$11,
IF($F23="Oilseed Rape",'Management details'!$O$12))))</f>
        <v>220</v>
      </c>
      <c r="U23" t="s">
        <v>1424</v>
      </c>
      <c r="V23">
        <v>3</v>
      </c>
      <c r="W23" s="167">
        <f>IF(AND(ISNUMBER(SEARCH("L-Dsty",$A23))=TRUE,F23="Winter wheat"),'Management details'!$AB$22,
IF(AND(ISNUMBER(SEARCH("H-Dsty",$A23))=TRUE,F23="Winter wheat"),'Management details'!$AF$22,
IF(F23="Oilseed Rape",'Management details'!$AB$30)))</f>
        <v>8.0975999999999999</v>
      </c>
      <c r="X23" s="34" t="s">
        <v>1197</v>
      </c>
      <c r="Y23" t="s">
        <v>1197</v>
      </c>
      <c r="Z23">
        <v>0</v>
      </c>
      <c r="AA23">
        <v>100</v>
      </c>
      <c r="AB23" t="s">
        <v>1264</v>
      </c>
      <c r="AC23" s="34" t="s">
        <v>320</v>
      </c>
      <c r="AD23" t="str">
        <f t="shared" si="4"/>
        <v>no change</v>
      </c>
      <c r="AE23">
        <v>0</v>
      </c>
      <c r="AF23">
        <v>0</v>
      </c>
      <c r="AG23" s="25">
        <f t="shared" si="5"/>
        <v>1</v>
      </c>
      <c r="AH23">
        <v>0</v>
      </c>
      <c r="AI23" s="25">
        <v>0</v>
      </c>
      <c r="AJ23" s="25">
        <f t="shared" si="12"/>
        <v>1</v>
      </c>
      <c r="AK23" s="25">
        <v>0</v>
      </c>
      <c r="AL23" s="25">
        <f t="shared" si="7"/>
        <v>0</v>
      </c>
      <c r="AM23">
        <f t="shared" si="8"/>
        <v>0</v>
      </c>
      <c r="AN23">
        <f t="shared" si="9"/>
        <v>2</v>
      </c>
      <c r="AO23">
        <v>0</v>
      </c>
      <c r="AP23">
        <f t="shared" si="10"/>
        <v>0</v>
      </c>
      <c r="AQ23">
        <v>0</v>
      </c>
      <c r="AR23" s="25">
        <f>IF(AND(ISNUMBER(SEARCH("L-Dsty",$A23))=TRUE,$F23="Winter wheat"),'Management details'!$F$32,
IF(AND(ISNUMBER(SEARCH("H-Dsty",$A23))=TRUE,$F23="Winter wheat"),'Management details'!$G$32,
IF(AND(ISNUMBER(SEARCH("L-Dsty",$A23))=TRUE,$F23="Oilseed Rape"),'Management details'!$F$33,
IF(AND(ISNUMBER(SEARCH("H-Dsty",$A23))=TRUE,$F23="Oilseed Rape"),'Management details'!$G$33))))</f>
        <v>4</v>
      </c>
    </row>
    <row r="24" spans="1:44">
      <c r="A24" t="s">
        <v>1211</v>
      </c>
      <c r="B24" t="s">
        <v>309</v>
      </c>
      <c r="C24">
        <v>2015</v>
      </c>
      <c r="D24">
        <v>5</v>
      </c>
      <c r="E24" t="s">
        <v>1362</v>
      </c>
      <c r="F24" t="s">
        <v>311</v>
      </c>
      <c r="G24">
        <v>7.2</v>
      </c>
      <c r="H24" s="24">
        <f>IF(AND(A24=A23,F24=F23,F24="Winter wheat"),G24*0.9*'Management details'!$F$46,
IF(AND(OR(A24&lt;&gt;A23,F24&lt;&gt;F23),F24="Winter wheat"),G24*'Management details'!$F$46,
IF(F24="Oilseed Rape",G24*'Management details'!$F$47)))</f>
        <v>55.728000000000002</v>
      </c>
      <c r="I24" t="s">
        <v>1272</v>
      </c>
      <c r="J24">
        <v>10</v>
      </c>
      <c r="K24" t="str">
        <f t="shared" si="0"/>
        <v>Winter wheat</v>
      </c>
      <c r="L24" t="str">
        <f t="shared" si="1"/>
        <v>Medium</v>
      </c>
      <c r="M24">
        <f t="shared" si="2"/>
        <v>4.4720000000000004</v>
      </c>
      <c r="N24" t="str">
        <f t="shared" si="3"/>
        <v>1.72 &lt; SOM &lt;= 5.16</v>
      </c>
      <c r="O24" t="s">
        <v>1269</v>
      </c>
      <c r="P24" t="s">
        <v>1270</v>
      </c>
      <c r="Q24">
        <v>7</v>
      </c>
      <c r="R24" t="str">
        <f t="shared" si="11"/>
        <v>5.5 &lt; pH &lt;= 7.3</v>
      </c>
      <c r="S24" t="s">
        <v>317</v>
      </c>
      <c r="T24">
        <f>IF(AND((ISNUMBER(SEARCH("heavy",$A24))=TRUE),$F24="Winter wheat"),'Management details'!$O$11,
IF(AND((ISNUMBER(SEARCH("medium",$A24))=TRUE),$F24="Winter wheat"),'Management details'!$P$11,
IF(AND((ISNUMBER(SEARCH("light",$A24))=TRUE),$F24="Winter wheat"),'Management details'!$Q$11,
IF($F24="Oilseed Rape",'Management details'!$O$12))))</f>
        <v>220</v>
      </c>
      <c r="U24" t="s">
        <v>1424</v>
      </c>
      <c r="V24">
        <v>3</v>
      </c>
      <c r="W24" s="167">
        <f>IF(AND(ISNUMBER(SEARCH("L-Dsty",$A24))=TRUE,F24="Winter wheat"),'Management details'!$AB$22,
IF(AND(ISNUMBER(SEARCH("H-Dsty",$A24))=TRUE,F24="Winter wheat"),'Management details'!$AF$22,
IF(F24="Oilseed Rape",'Management details'!$AB$30)))</f>
        <v>8.0975999999999999</v>
      </c>
      <c r="X24" s="34" t="s">
        <v>1197</v>
      </c>
      <c r="Y24" t="s">
        <v>1197</v>
      </c>
      <c r="Z24">
        <v>0</v>
      </c>
      <c r="AA24">
        <v>100</v>
      </c>
      <c r="AB24" t="s">
        <v>1264</v>
      </c>
      <c r="AC24" s="34" t="s">
        <v>320</v>
      </c>
      <c r="AD24" t="str">
        <f t="shared" si="4"/>
        <v>no change</v>
      </c>
      <c r="AE24">
        <v>0</v>
      </c>
      <c r="AF24">
        <v>0</v>
      </c>
      <c r="AG24" s="25">
        <f t="shared" si="5"/>
        <v>0</v>
      </c>
      <c r="AH24">
        <v>0</v>
      </c>
      <c r="AI24" s="25">
        <v>0</v>
      </c>
      <c r="AJ24" s="25">
        <f t="shared" si="12"/>
        <v>1</v>
      </c>
      <c r="AK24" s="25">
        <v>0</v>
      </c>
      <c r="AL24" s="25">
        <f t="shared" si="7"/>
        <v>1</v>
      </c>
      <c r="AM24">
        <f t="shared" si="8"/>
        <v>1</v>
      </c>
      <c r="AN24">
        <f t="shared" si="9"/>
        <v>2</v>
      </c>
      <c r="AO24">
        <v>0</v>
      </c>
      <c r="AP24">
        <f t="shared" si="10"/>
        <v>0</v>
      </c>
      <c r="AQ24">
        <v>0</v>
      </c>
      <c r="AR24" s="25">
        <f>IF(AND(ISNUMBER(SEARCH("L-Dsty",$A24))=TRUE,$F24="Winter wheat"),'Management details'!$F$32,
IF(AND(ISNUMBER(SEARCH("H-Dsty",$A24))=TRUE,$F24="Winter wheat"),'Management details'!$G$32,
IF(AND(ISNUMBER(SEARCH("L-Dsty",$A24))=TRUE,$F24="Oilseed Rape"),'Management details'!$F$33,
IF(AND(ISNUMBER(SEARCH("H-Dsty",$A24))=TRUE,$F24="Oilseed Rape"),'Management details'!$G$33))))</f>
        <v>4</v>
      </c>
    </row>
    <row r="25" spans="1:44">
      <c r="A25" t="s">
        <v>1211</v>
      </c>
      <c r="B25" t="s">
        <v>309</v>
      </c>
      <c r="C25">
        <v>2016</v>
      </c>
      <c r="D25">
        <v>6</v>
      </c>
      <c r="E25" t="s">
        <v>1362</v>
      </c>
      <c r="F25" t="s">
        <v>326</v>
      </c>
      <c r="G25">
        <v>7.2</v>
      </c>
      <c r="H25" s="24">
        <f>IF(AND(A25=A24,F25=F24,F25="Winter wheat"),G25*0.9*'Management details'!$F$46,
IF(AND(OR(A25&lt;&gt;A24,F25&lt;&gt;F24),F25="Winter wheat"),G25*'Management details'!$F$46,
IF(F25="Oilseed Rape",G25*'Management details'!$F$47)))</f>
        <v>25.2</v>
      </c>
      <c r="I25" t="s">
        <v>1272</v>
      </c>
      <c r="J25">
        <v>10</v>
      </c>
      <c r="K25" t="str">
        <f t="shared" si="0"/>
        <v>Other</v>
      </c>
      <c r="L25" t="str">
        <f t="shared" si="1"/>
        <v>Medium</v>
      </c>
      <c r="M25">
        <f t="shared" si="2"/>
        <v>4.4720000000000004</v>
      </c>
      <c r="N25" t="str">
        <f t="shared" si="3"/>
        <v>1.72 &lt; SOM &lt;= 5.16</v>
      </c>
      <c r="O25" t="s">
        <v>1269</v>
      </c>
      <c r="P25" t="s">
        <v>1270</v>
      </c>
      <c r="Q25">
        <v>7</v>
      </c>
      <c r="R25" t="str">
        <f t="shared" si="11"/>
        <v>5.5 &lt; pH &lt;= 7.3</v>
      </c>
      <c r="S25" t="s">
        <v>317</v>
      </c>
      <c r="T25">
        <f>IF(AND((ISNUMBER(SEARCH("heavy",$A25))=TRUE),$F25="Winter wheat"),'Management details'!$O$11,
IF(AND((ISNUMBER(SEARCH("medium",$A25))=TRUE),$F25="Winter wheat"),'Management details'!$P$11,
IF(AND((ISNUMBER(SEARCH("light",$A25))=TRUE),$F25="Winter wheat"),'Management details'!$Q$11,
IF($F25="Oilseed Rape",'Management details'!$O$12))))</f>
        <v>190</v>
      </c>
      <c r="U25" t="s">
        <v>1424</v>
      </c>
      <c r="V25">
        <v>3</v>
      </c>
      <c r="W25" s="167">
        <f>IF(AND(ISNUMBER(SEARCH("L-Dsty",$A25))=TRUE,F25="Winter wheat"),'Management details'!$AB$22,
IF(AND(ISNUMBER(SEARCH("H-Dsty",$A25))=TRUE,F25="Winter wheat"),'Management details'!$AF$22,
IF(F25="Oilseed Rape",'Management details'!$AB$30)))</f>
        <v>2</v>
      </c>
      <c r="X25" s="34" t="s">
        <v>1197</v>
      </c>
      <c r="Y25" t="s">
        <v>1197</v>
      </c>
      <c r="Z25">
        <v>0</v>
      </c>
      <c r="AA25">
        <v>100</v>
      </c>
      <c r="AB25" t="s">
        <v>1264</v>
      </c>
      <c r="AC25" s="34" t="s">
        <v>320</v>
      </c>
      <c r="AD25" t="str">
        <f t="shared" si="4"/>
        <v>no change</v>
      </c>
      <c r="AE25">
        <v>0</v>
      </c>
      <c r="AF25">
        <v>0</v>
      </c>
      <c r="AG25" s="25">
        <f t="shared" si="5"/>
        <v>0</v>
      </c>
      <c r="AH25">
        <v>0</v>
      </c>
      <c r="AI25" s="25">
        <v>0</v>
      </c>
      <c r="AJ25" s="25">
        <f t="shared" si="12"/>
        <v>0</v>
      </c>
      <c r="AK25" s="25">
        <v>0</v>
      </c>
      <c r="AL25" s="25">
        <f t="shared" si="7"/>
        <v>0</v>
      </c>
      <c r="AM25">
        <f t="shared" si="8"/>
        <v>0</v>
      </c>
      <c r="AN25">
        <f t="shared" si="9"/>
        <v>1</v>
      </c>
      <c r="AO25">
        <v>0</v>
      </c>
      <c r="AP25">
        <f t="shared" si="10"/>
        <v>1</v>
      </c>
      <c r="AQ25">
        <v>0</v>
      </c>
      <c r="AR25" s="25">
        <f>IF(AND(ISNUMBER(SEARCH("L-Dsty",$A25))=TRUE,$F25="Winter wheat"),'Management details'!$F$32,
IF(AND(ISNUMBER(SEARCH("H-Dsty",$A25))=TRUE,$F25="Winter wheat"),'Management details'!$G$32,
IF(AND(ISNUMBER(SEARCH("L-Dsty",$A25))=TRUE,$F25="Oilseed Rape"),'Management details'!$F$33,
IF(AND(ISNUMBER(SEARCH("H-Dsty",$A25))=TRUE,$F25="Oilseed Rape"),'Management details'!$G$33))))</f>
        <v>3</v>
      </c>
    </row>
    <row r="26" spans="1:44">
      <c r="A26" t="s">
        <v>1212</v>
      </c>
      <c r="B26" t="s">
        <v>309</v>
      </c>
      <c r="C26">
        <v>2011</v>
      </c>
      <c r="D26">
        <v>1</v>
      </c>
      <c r="E26" t="s">
        <v>1363</v>
      </c>
      <c r="F26" t="s">
        <v>311</v>
      </c>
      <c r="G26">
        <v>7.2</v>
      </c>
      <c r="H26" s="24">
        <f>IF(AND(A26=A25,F26=F25,F26="Winter wheat"),G26*0.9*'Management details'!$F$46,
IF(AND(OR(A26&lt;&gt;A25,F26&lt;&gt;F25),F26="Winter wheat"),G26*'Management details'!$F$46,
IF(F26="Oilseed Rape",G26*'Management details'!$F$47)))</f>
        <v>61.92</v>
      </c>
      <c r="I26" t="s">
        <v>1272</v>
      </c>
      <c r="J26">
        <v>10</v>
      </c>
      <c r="K26" t="str">
        <f t="shared" si="0"/>
        <v>Winter wheat</v>
      </c>
      <c r="L26" t="str">
        <f t="shared" si="1"/>
        <v>Medium</v>
      </c>
      <c r="M26">
        <f t="shared" si="2"/>
        <v>4.4720000000000004</v>
      </c>
      <c r="N26" t="str">
        <f t="shared" si="3"/>
        <v>1.72 &lt; SOM &lt;= 5.16</v>
      </c>
      <c r="O26" t="s">
        <v>1269</v>
      </c>
      <c r="P26" t="s">
        <v>1270</v>
      </c>
      <c r="Q26">
        <v>7</v>
      </c>
      <c r="R26" t="str">
        <f t="shared" si="11"/>
        <v>5.5 &lt; pH &lt;= 7.3</v>
      </c>
      <c r="S26" t="s">
        <v>317</v>
      </c>
      <c r="T26">
        <f>IF(AND((ISNUMBER(SEARCH("heavy",$A26))=TRUE),$F26="Winter wheat"),'Management details'!$O$11,
IF(AND((ISNUMBER(SEARCH("medium",$A26))=TRUE),$F26="Winter wheat"),'Management details'!$P$11,
IF(AND((ISNUMBER(SEARCH("light",$A26))=TRUE),$F26="Winter wheat"),'Management details'!$Q$11,
IF($F26="Oilseed Rape",'Management details'!$O$12))))</f>
        <v>220</v>
      </c>
      <c r="U26" t="s">
        <v>1424</v>
      </c>
      <c r="V26">
        <v>3</v>
      </c>
      <c r="W26" s="167">
        <f>IF(AND(ISNUMBER(SEARCH("L-Dsty",$A26))=TRUE,F26="Winter wheat"),'Management details'!$AB$22,
IF(AND(ISNUMBER(SEARCH("H-Dsty",$A26))=TRUE,F26="Winter wheat"),'Management details'!$AF$22,
IF(F26="Oilseed Rape",'Management details'!$AB$30)))</f>
        <v>7.3776000000000002</v>
      </c>
      <c r="X26" s="34" t="s">
        <v>1197</v>
      </c>
      <c r="Y26" t="s">
        <v>1197</v>
      </c>
      <c r="Z26">
        <v>0</v>
      </c>
      <c r="AA26">
        <v>100</v>
      </c>
      <c r="AB26" t="s">
        <v>1264</v>
      </c>
      <c r="AC26" s="34" t="s">
        <v>320</v>
      </c>
      <c r="AD26" t="str">
        <f t="shared" si="4"/>
        <v>no change</v>
      </c>
      <c r="AE26">
        <v>0</v>
      </c>
      <c r="AF26">
        <v>0</v>
      </c>
      <c r="AG26" s="25">
        <f t="shared" si="5"/>
        <v>1</v>
      </c>
      <c r="AH26">
        <v>0</v>
      </c>
      <c r="AI26" s="25">
        <v>0</v>
      </c>
      <c r="AJ26" s="25">
        <f>IF($AI26=1,0,
IF(F26="Oilseed Rape",0,
1))</f>
        <v>1</v>
      </c>
      <c r="AK26" s="25">
        <v>0</v>
      </c>
      <c r="AL26" s="25">
        <f t="shared" si="7"/>
        <v>0</v>
      </c>
      <c r="AM26">
        <f t="shared" si="8"/>
        <v>0</v>
      </c>
      <c r="AN26">
        <f t="shared" si="9"/>
        <v>2</v>
      </c>
      <c r="AO26">
        <v>0</v>
      </c>
      <c r="AP26">
        <f t="shared" si="10"/>
        <v>0</v>
      </c>
      <c r="AQ26">
        <v>0</v>
      </c>
      <c r="AR26" s="25">
        <f>IF(AND(ISNUMBER(SEARCH("L-Dsty",$A26))=TRUE,$F26="Winter wheat"),'Management details'!$F$32,
IF(AND(ISNUMBER(SEARCH("H-Dsty",$A26))=TRUE,$F26="Winter wheat"),'Management details'!$G$32,
IF(AND(ISNUMBER(SEARCH("L-Dsty",$A26))=TRUE,$F26="Oilseed Rape"),'Management details'!$F$33,
IF(AND(ISNUMBER(SEARCH("H-Dsty",$A26))=TRUE,$F26="Oilseed Rape"),'Management details'!$G$33))))</f>
        <v>4</v>
      </c>
    </row>
    <row r="27" spans="1:44">
      <c r="A27" t="s">
        <v>1212</v>
      </c>
      <c r="B27" t="s">
        <v>309</v>
      </c>
      <c r="C27">
        <v>2012</v>
      </c>
      <c r="D27">
        <v>2</v>
      </c>
      <c r="E27" t="s">
        <v>1363</v>
      </c>
      <c r="F27" t="s">
        <v>311</v>
      </c>
      <c r="G27">
        <v>7.2</v>
      </c>
      <c r="H27" s="24">
        <f>IF(AND(A27=A26,F27=F26,F27="Winter wheat"),G27*0.9*'Management details'!$F$46,
IF(AND(OR(A27&lt;&gt;A26,F27&lt;&gt;F26),F27="Winter wheat"),G27*'Management details'!$F$46,
IF(F27="Oilseed Rape",G27*'Management details'!$F$47)))</f>
        <v>55.728000000000002</v>
      </c>
      <c r="I27" t="s">
        <v>1272</v>
      </c>
      <c r="J27">
        <v>10</v>
      </c>
      <c r="K27" t="str">
        <f t="shared" si="0"/>
        <v>Winter wheat</v>
      </c>
      <c r="L27" t="str">
        <f t="shared" si="1"/>
        <v>Medium</v>
      </c>
      <c r="M27">
        <f t="shared" si="2"/>
        <v>4.4720000000000004</v>
      </c>
      <c r="N27" t="str">
        <f t="shared" si="3"/>
        <v>1.72 &lt; SOM &lt;= 5.16</v>
      </c>
      <c r="O27" t="s">
        <v>1269</v>
      </c>
      <c r="P27" t="s">
        <v>1270</v>
      </c>
      <c r="Q27">
        <v>7</v>
      </c>
      <c r="R27" t="str">
        <f t="shared" si="11"/>
        <v>5.5 &lt; pH &lt;= 7.3</v>
      </c>
      <c r="S27" t="s">
        <v>317</v>
      </c>
      <c r="T27">
        <f>IF(AND((ISNUMBER(SEARCH("heavy",$A27))=TRUE),$F27="Winter wheat"),'Management details'!$O$11,
IF(AND((ISNUMBER(SEARCH("medium",$A27))=TRUE),$F27="Winter wheat"),'Management details'!$P$11,
IF(AND((ISNUMBER(SEARCH("light",$A27))=TRUE),$F27="Winter wheat"),'Management details'!$Q$11,
IF($F27="Oilseed Rape",'Management details'!$O$12))))</f>
        <v>220</v>
      </c>
      <c r="U27" t="s">
        <v>1424</v>
      </c>
      <c r="V27">
        <v>3</v>
      </c>
      <c r="W27" s="167">
        <f>IF(AND(ISNUMBER(SEARCH("L-Dsty",$A27))=TRUE,F27="Winter wheat"),'Management details'!$AB$22,
IF(AND(ISNUMBER(SEARCH("H-Dsty",$A27))=TRUE,F27="Winter wheat"),'Management details'!$AF$22,
IF(F27="Oilseed Rape",'Management details'!$AB$30)))</f>
        <v>7.3776000000000002</v>
      </c>
      <c r="X27" s="34" t="s">
        <v>1197</v>
      </c>
      <c r="Y27" t="s">
        <v>1197</v>
      </c>
      <c r="Z27">
        <v>0</v>
      </c>
      <c r="AA27">
        <v>100</v>
      </c>
      <c r="AB27" t="s">
        <v>1264</v>
      </c>
      <c r="AC27" s="34" t="s">
        <v>320</v>
      </c>
      <c r="AD27" t="str">
        <f t="shared" si="4"/>
        <v>no change</v>
      </c>
      <c r="AE27">
        <v>0</v>
      </c>
      <c r="AF27">
        <v>0</v>
      </c>
      <c r="AG27" s="25">
        <f t="shared" si="5"/>
        <v>0</v>
      </c>
      <c r="AH27">
        <v>0</v>
      </c>
      <c r="AI27" s="25">
        <v>0</v>
      </c>
      <c r="AJ27" s="25">
        <f t="shared" ref="AJ27:AJ31" si="13">IF($AI27=1,0,
IF(F27="Oilseed Rape",0,
1))</f>
        <v>1</v>
      </c>
      <c r="AK27" s="25">
        <v>0</v>
      </c>
      <c r="AL27" s="25">
        <f t="shared" si="7"/>
        <v>1</v>
      </c>
      <c r="AM27">
        <f t="shared" si="8"/>
        <v>1</v>
      </c>
      <c r="AN27">
        <f t="shared" si="9"/>
        <v>2</v>
      </c>
      <c r="AO27">
        <v>0</v>
      </c>
      <c r="AP27">
        <f t="shared" si="10"/>
        <v>0</v>
      </c>
      <c r="AQ27">
        <v>0</v>
      </c>
      <c r="AR27" s="25">
        <f>IF(AND(ISNUMBER(SEARCH("L-Dsty",$A27))=TRUE,$F27="Winter wheat"),'Management details'!$F$32,
IF(AND(ISNUMBER(SEARCH("H-Dsty",$A27))=TRUE,$F27="Winter wheat"),'Management details'!$G$32,
IF(AND(ISNUMBER(SEARCH("L-Dsty",$A27))=TRUE,$F27="Oilseed Rape"),'Management details'!$F$33,
IF(AND(ISNUMBER(SEARCH("H-Dsty",$A27))=TRUE,$F27="Oilseed Rape"),'Management details'!$G$33))))</f>
        <v>4</v>
      </c>
    </row>
    <row r="28" spans="1:44">
      <c r="A28" t="s">
        <v>1212</v>
      </c>
      <c r="B28" t="s">
        <v>309</v>
      </c>
      <c r="C28">
        <v>2013</v>
      </c>
      <c r="D28">
        <v>3</v>
      </c>
      <c r="E28" t="s">
        <v>1363</v>
      </c>
      <c r="F28" t="s">
        <v>326</v>
      </c>
      <c r="G28">
        <v>7.2</v>
      </c>
      <c r="H28" s="24">
        <f>IF(AND(A28=A27,F28=F27,F28="Winter wheat"),G28*0.9*'Management details'!$F$46,
IF(AND(OR(A28&lt;&gt;A27,F28&lt;&gt;F27),F28="Winter wheat"),G28*'Management details'!$F$46,
IF(F28="Oilseed Rape",G28*'Management details'!$F$47)))</f>
        <v>25.2</v>
      </c>
      <c r="I28" t="s">
        <v>1272</v>
      </c>
      <c r="J28">
        <v>10</v>
      </c>
      <c r="K28" t="str">
        <f t="shared" si="0"/>
        <v>Other</v>
      </c>
      <c r="L28" t="str">
        <f t="shared" si="1"/>
        <v>Medium</v>
      </c>
      <c r="M28">
        <f t="shared" si="2"/>
        <v>4.4720000000000004</v>
      </c>
      <c r="N28" t="str">
        <f t="shared" si="3"/>
        <v>1.72 &lt; SOM &lt;= 5.16</v>
      </c>
      <c r="O28" t="s">
        <v>1269</v>
      </c>
      <c r="P28" t="s">
        <v>1270</v>
      </c>
      <c r="Q28">
        <v>7</v>
      </c>
      <c r="R28" t="str">
        <f t="shared" si="11"/>
        <v>5.5 &lt; pH &lt;= 7.3</v>
      </c>
      <c r="S28" t="s">
        <v>317</v>
      </c>
      <c r="T28">
        <f>IF(AND((ISNUMBER(SEARCH("heavy",$A28))=TRUE),$F28="Winter wheat"),'Management details'!$O$11,
IF(AND((ISNUMBER(SEARCH("medium",$A28))=TRUE),$F28="Winter wheat"),'Management details'!$P$11,
IF(AND((ISNUMBER(SEARCH("light",$A28))=TRUE),$F28="Winter wheat"),'Management details'!$Q$11,
IF($F28="Oilseed Rape",'Management details'!$O$12))))</f>
        <v>190</v>
      </c>
      <c r="U28" t="s">
        <v>1424</v>
      </c>
      <c r="V28">
        <v>3</v>
      </c>
      <c r="W28" s="167">
        <f>IF(AND(ISNUMBER(SEARCH("L-Dsty",$A28))=TRUE,F28="Winter wheat"),'Management details'!$AB$22,
IF(AND(ISNUMBER(SEARCH("H-Dsty",$A28))=TRUE,F28="Winter wheat"),'Management details'!$AF$22,
IF(F28="Oilseed Rape",'Management details'!$AB$30)))</f>
        <v>2</v>
      </c>
      <c r="X28" s="34" t="s">
        <v>1197</v>
      </c>
      <c r="Y28" t="s">
        <v>1197</v>
      </c>
      <c r="Z28">
        <v>0</v>
      </c>
      <c r="AA28">
        <v>100</v>
      </c>
      <c r="AB28" t="s">
        <v>1264</v>
      </c>
      <c r="AC28" s="34" t="s">
        <v>320</v>
      </c>
      <c r="AD28" t="str">
        <f t="shared" si="4"/>
        <v>no change</v>
      </c>
      <c r="AE28">
        <v>0</v>
      </c>
      <c r="AF28">
        <v>0</v>
      </c>
      <c r="AG28" s="25">
        <f t="shared" si="5"/>
        <v>0</v>
      </c>
      <c r="AH28">
        <v>0</v>
      </c>
      <c r="AI28" s="25">
        <v>0</v>
      </c>
      <c r="AJ28" s="25">
        <f t="shared" si="13"/>
        <v>0</v>
      </c>
      <c r="AK28" s="25">
        <v>0</v>
      </c>
      <c r="AL28" s="25">
        <f t="shared" si="7"/>
        <v>0</v>
      </c>
      <c r="AM28">
        <f t="shared" si="8"/>
        <v>0</v>
      </c>
      <c r="AN28">
        <f t="shared" si="9"/>
        <v>1</v>
      </c>
      <c r="AO28">
        <v>0</v>
      </c>
      <c r="AP28">
        <f t="shared" si="10"/>
        <v>1</v>
      </c>
      <c r="AQ28">
        <v>0</v>
      </c>
      <c r="AR28" s="25">
        <f>IF(AND(ISNUMBER(SEARCH("L-Dsty",$A28))=TRUE,$F28="Winter wheat"),'Management details'!$F$32,
IF(AND(ISNUMBER(SEARCH("H-Dsty",$A28))=TRUE,$F28="Winter wheat"),'Management details'!$G$32,
IF(AND(ISNUMBER(SEARCH("L-Dsty",$A28))=TRUE,$F28="Oilseed Rape"),'Management details'!$F$33,
IF(AND(ISNUMBER(SEARCH("H-Dsty",$A28))=TRUE,$F28="Oilseed Rape"),'Management details'!$G$33))))</f>
        <v>3</v>
      </c>
    </row>
    <row r="29" spans="1:44">
      <c r="A29" t="s">
        <v>1212</v>
      </c>
      <c r="B29" t="s">
        <v>309</v>
      </c>
      <c r="C29">
        <v>2014</v>
      </c>
      <c r="D29">
        <v>4</v>
      </c>
      <c r="E29" t="s">
        <v>1363</v>
      </c>
      <c r="F29" t="s">
        <v>311</v>
      </c>
      <c r="G29">
        <v>7.2</v>
      </c>
      <c r="H29" s="24">
        <f>IF(AND(A29=A28,F29=F28,F29="Winter wheat"),G29*0.9*'Management details'!$F$46,
IF(AND(OR(A29&lt;&gt;A28,F29&lt;&gt;F28),F29="Winter wheat"),G29*'Management details'!$F$46,
IF(F29="Oilseed Rape",G29*'Management details'!$F$47)))</f>
        <v>61.92</v>
      </c>
      <c r="I29" t="s">
        <v>1272</v>
      </c>
      <c r="J29">
        <v>10</v>
      </c>
      <c r="K29" t="str">
        <f t="shared" si="0"/>
        <v>Winter wheat</v>
      </c>
      <c r="L29" t="str">
        <f t="shared" si="1"/>
        <v>Medium</v>
      </c>
      <c r="M29">
        <f t="shared" si="2"/>
        <v>4.4720000000000004</v>
      </c>
      <c r="N29" t="str">
        <f t="shared" si="3"/>
        <v>1.72 &lt; SOM &lt;= 5.16</v>
      </c>
      <c r="O29" t="s">
        <v>1269</v>
      </c>
      <c r="P29" t="s">
        <v>1270</v>
      </c>
      <c r="Q29">
        <v>7</v>
      </c>
      <c r="R29" t="str">
        <f t="shared" si="11"/>
        <v>5.5 &lt; pH &lt;= 7.3</v>
      </c>
      <c r="S29" t="s">
        <v>317</v>
      </c>
      <c r="T29">
        <f>IF(AND((ISNUMBER(SEARCH("heavy",$A29))=TRUE),$F29="Winter wheat"),'Management details'!$O$11,
IF(AND((ISNUMBER(SEARCH("medium",$A29))=TRUE),$F29="Winter wheat"),'Management details'!$P$11,
IF(AND((ISNUMBER(SEARCH("light",$A29))=TRUE),$F29="Winter wheat"),'Management details'!$Q$11,
IF($F29="Oilseed Rape",'Management details'!$O$12))))</f>
        <v>220</v>
      </c>
      <c r="U29" t="s">
        <v>1424</v>
      </c>
      <c r="V29">
        <v>3</v>
      </c>
      <c r="W29" s="167">
        <f>IF(AND(ISNUMBER(SEARCH("L-Dsty",$A29))=TRUE,F29="Winter wheat"),'Management details'!$AB$22,
IF(AND(ISNUMBER(SEARCH("H-Dsty",$A29))=TRUE,F29="Winter wheat"),'Management details'!$AF$22,
IF(F29="Oilseed Rape",'Management details'!$AB$30)))</f>
        <v>7.3776000000000002</v>
      </c>
      <c r="X29" s="34" t="s">
        <v>1197</v>
      </c>
      <c r="Y29" t="s">
        <v>1197</v>
      </c>
      <c r="Z29">
        <v>0</v>
      </c>
      <c r="AA29">
        <v>100</v>
      </c>
      <c r="AB29" t="s">
        <v>1264</v>
      </c>
      <c r="AC29" s="34" t="s">
        <v>320</v>
      </c>
      <c r="AD29" t="str">
        <f t="shared" si="4"/>
        <v>no change</v>
      </c>
      <c r="AE29">
        <v>0</v>
      </c>
      <c r="AF29">
        <v>0</v>
      </c>
      <c r="AG29" s="25">
        <f t="shared" si="5"/>
        <v>1</v>
      </c>
      <c r="AH29">
        <v>0</v>
      </c>
      <c r="AI29" s="25">
        <v>0</v>
      </c>
      <c r="AJ29" s="25">
        <f t="shared" si="13"/>
        <v>1</v>
      </c>
      <c r="AK29" s="25">
        <v>0</v>
      </c>
      <c r="AL29" s="25">
        <f t="shared" si="7"/>
        <v>0</v>
      </c>
      <c r="AM29">
        <f t="shared" si="8"/>
        <v>0</v>
      </c>
      <c r="AN29">
        <f t="shared" si="9"/>
        <v>2</v>
      </c>
      <c r="AO29">
        <v>0</v>
      </c>
      <c r="AP29">
        <f t="shared" si="10"/>
        <v>0</v>
      </c>
      <c r="AQ29">
        <v>0</v>
      </c>
      <c r="AR29" s="25">
        <f>IF(AND(ISNUMBER(SEARCH("L-Dsty",$A29))=TRUE,$F29="Winter wheat"),'Management details'!$F$32,
IF(AND(ISNUMBER(SEARCH("H-Dsty",$A29))=TRUE,$F29="Winter wheat"),'Management details'!$G$32,
IF(AND(ISNUMBER(SEARCH("L-Dsty",$A29))=TRUE,$F29="Oilseed Rape"),'Management details'!$F$33,
IF(AND(ISNUMBER(SEARCH("H-Dsty",$A29))=TRUE,$F29="Oilseed Rape"),'Management details'!$G$33))))</f>
        <v>4</v>
      </c>
    </row>
    <row r="30" spans="1:44">
      <c r="A30" t="s">
        <v>1212</v>
      </c>
      <c r="B30" t="s">
        <v>309</v>
      </c>
      <c r="C30">
        <v>2015</v>
      </c>
      <c r="D30">
        <v>5</v>
      </c>
      <c r="E30" t="s">
        <v>1363</v>
      </c>
      <c r="F30" t="s">
        <v>311</v>
      </c>
      <c r="G30">
        <v>7.2</v>
      </c>
      <c r="H30" s="24">
        <f>IF(AND(A30=A29,F30=F29,F30="Winter wheat"),G30*0.9*'Management details'!$F$46,
IF(AND(OR(A30&lt;&gt;A29,F30&lt;&gt;F29),F30="Winter wheat"),G30*'Management details'!$F$46,
IF(F30="Oilseed Rape",G30*'Management details'!$F$47)))</f>
        <v>55.728000000000002</v>
      </c>
      <c r="I30" t="s">
        <v>1272</v>
      </c>
      <c r="J30">
        <v>10</v>
      </c>
      <c r="K30" t="str">
        <f t="shared" si="0"/>
        <v>Winter wheat</v>
      </c>
      <c r="L30" t="str">
        <f t="shared" si="1"/>
        <v>Medium</v>
      </c>
      <c r="M30">
        <f t="shared" si="2"/>
        <v>4.4720000000000004</v>
      </c>
      <c r="N30" t="str">
        <f t="shared" si="3"/>
        <v>1.72 &lt; SOM &lt;= 5.16</v>
      </c>
      <c r="O30" t="s">
        <v>1269</v>
      </c>
      <c r="P30" t="s">
        <v>1270</v>
      </c>
      <c r="Q30">
        <v>7</v>
      </c>
      <c r="R30" t="str">
        <f t="shared" si="11"/>
        <v>5.5 &lt; pH &lt;= 7.3</v>
      </c>
      <c r="S30" t="s">
        <v>317</v>
      </c>
      <c r="T30">
        <f>IF(AND((ISNUMBER(SEARCH("heavy",$A30))=TRUE),$F30="Winter wheat"),'Management details'!$O$11,
IF(AND((ISNUMBER(SEARCH("medium",$A30))=TRUE),$F30="Winter wheat"),'Management details'!$P$11,
IF(AND((ISNUMBER(SEARCH("light",$A30))=TRUE),$F30="Winter wheat"),'Management details'!$Q$11,
IF($F30="Oilseed Rape",'Management details'!$O$12))))</f>
        <v>220</v>
      </c>
      <c r="U30" t="s">
        <v>1424</v>
      </c>
      <c r="V30">
        <v>3</v>
      </c>
      <c r="W30" s="167">
        <f>IF(AND(ISNUMBER(SEARCH("L-Dsty",$A30))=TRUE,F30="Winter wheat"),'Management details'!$AB$22,
IF(AND(ISNUMBER(SEARCH("H-Dsty",$A30))=TRUE,F30="Winter wheat"),'Management details'!$AF$22,
IF(F30="Oilseed Rape",'Management details'!$AB$30)))</f>
        <v>7.3776000000000002</v>
      </c>
      <c r="X30" s="34" t="s">
        <v>1197</v>
      </c>
      <c r="Y30" t="s">
        <v>1197</v>
      </c>
      <c r="Z30">
        <v>0</v>
      </c>
      <c r="AA30">
        <v>100</v>
      </c>
      <c r="AB30" t="s">
        <v>1264</v>
      </c>
      <c r="AC30" s="34" t="s">
        <v>320</v>
      </c>
      <c r="AD30" t="str">
        <f t="shared" si="4"/>
        <v>no change</v>
      </c>
      <c r="AE30">
        <v>0</v>
      </c>
      <c r="AF30">
        <v>0</v>
      </c>
      <c r="AG30" s="25">
        <f t="shared" si="5"/>
        <v>0</v>
      </c>
      <c r="AH30">
        <v>0</v>
      </c>
      <c r="AI30" s="25">
        <v>0</v>
      </c>
      <c r="AJ30" s="25">
        <f t="shared" si="13"/>
        <v>1</v>
      </c>
      <c r="AK30" s="25">
        <v>0</v>
      </c>
      <c r="AL30" s="25">
        <f t="shared" si="7"/>
        <v>1</v>
      </c>
      <c r="AM30">
        <f t="shared" si="8"/>
        <v>1</v>
      </c>
      <c r="AN30">
        <f t="shared" si="9"/>
        <v>2</v>
      </c>
      <c r="AO30">
        <v>0</v>
      </c>
      <c r="AP30">
        <f t="shared" si="10"/>
        <v>0</v>
      </c>
      <c r="AQ30">
        <v>0</v>
      </c>
      <c r="AR30" s="25">
        <f>IF(AND(ISNUMBER(SEARCH("L-Dsty",$A30))=TRUE,$F30="Winter wheat"),'Management details'!$F$32,
IF(AND(ISNUMBER(SEARCH("H-Dsty",$A30))=TRUE,$F30="Winter wheat"),'Management details'!$G$32,
IF(AND(ISNUMBER(SEARCH("L-Dsty",$A30))=TRUE,$F30="Oilseed Rape"),'Management details'!$F$33,
IF(AND(ISNUMBER(SEARCH("H-Dsty",$A30))=TRUE,$F30="Oilseed Rape"),'Management details'!$G$33))))</f>
        <v>4</v>
      </c>
    </row>
    <row r="31" spans="1:44">
      <c r="A31" t="s">
        <v>1212</v>
      </c>
      <c r="B31" t="s">
        <v>309</v>
      </c>
      <c r="C31">
        <v>2016</v>
      </c>
      <c r="D31">
        <v>6</v>
      </c>
      <c r="E31" t="s">
        <v>1363</v>
      </c>
      <c r="F31" t="s">
        <v>326</v>
      </c>
      <c r="G31">
        <v>7.2</v>
      </c>
      <c r="H31" s="24">
        <f>IF(AND(A31=A30,F31=F30,F31="Winter wheat"),G31*0.9*'Management details'!$F$46,
IF(AND(OR(A31&lt;&gt;A30,F31&lt;&gt;F30),F31="Winter wheat"),G31*'Management details'!$F$46,
IF(F31="Oilseed Rape",G31*'Management details'!$F$47)))</f>
        <v>25.2</v>
      </c>
      <c r="I31" t="s">
        <v>1272</v>
      </c>
      <c r="J31">
        <v>10</v>
      </c>
      <c r="K31" t="str">
        <f t="shared" si="0"/>
        <v>Other</v>
      </c>
      <c r="L31" t="str">
        <f t="shared" si="1"/>
        <v>Medium</v>
      </c>
      <c r="M31">
        <f t="shared" si="2"/>
        <v>4.4720000000000004</v>
      </c>
      <c r="N31" t="str">
        <f t="shared" si="3"/>
        <v>1.72 &lt; SOM &lt;= 5.16</v>
      </c>
      <c r="O31" t="s">
        <v>1269</v>
      </c>
      <c r="P31" t="s">
        <v>1270</v>
      </c>
      <c r="Q31">
        <v>7</v>
      </c>
      <c r="R31" t="str">
        <f t="shared" si="11"/>
        <v>5.5 &lt; pH &lt;= 7.3</v>
      </c>
      <c r="S31" t="s">
        <v>317</v>
      </c>
      <c r="T31">
        <f>IF(AND((ISNUMBER(SEARCH("heavy",$A31))=TRUE),$F31="Winter wheat"),'Management details'!$O$11,
IF(AND((ISNUMBER(SEARCH("medium",$A31))=TRUE),$F31="Winter wheat"),'Management details'!$P$11,
IF(AND((ISNUMBER(SEARCH("light",$A31))=TRUE),$F31="Winter wheat"),'Management details'!$Q$11,
IF($F31="Oilseed Rape",'Management details'!$O$12))))</f>
        <v>190</v>
      </c>
      <c r="U31" t="s">
        <v>1424</v>
      </c>
      <c r="V31">
        <v>3</v>
      </c>
      <c r="W31" s="167">
        <f>IF(AND(ISNUMBER(SEARCH("L-Dsty",$A31))=TRUE,F31="Winter wheat"),'Management details'!$AB$22,
IF(AND(ISNUMBER(SEARCH("H-Dsty",$A31))=TRUE,F31="Winter wheat"),'Management details'!$AF$22,
IF(F31="Oilseed Rape",'Management details'!$AB$30)))</f>
        <v>2</v>
      </c>
      <c r="X31" s="34" t="s">
        <v>1197</v>
      </c>
      <c r="Y31" t="s">
        <v>1197</v>
      </c>
      <c r="Z31">
        <v>0</v>
      </c>
      <c r="AA31">
        <v>100</v>
      </c>
      <c r="AB31" t="s">
        <v>1264</v>
      </c>
      <c r="AC31" s="34" t="s">
        <v>320</v>
      </c>
      <c r="AD31" t="str">
        <f t="shared" si="4"/>
        <v>no change</v>
      </c>
      <c r="AE31">
        <v>0</v>
      </c>
      <c r="AF31">
        <v>0</v>
      </c>
      <c r="AG31" s="25">
        <f t="shared" si="5"/>
        <v>0</v>
      </c>
      <c r="AH31">
        <v>0</v>
      </c>
      <c r="AI31" s="25">
        <v>0</v>
      </c>
      <c r="AJ31" s="25">
        <f t="shared" si="13"/>
        <v>0</v>
      </c>
      <c r="AK31" s="25">
        <v>0</v>
      </c>
      <c r="AL31" s="25">
        <f t="shared" si="7"/>
        <v>0</v>
      </c>
      <c r="AM31">
        <f t="shared" si="8"/>
        <v>0</v>
      </c>
      <c r="AN31">
        <f t="shared" si="9"/>
        <v>1</v>
      </c>
      <c r="AO31">
        <v>0</v>
      </c>
      <c r="AP31">
        <f t="shared" si="10"/>
        <v>1</v>
      </c>
      <c r="AQ31">
        <v>0</v>
      </c>
      <c r="AR31" s="25">
        <f>IF(AND(ISNUMBER(SEARCH("L-Dsty",$A31))=TRUE,$F31="Winter wheat"),'Management details'!$F$32,
IF(AND(ISNUMBER(SEARCH("H-Dsty",$A31))=TRUE,$F31="Winter wheat"),'Management details'!$G$32,
IF(AND(ISNUMBER(SEARCH("L-Dsty",$A31))=TRUE,$F31="Oilseed Rape"),'Management details'!$F$33,
IF(AND(ISNUMBER(SEARCH("H-Dsty",$A31))=TRUE,$F31="Oilseed Rape"),'Management details'!$G$33))))</f>
        <v>3</v>
      </c>
    </row>
    <row r="32" spans="1:44">
      <c r="A32" t="s">
        <v>1213</v>
      </c>
      <c r="B32" t="s">
        <v>309</v>
      </c>
      <c r="C32">
        <v>2011</v>
      </c>
      <c r="D32">
        <v>1</v>
      </c>
      <c r="E32" t="s">
        <v>1379</v>
      </c>
      <c r="F32" t="s">
        <v>311</v>
      </c>
      <c r="G32">
        <v>7.2</v>
      </c>
      <c r="H32" s="24">
        <f>IF(AND(A32=A31,F32=F31,F32="Winter wheat"),G32*0.9*'Management details'!$F$46,
IF(AND(OR(A32&lt;&gt;A31,F32&lt;&gt;F31),F32="Winter wheat"),G32*'Management details'!$F$46,
IF(F32="Oilseed Rape",G32*'Management details'!$F$47)))</f>
        <v>61.92</v>
      </c>
      <c r="I32" t="s">
        <v>1272</v>
      </c>
      <c r="J32">
        <v>10</v>
      </c>
      <c r="K32" t="str">
        <f t="shared" si="0"/>
        <v>Winter wheat</v>
      </c>
      <c r="L32" t="str">
        <f t="shared" si="1"/>
        <v>Medium</v>
      </c>
      <c r="M32">
        <f t="shared" si="2"/>
        <v>4.4720000000000004</v>
      </c>
      <c r="N32" t="str">
        <f t="shared" si="3"/>
        <v>1.72 &lt; SOM &lt;= 5.16</v>
      </c>
      <c r="O32" t="s">
        <v>1269</v>
      </c>
      <c r="P32" t="s">
        <v>1270</v>
      </c>
      <c r="Q32">
        <v>7</v>
      </c>
      <c r="R32" t="str">
        <f t="shared" si="11"/>
        <v>5.5 &lt; pH &lt;= 7.3</v>
      </c>
      <c r="S32" t="s">
        <v>317</v>
      </c>
      <c r="T32">
        <f>IF(AND((ISNUMBER(SEARCH("heavy",$A32))=TRUE),$F32="Winter wheat"),'Management details'!$O$11,
IF(AND((ISNUMBER(SEARCH("medium",$A32))=TRUE),$F32="Winter wheat"),'Management details'!$P$11,
IF(AND((ISNUMBER(SEARCH("light",$A32))=TRUE),$F32="Winter wheat"),'Management details'!$Q$11,
IF($F32="Oilseed Rape",'Management details'!$O$12))))</f>
        <v>220</v>
      </c>
      <c r="U32" t="s">
        <v>1424</v>
      </c>
      <c r="V32">
        <v>3</v>
      </c>
      <c r="W32" s="167">
        <f>IF(AND(ISNUMBER(SEARCH("L-Dsty",$A32))=TRUE,F32="Winter wheat"),'Management details'!$AB$22,
IF(AND(ISNUMBER(SEARCH("H-Dsty",$A32))=TRUE,F32="Winter wheat"),'Management details'!$AF$22,
IF(F32="Oilseed Rape",'Management details'!$AB$30)))</f>
        <v>7.3776000000000002</v>
      </c>
      <c r="X32" s="34" t="s">
        <v>1197</v>
      </c>
      <c r="Y32" t="s">
        <v>1197</v>
      </c>
      <c r="Z32">
        <v>0</v>
      </c>
      <c r="AA32">
        <v>100</v>
      </c>
      <c r="AB32" t="s">
        <v>1264</v>
      </c>
      <c r="AC32" s="34" t="s">
        <v>320</v>
      </c>
      <c r="AD32" t="str">
        <f t="shared" si="4"/>
        <v>no change</v>
      </c>
      <c r="AE32">
        <v>0</v>
      </c>
      <c r="AF32">
        <v>0</v>
      </c>
      <c r="AG32" s="25">
        <f t="shared" si="5"/>
        <v>1</v>
      </c>
      <c r="AH32">
        <v>0</v>
      </c>
      <c r="AI32" s="25">
        <v>0</v>
      </c>
      <c r="AJ32" s="25">
        <f>IF($AI32=1,0,
IF(F32="Oilseed Rape",0,
1))</f>
        <v>1</v>
      </c>
      <c r="AK32" s="25">
        <v>0</v>
      </c>
      <c r="AL32" s="25">
        <f t="shared" si="7"/>
        <v>0</v>
      </c>
      <c r="AM32">
        <f t="shared" si="8"/>
        <v>0</v>
      </c>
      <c r="AN32">
        <f t="shared" si="9"/>
        <v>2</v>
      </c>
      <c r="AO32">
        <v>0</v>
      </c>
      <c r="AP32">
        <f t="shared" si="10"/>
        <v>0</v>
      </c>
      <c r="AQ32">
        <v>0</v>
      </c>
      <c r="AR32" s="25">
        <f>IF(AND(ISNUMBER(SEARCH("L-Dsty",$A32))=TRUE,$F32="Winter wheat"),'Management details'!$F$32,
IF(AND(ISNUMBER(SEARCH("H-Dsty",$A32))=TRUE,$F32="Winter wheat"),'Management details'!$G$32,
IF(AND(ISNUMBER(SEARCH("L-Dsty",$A32))=TRUE,$F32="Oilseed Rape"),'Management details'!$F$33,
IF(AND(ISNUMBER(SEARCH("H-Dsty",$A32))=TRUE,$F32="Oilseed Rape"),'Management details'!$G$33))))</f>
        <v>4</v>
      </c>
    </row>
    <row r="33" spans="1:44">
      <c r="A33" t="s">
        <v>1213</v>
      </c>
      <c r="B33" t="s">
        <v>309</v>
      </c>
      <c r="C33">
        <v>2012</v>
      </c>
      <c r="D33">
        <v>2</v>
      </c>
      <c r="E33" t="s">
        <v>1379</v>
      </c>
      <c r="F33" t="s">
        <v>311</v>
      </c>
      <c r="G33">
        <v>7.2</v>
      </c>
      <c r="H33" s="24">
        <f>IF(AND(A33=A32,F33=F32,F33="Winter wheat"),G33*0.9*'Management details'!$F$46,
IF(AND(OR(A33&lt;&gt;A32,F33&lt;&gt;F32),F33="Winter wheat"),G33*'Management details'!$F$46,
IF(F33="Oilseed Rape",G33*'Management details'!$F$47)))</f>
        <v>55.728000000000002</v>
      </c>
      <c r="I33" t="s">
        <v>1272</v>
      </c>
      <c r="J33">
        <v>10</v>
      </c>
      <c r="K33" t="str">
        <f t="shared" si="0"/>
        <v>Winter wheat</v>
      </c>
      <c r="L33" t="str">
        <f t="shared" si="1"/>
        <v>Medium</v>
      </c>
      <c r="M33">
        <f t="shared" si="2"/>
        <v>4.4720000000000004</v>
      </c>
      <c r="N33" t="str">
        <f t="shared" si="3"/>
        <v>1.72 &lt; SOM &lt;= 5.16</v>
      </c>
      <c r="O33" t="s">
        <v>1269</v>
      </c>
      <c r="P33" t="s">
        <v>1270</v>
      </c>
      <c r="Q33">
        <v>7</v>
      </c>
      <c r="R33" t="str">
        <f t="shared" si="11"/>
        <v>5.5 &lt; pH &lt;= 7.3</v>
      </c>
      <c r="S33" t="s">
        <v>317</v>
      </c>
      <c r="T33">
        <f>IF(AND((ISNUMBER(SEARCH("heavy",$A33))=TRUE),$F33="Winter wheat"),'Management details'!$O$11,
IF(AND((ISNUMBER(SEARCH("medium",$A33))=TRUE),$F33="Winter wheat"),'Management details'!$P$11,
IF(AND((ISNUMBER(SEARCH("light",$A33))=TRUE),$F33="Winter wheat"),'Management details'!$Q$11,
IF($F33="Oilseed Rape",'Management details'!$O$12))))</f>
        <v>220</v>
      </c>
      <c r="U33" t="s">
        <v>1424</v>
      </c>
      <c r="V33">
        <v>3</v>
      </c>
      <c r="W33" s="167">
        <f>IF(AND(ISNUMBER(SEARCH("L-Dsty",$A33))=TRUE,F33="Winter wheat"),'Management details'!$AB$22,
IF(AND(ISNUMBER(SEARCH("H-Dsty",$A33))=TRUE,F33="Winter wheat"),'Management details'!$AF$22,
IF(F33="Oilseed Rape",'Management details'!$AB$30)))</f>
        <v>7.3776000000000002</v>
      </c>
      <c r="X33" s="34" t="s">
        <v>1197</v>
      </c>
      <c r="Y33" t="s">
        <v>1197</v>
      </c>
      <c r="Z33">
        <v>0</v>
      </c>
      <c r="AA33">
        <v>100</v>
      </c>
      <c r="AB33" t="s">
        <v>1264</v>
      </c>
      <c r="AC33" s="34" t="s">
        <v>320</v>
      </c>
      <c r="AD33" t="str">
        <f t="shared" si="4"/>
        <v>no change</v>
      </c>
      <c r="AE33">
        <v>0</v>
      </c>
      <c r="AF33">
        <v>0</v>
      </c>
      <c r="AG33" s="25">
        <f t="shared" si="5"/>
        <v>0</v>
      </c>
      <c r="AH33">
        <v>0</v>
      </c>
      <c r="AI33" s="25">
        <v>0</v>
      </c>
      <c r="AJ33" s="25">
        <f t="shared" ref="AJ33:AJ37" si="14">IF($AI33=1,0,
IF(F33="Oilseed Rape",0,
1))</f>
        <v>1</v>
      </c>
      <c r="AK33" s="25">
        <v>0</v>
      </c>
      <c r="AL33" s="25">
        <f t="shared" si="7"/>
        <v>1</v>
      </c>
      <c r="AM33">
        <f t="shared" si="8"/>
        <v>1</v>
      </c>
      <c r="AN33">
        <f t="shared" si="9"/>
        <v>2</v>
      </c>
      <c r="AO33">
        <v>0</v>
      </c>
      <c r="AP33">
        <f t="shared" si="10"/>
        <v>0</v>
      </c>
      <c r="AQ33">
        <v>0</v>
      </c>
      <c r="AR33" s="25">
        <f>IF(AND(ISNUMBER(SEARCH("L-Dsty",$A33))=TRUE,$F33="Winter wheat"),'Management details'!$F$32,
IF(AND(ISNUMBER(SEARCH("H-Dsty",$A33))=TRUE,$F33="Winter wheat"),'Management details'!$G$32,
IF(AND(ISNUMBER(SEARCH("L-Dsty",$A33))=TRUE,$F33="Oilseed Rape"),'Management details'!$F$33,
IF(AND(ISNUMBER(SEARCH("H-Dsty",$A33))=TRUE,$F33="Oilseed Rape"),'Management details'!$G$33))))</f>
        <v>4</v>
      </c>
    </row>
    <row r="34" spans="1:44">
      <c r="A34" t="s">
        <v>1213</v>
      </c>
      <c r="B34" t="s">
        <v>309</v>
      </c>
      <c r="C34">
        <v>2013</v>
      </c>
      <c r="D34">
        <v>3</v>
      </c>
      <c r="E34" t="s">
        <v>1379</v>
      </c>
      <c r="F34" t="s">
        <v>326</v>
      </c>
      <c r="G34">
        <v>7.2</v>
      </c>
      <c r="H34" s="24">
        <f>IF(AND(A34=A33,F34=F33,F34="Winter wheat"),G34*0.9*'Management details'!$F$46,
IF(AND(OR(A34&lt;&gt;A33,F34&lt;&gt;F33),F34="Winter wheat"),G34*'Management details'!$F$46,
IF(F34="Oilseed Rape",G34*'Management details'!$F$47)))</f>
        <v>25.2</v>
      </c>
      <c r="I34" t="s">
        <v>1272</v>
      </c>
      <c r="J34">
        <v>10</v>
      </c>
      <c r="K34" t="str">
        <f t="shared" si="0"/>
        <v>Other</v>
      </c>
      <c r="L34" t="str">
        <f t="shared" si="1"/>
        <v>Medium</v>
      </c>
      <c r="M34">
        <f t="shared" si="2"/>
        <v>4.4720000000000004</v>
      </c>
      <c r="N34" t="str">
        <f t="shared" si="3"/>
        <v>1.72 &lt; SOM &lt;= 5.16</v>
      </c>
      <c r="O34" t="s">
        <v>1269</v>
      </c>
      <c r="P34" t="s">
        <v>1270</v>
      </c>
      <c r="Q34">
        <v>7</v>
      </c>
      <c r="R34" t="str">
        <f t="shared" si="11"/>
        <v>5.5 &lt; pH &lt;= 7.3</v>
      </c>
      <c r="S34" t="s">
        <v>317</v>
      </c>
      <c r="T34">
        <f>IF(AND((ISNUMBER(SEARCH("heavy",$A34))=TRUE),$F34="Winter wheat"),'Management details'!$O$11,
IF(AND((ISNUMBER(SEARCH("medium",$A34))=TRUE),$F34="Winter wheat"),'Management details'!$P$11,
IF(AND((ISNUMBER(SEARCH("light",$A34))=TRUE),$F34="Winter wheat"),'Management details'!$Q$11,
IF($F34="Oilseed Rape",'Management details'!$O$12))))</f>
        <v>190</v>
      </c>
      <c r="U34" t="s">
        <v>1424</v>
      </c>
      <c r="V34">
        <v>3</v>
      </c>
      <c r="W34" s="167">
        <f>IF(AND(ISNUMBER(SEARCH("L-Dsty",$A34))=TRUE,F34="Winter wheat"),'Management details'!$AB$22,
IF(AND(ISNUMBER(SEARCH("H-Dsty",$A34))=TRUE,F34="Winter wheat"),'Management details'!$AF$22,
IF(F34="Oilseed Rape",'Management details'!$AB$30)))</f>
        <v>2</v>
      </c>
      <c r="X34" s="34" t="s">
        <v>1197</v>
      </c>
      <c r="Y34" t="s">
        <v>1197</v>
      </c>
      <c r="Z34">
        <v>0</v>
      </c>
      <c r="AA34">
        <v>100</v>
      </c>
      <c r="AB34" t="s">
        <v>1264</v>
      </c>
      <c r="AC34" s="34" t="s">
        <v>320</v>
      </c>
      <c r="AD34" t="str">
        <f t="shared" si="4"/>
        <v>no change</v>
      </c>
      <c r="AE34">
        <v>0</v>
      </c>
      <c r="AF34">
        <v>0</v>
      </c>
      <c r="AG34" s="25">
        <f t="shared" si="5"/>
        <v>0</v>
      </c>
      <c r="AH34">
        <v>0</v>
      </c>
      <c r="AI34" s="25">
        <v>0</v>
      </c>
      <c r="AJ34" s="25">
        <f t="shared" si="14"/>
        <v>0</v>
      </c>
      <c r="AK34" s="25">
        <v>0</v>
      </c>
      <c r="AL34" s="25">
        <f t="shared" si="7"/>
        <v>0</v>
      </c>
      <c r="AM34">
        <f t="shared" si="8"/>
        <v>0</v>
      </c>
      <c r="AN34">
        <f t="shared" si="9"/>
        <v>1</v>
      </c>
      <c r="AO34">
        <v>0</v>
      </c>
      <c r="AP34">
        <f t="shared" si="10"/>
        <v>1</v>
      </c>
      <c r="AQ34">
        <v>0</v>
      </c>
      <c r="AR34" s="25">
        <f>IF(AND(ISNUMBER(SEARCH("L-Dsty",$A34))=TRUE,$F34="Winter wheat"),'Management details'!$F$32,
IF(AND(ISNUMBER(SEARCH("H-Dsty",$A34))=TRUE,$F34="Winter wheat"),'Management details'!$G$32,
IF(AND(ISNUMBER(SEARCH("L-Dsty",$A34))=TRUE,$F34="Oilseed Rape"),'Management details'!$F$33,
IF(AND(ISNUMBER(SEARCH("H-Dsty",$A34))=TRUE,$F34="Oilseed Rape"),'Management details'!$G$33))))</f>
        <v>3</v>
      </c>
    </row>
    <row r="35" spans="1:44">
      <c r="A35" t="s">
        <v>1213</v>
      </c>
      <c r="B35" t="s">
        <v>309</v>
      </c>
      <c r="C35">
        <v>2014</v>
      </c>
      <c r="D35">
        <v>4</v>
      </c>
      <c r="E35" t="s">
        <v>1379</v>
      </c>
      <c r="F35" t="s">
        <v>311</v>
      </c>
      <c r="G35">
        <v>7.2</v>
      </c>
      <c r="H35" s="24">
        <f>IF(AND(A35=A34,F35=F34,F35="Winter wheat"),G35*0.9*'Management details'!$F$46,
IF(AND(OR(A35&lt;&gt;A34,F35&lt;&gt;F34),F35="Winter wheat"),G35*'Management details'!$F$46,
IF(F35="Oilseed Rape",G35*'Management details'!$F$47)))</f>
        <v>61.92</v>
      </c>
      <c r="I35" t="s">
        <v>1272</v>
      </c>
      <c r="J35">
        <v>10</v>
      </c>
      <c r="K35" t="str">
        <f t="shared" si="0"/>
        <v>Winter wheat</v>
      </c>
      <c r="L35" t="str">
        <f t="shared" si="1"/>
        <v>Medium</v>
      </c>
      <c r="M35">
        <f t="shared" si="2"/>
        <v>4.4720000000000004</v>
      </c>
      <c r="N35" t="str">
        <f t="shared" si="3"/>
        <v>1.72 &lt; SOM &lt;= 5.16</v>
      </c>
      <c r="O35" t="s">
        <v>1269</v>
      </c>
      <c r="P35" t="s">
        <v>1270</v>
      </c>
      <c r="Q35">
        <v>7</v>
      </c>
      <c r="R35" t="str">
        <f t="shared" si="11"/>
        <v>5.5 &lt; pH &lt;= 7.3</v>
      </c>
      <c r="S35" t="s">
        <v>317</v>
      </c>
      <c r="T35">
        <f>IF(AND((ISNUMBER(SEARCH("heavy",$A35))=TRUE),$F35="Winter wheat"),'Management details'!$O$11,
IF(AND((ISNUMBER(SEARCH("medium",$A35))=TRUE),$F35="Winter wheat"),'Management details'!$P$11,
IF(AND((ISNUMBER(SEARCH("light",$A35))=TRUE),$F35="Winter wheat"),'Management details'!$Q$11,
IF($F35="Oilseed Rape",'Management details'!$O$12))))</f>
        <v>220</v>
      </c>
      <c r="U35" t="s">
        <v>1424</v>
      </c>
      <c r="V35">
        <v>3</v>
      </c>
      <c r="W35" s="167">
        <f>IF(AND(ISNUMBER(SEARCH("L-Dsty",$A35))=TRUE,F35="Winter wheat"),'Management details'!$AB$22,
IF(AND(ISNUMBER(SEARCH("H-Dsty",$A35))=TRUE,F35="Winter wheat"),'Management details'!$AF$22,
IF(F35="Oilseed Rape",'Management details'!$AB$30)))</f>
        <v>7.3776000000000002</v>
      </c>
      <c r="X35" s="34" t="s">
        <v>1197</v>
      </c>
      <c r="Y35" t="s">
        <v>1197</v>
      </c>
      <c r="Z35">
        <v>0</v>
      </c>
      <c r="AA35">
        <v>100</v>
      </c>
      <c r="AB35" t="s">
        <v>1264</v>
      </c>
      <c r="AC35" s="34" t="s">
        <v>320</v>
      </c>
      <c r="AD35" t="str">
        <f t="shared" si="4"/>
        <v>no change</v>
      </c>
      <c r="AE35">
        <v>0</v>
      </c>
      <c r="AF35">
        <v>0</v>
      </c>
      <c r="AG35" s="25">
        <f t="shared" si="5"/>
        <v>1</v>
      </c>
      <c r="AH35">
        <v>0</v>
      </c>
      <c r="AI35" s="25">
        <v>0</v>
      </c>
      <c r="AJ35" s="25">
        <f t="shared" si="14"/>
        <v>1</v>
      </c>
      <c r="AK35" s="25">
        <v>0</v>
      </c>
      <c r="AL35" s="25">
        <f t="shared" si="7"/>
        <v>0</v>
      </c>
      <c r="AM35">
        <f t="shared" si="8"/>
        <v>0</v>
      </c>
      <c r="AN35">
        <f t="shared" si="9"/>
        <v>2</v>
      </c>
      <c r="AO35">
        <v>0</v>
      </c>
      <c r="AP35">
        <f t="shared" si="10"/>
        <v>0</v>
      </c>
      <c r="AQ35">
        <v>0</v>
      </c>
      <c r="AR35" s="25">
        <f>IF(AND(ISNUMBER(SEARCH("L-Dsty",$A35))=TRUE,$F35="Winter wheat"),'Management details'!$F$32,
IF(AND(ISNUMBER(SEARCH("H-Dsty",$A35))=TRUE,$F35="Winter wheat"),'Management details'!$G$32,
IF(AND(ISNUMBER(SEARCH("L-Dsty",$A35))=TRUE,$F35="Oilseed Rape"),'Management details'!$F$33,
IF(AND(ISNUMBER(SEARCH("H-Dsty",$A35))=TRUE,$F35="Oilseed Rape"),'Management details'!$G$33))))</f>
        <v>4</v>
      </c>
    </row>
    <row r="36" spans="1:44">
      <c r="A36" t="s">
        <v>1213</v>
      </c>
      <c r="B36" t="s">
        <v>309</v>
      </c>
      <c r="C36">
        <v>2015</v>
      </c>
      <c r="D36">
        <v>5</v>
      </c>
      <c r="E36" t="s">
        <v>1379</v>
      </c>
      <c r="F36" t="s">
        <v>311</v>
      </c>
      <c r="G36">
        <v>7.2</v>
      </c>
      <c r="H36" s="24">
        <f>IF(AND(A36=A35,F36=F35,F36="Winter wheat"),G36*0.9*'Management details'!$F$46,
IF(AND(OR(A36&lt;&gt;A35,F36&lt;&gt;F35),F36="Winter wheat"),G36*'Management details'!$F$46,
IF(F36="Oilseed Rape",G36*'Management details'!$F$47)))</f>
        <v>55.728000000000002</v>
      </c>
      <c r="I36" t="s">
        <v>1272</v>
      </c>
      <c r="J36">
        <v>10</v>
      </c>
      <c r="K36" t="str">
        <f t="shared" si="0"/>
        <v>Winter wheat</v>
      </c>
      <c r="L36" t="str">
        <f t="shared" si="1"/>
        <v>Medium</v>
      </c>
      <c r="M36">
        <f t="shared" si="2"/>
        <v>4.4720000000000004</v>
      </c>
      <c r="N36" t="str">
        <f t="shared" si="3"/>
        <v>1.72 &lt; SOM &lt;= 5.16</v>
      </c>
      <c r="O36" t="s">
        <v>1269</v>
      </c>
      <c r="P36" t="s">
        <v>1270</v>
      </c>
      <c r="Q36">
        <v>7</v>
      </c>
      <c r="R36" t="str">
        <f t="shared" si="11"/>
        <v>5.5 &lt; pH &lt;= 7.3</v>
      </c>
      <c r="S36" t="s">
        <v>317</v>
      </c>
      <c r="T36">
        <f>IF(AND((ISNUMBER(SEARCH("heavy",$A36))=TRUE),$F36="Winter wheat"),'Management details'!$O$11,
IF(AND((ISNUMBER(SEARCH("medium",$A36))=TRUE),$F36="Winter wheat"),'Management details'!$P$11,
IF(AND((ISNUMBER(SEARCH("light",$A36))=TRUE),$F36="Winter wheat"),'Management details'!$Q$11,
IF($F36="Oilseed Rape",'Management details'!$O$12))))</f>
        <v>220</v>
      </c>
      <c r="U36" t="s">
        <v>1424</v>
      </c>
      <c r="V36">
        <v>3</v>
      </c>
      <c r="W36" s="167">
        <f>IF(AND(ISNUMBER(SEARCH("L-Dsty",$A36))=TRUE,F36="Winter wheat"),'Management details'!$AB$22,
IF(AND(ISNUMBER(SEARCH("H-Dsty",$A36))=TRUE,F36="Winter wheat"),'Management details'!$AF$22,
IF(F36="Oilseed Rape",'Management details'!$AB$30)))</f>
        <v>7.3776000000000002</v>
      </c>
      <c r="X36" s="34" t="s">
        <v>1197</v>
      </c>
      <c r="Y36" t="s">
        <v>1197</v>
      </c>
      <c r="Z36">
        <v>0</v>
      </c>
      <c r="AA36">
        <v>100</v>
      </c>
      <c r="AB36" t="s">
        <v>1264</v>
      </c>
      <c r="AC36" s="34" t="s">
        <v>320</v>
      </c>
      <c r="AD36" t="str">
        <f t="shared" si="4"/>
        <v>no change</v>
      </c>
      <c r="AE36">
        <v>0</v>
      </c>
      <c r="AF36">
        <v>0</v>
      </c>
      <c r="AG36" s="25">
        <f t="shared" si="5"/>
        <v>0</v>
      </c>
      <c r="AH36">
        <v>0</v>
      </c>
      <c r="AI36" s="25">
        <v>0</v>
      </c>
      <c r="AJ36" s="25">
        <f t="shared" si="14"/>
        <v>1</v>
      </c>
      <c r="AK36" s="25">
        <v>0</v>
      </c>
      <c r="AL36" s="25">
        <f t="shared" si="7"/>
        <v>1</v>
      </c>
      <c r="AM36">
        <f t="shared" si="8"/>
        <v>1</v>
      </c>
      <c r="AN36">
        <f t="shared" si="9"/>
        <v>2</v>
      </c>
      <c r="AO36">
        <v>0</v>
      </c>
      <c r="AP36">
        <f t="shared" si="10"/>
        <v>0</v>
      </c>
      <c r="AQ36">
        <v>0</v>
      </c>
      <c r="AR36" s="25">
        <f>IF(AND(ISNUMBER(SEARCH("L-Dsty",$A36))=TRUE,$F36="Winter wheat"),'Management details'!$F$32,
IF(AND(ISNUMBER(SEARCH("H-Dsty",$A36))=TRUE,$F36="Winter wheat"),'Management details'!$G$32,
IF(AND(ISNUMBER(SEARCH("L-Dsty",$A36))=TRUE,$F36="Oilseed Rape"),'Management details'!$F$33,
IF(AND(ISNUMBER(SEARCH("H-Dsty",$A36))=TRUE,$F36="Oilseed Rape"),'Management details'!$G$33))))</f>
        <v>4</v>
      </c>
    </row>
    <row r="37" spans="1:44">
      <c r="A37" t="s">
        <v>1213</v>
      </c>
      <c r="B37" t="s">
        <v>309</v>
      </c>
      <c r="C37">
        <v>2016</v>
      </c>
      <c r="D37">
        <v>6</v>
      </c>
      <c r="E37" t="s">
        <v>1379</v>
      </c>
      <c r="F37" t="s">
        <v>326</v>
      </c>
      <c r="G37">
        <v>7.2</v>
      </c>
      <c r="H37" s="24">
        <f>IF(AND(A37=A36,F37=F36,F37="Winter wheat"),G37*0.9*'Management details'!$F$46,
IF(AND(OR(A37&lt;&gt;A36,F37&lt;&gt;F36),F37="Winter wheat"),G37*'Management details'!$F$46,
IF(F37="Oilseed Rape",G37*'Management details'!$F$47)))</f>
        <v>25.2</v>
      </c>
      <c r="I37" t="s">
        <v>1272</v>
      </c>
      <c r="J37">
        <v>10</v>
      </c>
      <c r="K37" t="str">
        <f t="shared" si="0"/>
        <v>Other</v>
      </c>
      <c r="L37" t="str">
        <f t="shared" si="1"/>
        <v>Medium</v>
      </c>
      <c r="M37">
        <f t="shared" si="2"/>
        <v>4.4720000000000004</v>
      </c>
      <c r="N37" t="str">
        <f t="shared" si="3"/>
        <v>1.72 &lt; SOM &lt;= 5.16</v>
      </c>
      <c r="O37" t="s">
        <v>1269</v>
      </c>
      <c r="P37" t="s">
        <v>1270</v>
      </c>
      <c r="Q37">
        <v>7</v>
      </c>
      <c r="R37" t="str">
        <f t="shared" si="11"/>
        <v>5.5 &lt; pH &lt;= 7.3</v>
      </c>
      <c r="S37" t="s">
        <v>317</v>
      </c>
      <c r="T37">
        <f>IF(AND((ISNUMBER(SEARCH("heavy",$A37))=TRUE),$F37="Winter wheat"),'Management details'!$O$11,
IF(AND((ISNUMBER(SEARCH("medium",$A37))=TRUE),$F37="Winter wheat"),'Management details'!$P$11,
IF(AND((ISNUMBER(SEARCH("light",$A37))=TRUE),$F37="Winter wheat"),'Management details'!$Q$11,
IF($F37="Oilseed Rape",'Management details'!$O$12))))</f>
        <v>190</v>
      </c>
      <c r="U37" t="s">
        <v>1424</v>
      </c>
      <c r="V37">
        <v>3</v>
      </c>
      <c r="W37" s="167">
        <f>IF(AND(ISNUMBER(SEARCH("L-Dsty",$A37))=TRUE,F37="Winter wheat"),'Management details'!$AB$22,
IF(AND(ISNUMBER(SEARCH("H-Dsty",$A37))=TRUE,F37="Winter wheat"),'Management details'!$AF$22,
IF(F37="Oilseed Rape",'Management details'!$AB$30)))</f>
        <v>2</v>
      </c>
      <c r="X37" s="34" t="s">
        <v>1197</v>
      </c>
      <c r="Y37" t="s">
        <v>1197</v>
      </c>
      <c r="Z37">
        <v>0</v>
      </c>
      <c r="AA37">
        <v>100</v>
      </c>
      <c r="AB37" t="s">
        <v>1264</v>
      </c>
      <c r="AC37" s="34" t="s">
        <v>320</v>
      </c>
      <c r="AD37" t="str">
        <f t="shared" si="4"/>
        <v>no change</v>
      </c>
      <c r="AE37">
        <v>0</v>
      </c>
      <c r="AF37">
        <v>0</v>
      </c>
      <c r="AG37" s="25">
        <f t="shared" si="5"/>
        <v>0</v>
      </c>
      <c r="AH37">
        <v>0</v>
      </c>
      <c r="AI37" s="25">
        <v>0</v>
      </c>
      <c r="AJ37" s="25">
        <f t="shared" si="14"/>
        <v>0</v>
      </c>
      <c r="AK37" s="25">
        <v>0</v>
      </c>
      <c r="AL37" s="25">
        <f t="shared" si="7"/>
        <v>0</v>
      </c>
      <c r="AM37">
        <f t="shared" si="8"/>
        <v>0</v>
      </c>
      <c r="AN37">
        <f t="shared" si="9"/>
        <v>1</v>
      </c>
      <c r="AO37">
        <v>0</v>
      </c>
      <c r="AP37">
        <f t="shared" si="10"/>
        <v>1</v>
      </c>
      <c r="AQ37">
        <v>0</v>
      </c>
      <c r="AR37" s="25">
        <f>IF(AND(ISNUMBER(SEARCH("L-Dsty",$A37))=TRUE,$F37="Winter wheat"),'Management details'!$F$32,
IF(AND(ISNUMBER(SEARCH("H-Dsty",$A37))=TRUE,$F37="Winter wheat"),'Management details'!$G$32,
IF(AND(ISNUMBER(SEARCH("L-Dsty",$A37))=TRUE,$F37="Oilseed Rape"),'Management details'!$F$33,
IF(AND(ISNUMBER(SEARCH("H-Dsty",$A37))=TRUE,$F37="Oilseed Rape"),'Management details'!$G$33))))</f>
        <v>3</v>
      </c>
    </row>
    <row r="38" spans="1:44">
      <c r="A38" t="s">
        <v>1214</v>
      </c>
      <c r="B38" t="s">
        <v>309</v>
      </c>
      <c r="C38">
        <v>2011</v>
      </c>
      <c r="D38">
        <v>1</v>
      </c>
      <c r="E38" t="s">
        <v>1364</v>
      </c>
      <c r="F38" t="s">
        <v>311</v>
      </c>
      <c r="G38">
        <v>7.2</v>
      </c>
      <c r="H38" s="24">
        <f>IF(AND(A38=A37,F38=F37,F38="Winter wheat"),G38*0.9*'Management details'!$F$46,
IF(AND(OR(A38&lt;&gt;A37,F38&lt;&gt;F37),F38="Winter wheat"),G38*'Management details'!$F$46,
IF(F38="Oilseed Rape",G38*'Management details'!$F$47)))</f>
        <v>61.92</v>
      </c>
      <c r="I38" t="s">
        <v>1272</v>
      </c>
      <c r="J38">
        <v>10</v>
      </c>
      <c r="K38" t="str">
        <f t="shared" si="0"/>
        <v>Winter wheat</v>
      </c>
      <c r="L38" t="str">
        <f t="shared" si="1"/>
        <v>Coarse</v>
      </c>
      <c r="M38">
        <f t="shared" si="2"/>
        <v>5.16</v>
      </c>
      <c r="N38" t="str">
        <f t="shared" si="3"/>
        <v>1.72 &lt; SOM &lt;= 5.16</v>
      </c>
      <c r="O38" t="s">
        <v>1269</v>
      </c>
      <c r="P38" t="s">
        <v>1270</v>
      </c>
      <c r="Q38">
        <v>7</v>
      </c>
      <c r="R38" t="str">
        <f t="shared" si="11"/>
        <v>5.5 &lt; pH &lt;= 7.3</v>
      </c>
      <c r="S38" t="s">
        <v>317</v>
      </c>
      <c r="T38">
        <f>IF(AND((ISNUMBER(SEARCH("heavy",$A38))=TRUE),$F38="Winter wheat"),'Management details'!$O$11,
IF(AND((ISNUMBER(SEARCH("medium",$A38))=TRUE),$F38="Winter wheat"),'Management details'!$P$11,
IF(AND((ISNUMBER(SEARCH("light",$A38))=TRUE),$F38="Winter wheat"),'Management details'!$Q$11,
IF($F38="Oilseed Rape",'Management details'!$O$12))))</f>
        <v>190</v>
      </c>
      <c r="U38" t="s">
        <v>1424</v>
      </c>
      <c r="V38">
        <v>3</v>
      </c>
      <c r="W38" s="167">
        <f>IF(AND(ISNUMBER(SEARCH("L-Dsty",$A38))=TRUE,F38="Winter wheat"),'Management details'!$AB$22,
IF(AND(ISNUMBER(SEARCH("H-Dsty",$A38))=TRUE,F38="Winter wheat"),'Management details'!$AF$22,
IF(F38="Oilseed Rape",'Management details'!$AB$30)))</f>
        <v>8.0975999999999999</v>
      </c>
      <c r="X38" s="34" t="s">
        <v>1197</v>
      </c>
      <c r="Y38" t="s">
        <v>1197</v>
      </c>
      <c r="Z38">
        <v>0</v>
      </c>
      <c r="AA38">
        <v>100</v>
      </c>
      <c r="AB38" t="s">
        <v>1264</v>
      </c>
      <c r="AC38" s="34" t="s">
        <v>320</v>
      </c>
      <c r="AD38" t="str">
        <f t="shared" si="4"/>
        <v>no change</v>
      </c>
      <c r="AE38">
        <v>0</v>
      </c>
      <c r="AF38">
        <v>0</v>
      </c>
      <c r="AG38" s="25">
        <f t="shared" si="5"/>
        <v>1</v>
      </c>
      <c r="AH38">
        <v>0</v>
      </c>
      <c r="AI38" s="25">
        <v>0</v>
      </c>
      <c r="AJ38" s="25">
        <f>IF($AI38=1,0,
IF(F38="Oilseed Rape",0,
1))</f>
        <v>1</v>
      </c>
      <c r="AK38" s="25">
        <v>0</v>
      </c>
      <c r="AL38" s="25">
        <f t="shared" si="7"/>
        <v>0</v>
      </c>
      <c r="AM38">
        <f t="shared" si="8"/>
        <v>0</v>
      </c>
      <c r="AN38">
        <f t="shared" si="9"/>
        <v>2</v>
      </c>
      <c r="AO38">
        <v>0</v>
      </c>
      <c r="AP38">
        <f t="shared" si="10"/>
        <v>0</v>
      </c>
      <c r="AQ38">
        <v>0</v>
      </c>
      <c r="AR38" s="25">
        <f>IF(AND(ISNUMBER(SEARCH("L-Dsty",$A38))=TRUE,$F38="Winter wheat"),'Management details'!$F$32,
IF(AND(ISNUMBER(SEARCH("H-Dsty",$A38))=TRUE,$F38="Winter wheat"),'Management details'!$G$32,
IF(AND(ISNUMBER(SEARCH("L-Dsty",$A38))=TRUE,$F38="Oilseed Rape"),'Management details'!$F$33,
IF(AND(ISNUMBER(SEARCH("H-Dsty",$A38))=TRUE,$F38="Oilseed Rape"),'Management details'!$G$33))))</f>
        <v>4</v>
      </c>
    </row>
    <row r="39" spans="1:44">
      <c r="A39" t="s">
        <v>1214</v>
      </c>
      <c r="B39" t="s">
        <v>309</v>
      </c>
      <c r="C39">
        <v>2012</v>
      </c>
      <c r="D39">
        <v>2</v>
      </c>
      <c r="E39" t="s">
        <v>1364</v>
      </c>
      <c r="F39" t="s">
        <v>311</v>
      </c>
      <c r="G39">
        <v>7.2</v>
      </c>
      <c r="H39" s="24">
        <f>IF(AND(A39=A38,F39=F38,F39="Winter wheat"),G39*0.9*'Management details'!$F$46,
IF(AND(OR(A39&lt;&gt;A38,F39&lt;&gt;F38),F39="Winter wheat"),G39*'Management details'!$F$46,
IF(F39="Oilseed Rape",G39*'Management details'!$F$47)))</f>
        <v>55.728000000000002</v>
      </c>
      <c r="I39" t="s">
        <v>1272</v>
      </c>
      <c r="J39">
        <v>10</v>
      </c>
      <c r="K39" t="str">
        <f t="shared" si="0"/>
        <v>Winter wheat</v>
      </c>
      <c r="L39" t="str">
        <f t="shared" si="1"/>
        <v>Coarse</v>
      </c>
      <c r="M39">
        <f t="shared" si="2"/>
        <v>5.16</v>
      </c>
      <c r="N39" t="str">
        <f t="shared" si="3"/>
        <v>1.72 &lt; SOM &lt;= 5.16</v>
      </c>
      <c r="O39" t="s">
        <v>1269</v>
      </c>
      <c r="P39" t="s">
        <v>1270</v>
      </c>
      <c r="Q39">
        <v>7</v>
      </c>
      <c r="R39" t="str">
        <f t="shared" si="11"/>
        <v>5.5 &lt; pH &lt;= 7.3</v>
      </c>
      <c r="S39" t="s">
        <v>317</v>
      </c>
      <c r="T39">
        <f>IF(AND((ISNUMBER(SEARCH("heavy",$A39))=TRUE),$F39="Winter wheat"),'Management details'!$O$11,
IF(AND((ISNUMBER(SEARCH("medium",$A39))=TRUE),$F39="Winter wheat"),'Management details'!$P$11,
IF(AND((ISNUMBER(SEARCH("light",$A39))=TRUE),$F39="Winter wheat"),'Management details'!$Q$11,
IF($F39="Oilseed Rape",'Management details'!$O$12))))</f>
        <v>190</v>
      </c>
      <c r="U39" t="s">
        <v>1424</v>
      </c>
      <c r="V39">
        <v>3</v>
      </c>
      <c r="W39" s="167">
        <f>IF(AND(ISNUMBER(SEARCH("L-Dsty",$A39))=TRUE,F39="Winter wheat"),'Management details'!$AB$22,
IF(AND(ISNUMBER(SEARCH("H-Dsty",$A39))=TRUE,F39="Winter wheat"),'Management details'!$AF$22,
IF(F39="Oilseed Rape",'Management details'!$AB$30)))</f>
        <v>8.0975999999999999</v>
      </c>
      <c r="X39" s="34" t="s">
        <v>1197</v>
      </c>
      <c r="Y39" t="s">
        <v>1197</v>
      </c>
      <c r="Z39">
        <v>0</v>
      </c>
      <c r="AA39">
        <v>100</v>
      </c>
      <c r="AB39" t="s">
        <v>1264</v>
      </c>
      <c r="AC39" s="34" t="s">
        <v>320</v>
      </c>
      <c r="AD39" t="str">
        <f t="shared" si="4"/>
        <v>no change</v>
      </c>
      <c r="AE39">
        <v>0</v>
      </c>
      <c r="AF39">
        <v>0</v>
      </c>
      <c r="AG39" s="25">
        <f t="shared" si="5"/>
        <v>0</v>
      </c>
      <c r="AH39">
        <v>0</v>
      </c>
      <c r="AI39" s="25">
        <v>0</v>
      </c>
      <c r="AJ39" s="25">
        <f t="shared" ref="AJ39:AJ43" si="15">IF($AI39=1,0,
IF(F39="Oilseed Rape",0,
1))</f>
        <v>1</v>
      </c>
      <c r="AK39" s="25">
        <v>0</v>
      </c>
      <c r="AL39" s="25">
        <f t="shared" si="7"/>
        <v>1</v>
      </c>
      <c r="AM39">
        <f t="shared" si="8"/>
        <v>1</v>
      </c>
      <c r="AN39">
        <f t="shared" si="9"/>
        <v>2</v>
      </c>
      <c r="AO39">
        <v>0</v>
      </c>
      <c r="AP39">
        <f t="shared" si="10"/>
        <v>0</v>
      </c>
      <c r="AQ39">
        <v>0</v>
      </c>
      <c r="AR39" s="25">
        <f>IF(AND(ISNUMBER(SEARCH("L-Dsty",$A39))=TRUE,$F39="Winter wheat"),'Management details'!$F$32,
IF(AND(ISNUMBER(SEARCH("H-Dsty",$A39))=TRUE,$F39="Winter wheat"),'Management details'!$G$32,
IF(AND(ISNUMBER(SEARCH("L-Dsty",$A39))=TRUE,$F39="Oilseed Rape"),'Management details'!$F$33,
IF(AND(ISNUMBER(SEARCH("H-Dsty",$A39))=TRUE,$F39="Oilseed Rape"),'Management details'!$G$33))))</f>
        <v>4</v>
      </c>
    </row>
    <row r="40" spans="1:44">
      <c r="A40" t="s">
        <v>1214</v>
      </c>
      <c r="B40" t="s">
        <v>309</v>
      </c>
      <c r="C40">
        <v>2013</v>
      </c>
      <c r="D40">
        <v>3</v>
      </c>
      <c r="E40" t="s">
        <v>1364</v>
      </c>
      <c r="F40" t="s">
        <v>326</v>
      </c>
      <c r="G40">
        <v>7.2</v>
      </c>
      <c r="H40" s="24">
        <f>IF(AND(A40=A39,F40=F39,F40="Winter wheat"),G40*0.9*'Management details'!$F$46,
IF(AND(OR(A40&lt;&gt;A39,F40&lt;&gt;F39),F40="Winter wheat"),G40*'Management details'!$F$46,
IF(F40="Oilseed Rape",G40*'Management details'!$F$47)))</f>
        <v>25.2</v>
      </c>
      <c r="I40" t="s">
        <v>1272</v>
      </c>
      <c r="J40">
        <v>10</v>
      </c>
      <c r="K40" t="str">
        <f t="shared" si="0"/>
        <v>Other</v>
      </c>
      <c r="L40" t="str">
        <f t="shared" si="1"/>
        <v>Coarse</v>
      </c>
      <c r="M40">
        <f t="shared" si="2"/>
        <v>5.16</v>
      </c>
      <c r="N40" t="str">
        <f t="shared" si="3"/>
        <v>1.72 &lt; SOM &lt;= 5.16</v>
      </c>
      <c r="O40" t="s">
        <v>1269</v>
      </c>
      <c r="P40" t="s">
        <v>1270</v>
      </c>
      <c r="Q40">
        <v>7</v>
      </c>
      <c r="R40" t="str">
        <f t="shared" si="11"/>
        <v>5.5 &lt; pH &lt;= 7.3</v>
      </c>
      <c r="S40" t="s">
        <v>317</v>
      </c>
      <c r="T40">
        <f>IF(AND((ISNUMBER(SEARCH("heavy",$A40))=TRUE),$F40="Winter wheat"),'Management details'!$O$11,
IF(AND((ISNUMBER(SEARCH("medium",$A40))=TRUE),$F40="Winter wheat"),'Management details'!$P$11,
IF(AND((ISNUMBER(SEARCH("light",$A40))=TRUE),$F40="Winter wheat"),'Management details'!$Q$11,
IF($F40="Oilseed Rape",'Management details'!$O$12))))</f>
        <v>190</v>
      </c>
      <c r="U40" t="s">
        <v>1424</v>
      </c>
      <c r="V40">
        <v>3</v>
      </c>
      <c r="W40" s="167">
        <f>IF(AND(ISNUMBER(SEARCH("L-Dsty",$A40))=TRUE,F40="Winter wheat"),'Management details'!$AB$22,
IF(AND(ISNUMBER(SEARCH("H-Dsty",$A40))=TRUE,F40="Winter wheat"),'Management details'!$AF$22,
IF(F40="Oilseed Rape",'Management details'!$AB$30)))</f>
        <v>2</v>
      </c>
      <c r="X40" s="34" t="s">
        <v>1197</v>
      </c>
      <c r="Y40" t="s">
        <v>1197</v>
      </c>
      <c r="Z40">
        <v>0</v>
      </c>
      <c r="AA40">
        <v>100</v>
      </c>
      <c r="AB40" t="s">
        <v>1264</v>
      </c>
      <c r="AC40" s="34" t="s">
        <v>320</v>
      </c>
      <c r="AD40" t="str">
        <f t="shared" si="4"/>
        <v>no change</v>
      </c>
      <c r="AE40">
        <v>0</v>
      </c>
      <c r="AF40">
        <v>0</v>
      </c>
      <c r="AG40" s="25">
        <f t="shared" si="5"/>
        <v>0</v>
      </c>
      <c r="AH40">
        <v>0</v>
      </c>
      <c r="AI40" s="25">
        <v>0</v>
      </c>
      <c r="AJ40" s="25">
        <f t="shared" si="15"/>
        <v>0</v>
      </c>
      <c r="AK40" s="25">
        <v>0</v>
      </c>
      <c r="AL40" s="25">
        <f t="shared" si="7"/>
        <v>0</v>
      </c>
      <c r="AM40">
        <f t="shared" si="8"/>
        <v>0</v>
      </c>
      <c r="AN40">
        <f t="shared" si="9"/>
        <v>1</v>
      </c>
      <c r="AO40">
        <v>0</v>
      </c>
      <c r="AP40">
        <f t="shared" si="10"/>
        <v>1</v>
      </c>
      <c r="AQ40">
        <v>0</v>
      </c>
      <c r="AR40" s="25">
        <f>IF(AND(ISNUMBER(SEARCH("L-Dsty",$A40))=TRUE,$F40="Winter wheat"),'Management details'!$F$32,
IF(AND(ISNUMBER(SEARCH("H-Dsty",$A40))=TRUE,$F40="Winter wheat"),'Management details'!$G$32,
IF(AND(ISNUMBER(SEARCH("L-Dsty",$A40))=TRUE,$F40="Oilseed Rape"),'Management details'!$F$33,
IF(AND(ISNUMBER(SEARCH("H-Dsty",$A40))=TRUE,$F40="Oilseed Rape"),'Management details'!$G$33))))</f>
        <v>3</v>
      </c>
    </row>
    <row r="41" spans="1:44">
      <c r="A41" t="s">
        <v>1214</v>
      </c>
      <c r="B41" t="s">
        <v>309</v>
      </c>
      <c r="C41">
        <v>2014</v>
      </c>
      <c r="D41">
        <v>4</v>
      </c>
      <c r="E41" t="s">
        <v>1364</v>
      </c>
      <c r="F41" t="s">
        <v>311</v>
      </c>
      <c r="G41">
        <v>7.2</v>
      </c>
      <c r="H41" s="24">
        <f>IF(AND(A41=A40,F41=F40,F41="Winter wheat"),G41*0.9*'Management details'!$F$46,
IF(AND(OR(A41&lt;&gt;A40,F41&lt;&gt;F40),F41="Winter wheat"),G41*'Management details'!$F$46,
IF(F41="Oilseed Rape",G41*'Management details'!$F$47)))</f>
        <v>61.92</v>
      </c>
      <c r="I41" t="s">
        <v>1272</v>
      </c>
      <c r="J41">
        <v>10</v>
      </c>
      <c r="K41" t="str">
        <f t="shared" si="0"/>
        <v>Winter wheat</v>
      </c>
      <c r="L41" t="str">
        <f t="shared" si="1"/>
        <v>Coarse</v>
      </c>
      <c r="M41">
        <f t="shared" si="2"/>
        <v>5.16</v>
      </c>
      <c r="N41" t="str">
        <f t="shared" si="3"/>
        <v>1.72 &lt; SOM &lt;= 5.16</v>
      </c>
      <c r="O41" t="s">
        <v>1269</v>
      </c>
      <c r="P41" t="s">
        <v>1270</v>
      </c>
      <c r="Q41">
        <v>7</v>
      </c>
      <c r="R41" t="str">
        <f t="shared" si="11"/>
        <v>5.5 &lt; pH &lt;= 7.3</v>
      </c>
      <c r="S41" t="s">
        <v>317</v>
      </c>
      <c r="T41">
        <f>IF(AND((ISNUMBER(SEARCH("heavy",$A41))=TRUE),$F41="Winter wheat"),'Management details'!$O$11,
IF(AND((ISNUMBER(SEARCH("medium",$A41))=TRUE),$F41="Winter wheat"),'Management details'!$P$11,
IF(AND((ISNUMBER(SEARCH("light",$A41))=TRUE),$F41="Winter wheat"),'Management details'!$Q$11,
IF($F41="Oilseed Rape",'Management details'!$O$12))))</f>
        <v>190</v>
      </c>
      <c r="U41" t="s">
        <v>1424</v>
      </c>
      <c r="V41">
        <v>3</v>
      </c>
      <c r="W41" s="167">
        <f>IF(AND(ISNUMBER(SEARCH("L-Dsty",$A41))=TRUE,F41="Winter wheat"),'Management details'!$AB$22,
IF(AND(ISNUMBER(SEARCH("H-Dsty",$A41))=TRUE,F41="Winter wheat"),'Management details'!$AF$22,
IF(F41="Oilseed Rape",'Management details'!$AB$30)))</f>
        <v>8.0975999999999999</v>
      </c>
      <c r="X41" s="34" t="s">
        <v>1197</v>
      </c>
      <c r="Y41" t="s">
        <v>1197</v>
      </c>
      <c r="Z41">
        <v>0</v>
      </c>
      <c r="AA41">
        <v>100</v>
      </c>
      <c r="AB41" t="s">
        <v>1264</v>
      </c>
      <c r="AC41" s="34" t="s">
        <v>320</v>
      </c>
      <c r="AD41" t="str">
        <f t="shared" si="4"/>
        <v>no change</v>
      </c>
      <c r="AE41">
        <v>0</v>
      </c>
      <c r="AF41">
        <v>0</v>
      </c>
      <c r="AG41" s="25">
        <f t="shared" si="5"/>
        <v>1</v>
      </c>
      <c r="AH41">
        <v>0</v>
      </c>
      <c r="AI41" s="25">
        <v>0</v>
      </c>
      <c r="AJ41" s="25">
        <f t="shared" si="15"/>
        <v>1</v>
      </c>
      <c r="AK41" s="25">
        <v>0</v>
      </c>
      <c r="AL41" s="25">
        <f t="shared" si="7"/>
        <v>0</v>
      </c>
      <c r="AM41">
        <f t="shared" si="8"/>
        <v>0</v>
      </c>
      <c r="AN41">
        <f t="shared" si="9"/>
        <v>2</v>
      </c>
      <c r="AO41">
        <v>0</v>
      </c>
      <c r="AP41">
        <f t="shared" si="10"/>
        <v>0</v>
      </c>
      <c r="AQ41">
        <v>0</v>
      </c>
      <c r="AR41" s="25">
        <f>IF(AND(ISNUMBER(SEARCH("L-Dsty",$A41))=TRUE,$F41="Winter wheat"),'Management details'!$F$32,
IF(AND(ISNUMBER(SEARCH("H-Dsty",$A41))=TRUE,$F41="Winter wheat"),'Management details'!$G$32,
IF(AND(ISNUMBER(SEARCH("L-Dsty",$A41))=TRUE,$F41="Oilseed Rape"),'Management details'!$F$33,
IF(AND(ISNUMBER(SEARCH("H-Dsty",$A41))=TRUE,$F41="Oilseed Rape"),'Management details'!$G$33))))</f>
        <v>4</v>
      </c>
    </row>
    <row r="42" spans="1:44">
      <c r="A42" t="s">
        <v>1214</v>
      </c>
      <c r="B42" t="s">
        <v>309</v>
      </c>
      <c r="C42">
        <v>2015</v>
      </c>
      <c r="D42">
        <v>5</v>
      </c>
      <c r="E42" t="s">
        <v>1364</v>
      </c>
      <c r="F42" t="s">
        <v>311</v>
      </c>
      <c r="G42">
        <v>7.2</v>
      </c>
      <c r="H42" s="24">
        <f>IF(AND(A42=A41,F42=F41,F42="Winter wheat"),G42*0.9*'Management details'!$F$46,
IF(AND(OR(A42&lt;&gt;A41,F42&lt;&gt;F41),F42="Winter wheat"),G42*'Management details'!$F$46,
IF(F42="Oilseed Rape",G42*'Management details'!$F$47)))</f>
        <v>55.728000000000002</v>
      </c>
      <c r="I42" t="s">
        <v>1272</v>
      </c>
      <c r="J42">
        <v>10</v>
      </c>
      <c r="K42" t="str">
        <f t="shared" si="0"/>
        <v>Winter wheat</v>
      </c>
      <c r="L42" t="str">
        <f t="shared" si="1"/>
        <v>Coarse</v>
      </c>
      <c r="M42">
        <f t="shared" si="2"/>
        <v>5.16</v>
      </c>
      <c r="N42" t="str">
        <f t="shared" si="3"/>
        <v>1.72 &lt; SOM &lt;= 5.16</v>
      </c>
      <c r="O42" t="s">
        <v>1269</v>
      </c>
      <c r="P42" t="s">
        <v>1270</v>
      </c>
      <c r="Q42">
        <v>7</v>
      </c>
      <c r="R42" t="str">
        <f t="shared" si="11"/>
        <v>5.5 &lt; pH &lt;= 7.3</v>
      </c>
      <c r="S42" t="s">
        <v>317</v>
      </c>
      <c r="T42">
        <f>IF(AND((ISNUMBER(SEARCH("heavy",$A42))=TRUE),$F42="Winter wheat"),'Management details'!$O$11,
IF(AND((ISNUMBER(SEARCH("medium",$A42))=TRUE),$F42="Winter wheat"),'Management details'!$P$11,
IF(AND((ISNUMBER(SEARCH("light",$A42))=TRUE),$F42="Winter wheat"),'Management details'!$Q$11,
IF($F42="Oilseed Rape",'Management details'!$O$12))))</f>
        <v>190</v>
      </c>
      <c r="U42" t="s">
        <v>1424</v>
      </c>
      <c r="V42">
        <v>3</v>
      </c>
      <c r="W42" s="167">
        <f>IF(AND(ISNUMBER(SEARCH("L-Dsty",$A42))=TRUE,F42="Winter wheat"),'Management details'!$AB$22,
IF(AND(ISNUMBER(SEARCH("H-Dsty",$A42))=TRUE,F42="Winter wheat"),'Management details'!$AF$22,
IF(F42="Oilseed Rape",'Management details'!$AB$30)))</f>
        <v>8.0975999999999999</v>
      </c>
      <c r="X42" s="34" t="s">
        <v>1197</v>
      </c>
      <c r="Y42" t="s">
        <v>1197</v>
      </c>
      <c r="Z42">
        <v>0</v>
      </c>
      <c r="AA42">
        <v>100</v>
      </c>
      <c r="AB42" t="s">
        <v>1264</v>
      </c>
      <c r="AC42" s="34" t="s">
        <v>320</v>
      </c>
      <c r="AD42" t="str">
        <f t="shared" si="4"/>
        <v>no change</v>
      </c>
      <c r="AE42">
        <v>0</v>
      </c>
      <c r="AF42">
        <v>0</v>
      </c>
      <c r="AG42" s="25">
        <f t="shared" si="5"/>
        <v>0</v>
      </c>
      <c r="AH42">
        <v>0</v>
      </c>
      <c r="AI42" s="25">
        <v>0</v>
      </c>
      <c r="AJ42" s="25">
        <f t="shared" si="15"/>
        <v>1</v>
      </c>
      <c r="AK42" s="25">
        <v>0</v>
      </c>
      <c r="AL42" s="25">
        <f t="shared" si="7"/>
        <v>1</v>
      </c>
      <c r="AM42">
        <f t="shared" si="8"/>
        <v>1</v>
      </c>
      <c r="AN42">
        <f t="shared" si="9"/>
        <v>2</v>
      </c>
      <c r="AO42">
        <v>0</v>
      </c>
      <c r="AP42">
        <f t="shared" si="10"/>
        <v>0</v>
      </c>
      <c r="AQ42">
        <v>0</v>
      </c>
      <c r="AR42" s="25">
        <f>IF(AND(ISNUMBER(SEARCH("L-Dsty",$A42))=TRUE,$F42="Winter wheat"),'Management details'!$F$32,
IF(AND(ISNUMBER(SEARCH("H-Dsty",$A42))=TRUE,$F42="Winter wheat"),'Management details'!$G$32,
IF(AND(ISNUMBER(SEARCH("L-Dsty",$A42))=TRUE,$F42="Oilseed Rape"),'Management details'!$F$33,
IF(AND(ISNUMBER(SEARCH("H-Dsty",$A42))=TRUE,$F42="Oilseed Rape"),'Management details'!$G$33))))</f>
        <v>4</v>
      </c>
    </row>
    <row r="43" spans="1:44">
      <c r="A43" t="s">
        <v>1214</v>
      </c>
      <c r="B43" t="s">
        <v>309</v>
      </c>
      <c r="C43">
        <v>2016</v>
      </c>
      <c r="D43">
        <v>6</v>
      </c>
      <c r="E43" t="s">
        <v>1364</v>
      </c>
      <c r="F43" t="s">
        <v>326</v>
      </c>
      <c r="G43">
        <v>7.2</v>
      </c>
      <c r="H43" s="24">
        <f>IF(AND(A43=A42,F43=F42,F43="Winter wheat"),G43*0.9*'Management details'!$F$46,
IF(AND(OR(A43&lt;&gt;A42,F43&lt;&gt;F42),F43="Winter wheat"),G43*'Management details'!$F$46,
IF(F43="Oilseed Rape",G43*'Management details'!$F$47)))</f>
        <v>25.2</v>
      </c>
      <c r="I43" t="s">
        <v>1272</v>
      </c>
      <c r="J43">
        <v>10</v>
      </c>
      <c r="K43" t="str">
        <f t="shared" si="0"/>
        <v>Other</v>
      </c>
      <c r="L43" t="str">
        <f t="shared" si="1"/>
        <v>Coarse</v>
      </c>
      <c r="M43">
        <f t="shared" si="2"/>
        <v>5.16</v>
      </c>
      <c r="N43" t="str">
        <f t="shared" si="3"/>
        <v>1.72 &lt; SOM &lt;= 5.16</v>
      </c>
      <c r="O43" t="s">
        <v>1269</v>
      </c>
      <c r="P43" t="s">
        <v>1270</v>
      </c>
      <c r="Q43">
        <v>7</v>
      </c>
      <c r="R43" t="str">
        <f t="shared" si="11"/>
        <v>5.5 &lt; pH &lt;= 7.3</v>
      </c>
      <c r="S43" t="s">
        <v>317</v>
      </c>
      <c r="T43">
        <f>IF(AND((ISNUMBER(SEARCH("heavy",$A43))=TRUE),$F43="Winter wheat"),'Management details'!$O$11,
IF(AND((ISNUMBER(SEARCH("medium",$A43))=TRUE),$F43="Winter wheat"),'Management details'!$P$11,
IF(AND((ISNUMBER(SEARCH("light",$A43))=TRUE),$F43="Winter wheat"),'Management details'!$Q$11,
IF($F43="Oilseed Rape",'Management details'!$O$12))))</f>
        <v>190</v>
      </c>
      <c r="U43" t="s">
        <v>1424</v>
      </c>
      <c r="V43">
        <v>3</v>
      </c>
      <c r="W43" s="167">
        <f>IF(AND(ISNUMBER(SEARCH("L-Dsty",$A43))=TRUE,F43="Winter wheat"),'Management details'!$AB$22,
IF(AND(ISNUMBER(SEARCH("H-Dsty",$A43))=TRUE,F43="Winter wheat"),'Management details'!$AF$22,
IF(F43="Oilseed Rape",'Management details'!$AB$30)))</f>
        <v>2</v>
      </c>
      <c r="X43" s="34" t="s">
        <v>1197</v>
      </c>
      <c r="Y43" t="s">
        <v>1197</v>
      </c>
      <c r="Z43">
        <v>0</v>
      </c>
      <c r="AA43">
        <v>100</v>
      </c>
      <c r="AB43" t="s">
        <v>1264</v>
      </c>
      <c r="AC43" s="34" t="s">
        <v>320</v>
      </c>
      <c r="AD43" t="str">
        <f t="shared" si="4"/>
        <v>no change</v>
      </c>
      <c r="AE43">
        <v>0</v>
      </c>
      <c r="AF43">
        <v>0</v>
      </c>
      <c r="AG43" s="25">
        <f t="shared" si="5"/>
        <v>0</v>
      </c>
      <c r="AH43">
        <v>0</v>
      </c>
      <c r="AI43" s="25">
        <v>0</v>
      </c>
      <c r="AJ43" s="25">
        <f t="shared" si="15"/>
        <v>0</v>
      </c>
      <c r="AK43" s="25">
        <v>0</v>
      </c>
      <c r="AL43" s="25">
        <f t="shared" si="7"/>
        <v>0</v>
      </c>
      <c r="AM43">
        <f t="shared" si="8"/>
        <v>0</v>
      </c>
      <c r="AN43">
        <f t="shared" si="9"/>
        <v>1</v>
      </c>
      <c r="AO43">
        <v>0</v>
      </c>
      <c r="AP43">
        <f t="shared" si="10"/>
        <v>1</v>
      </c>
      <c r="AQ43">
        <v>0</v>
      </c>
      <c r="AR43" s="25">
        <f>IF(AND(ISNUMBER(SEARCH("L-Dsty",$A43))=TRUE,$F43="Winter wheat"),'Management details'!$F$32,
IF(AND(ISNUMBER(SEARCH("H-Dsty",$A43))=TRUE,$F43="Winter wheat"),'Management details'!$G$32,
IF(AND(ISNUMBER(SEARCH("L-Dsty",$A43))=TRUE,$F43="Oilseed Rape"),'Management details'!$F$33,
IF(AND(ISNUMBER(SEARCH("H-Dsty",$A43))=TRUE,$F43="Oilseed Rape"),'Management details'!$G$33))))</f>
        <v>3</v>
      </c>
    </row>
    <row r="44" spans="1:44">
      <c r="A44" t="s">
        <v>1215</v>
      </c>
      <c r="B44" t="s">
        <v>309</v>
      </c>
      <c r="C44">
        <v>2011</v>
      </c>
      <c r="D44">
        <v>1</v>
      </c>
      <c r="E44" t="s">
        <v>1365</v>
      </c>
      <c r="F44" t="s">
        <v>311</v>
      </c>
      <c r="G44">
        <v>7.2</v>
      </c>
      <c r="H44" s="24">
        <f>IF(AND(A44=A43,F44=F43,F44="Winter wheat"),G44*0.9*'Management details'!$F$46,
IF(AND(OR(A44&lt;&gt;A43,F44&lt;&gt;F43),F44="Winter wheat"),G44*'Management details'!$F$46,
IF(F44="Oilseed Rape",G44*'Management details'!$F$47)))</f>
        <v>61.92</v>
      </c>
      <c r="I44" t="s">
        <v>1272</v>
      </c>
      <c r="J44">
        <v>10</v>
      </c>
      <c r="K44" t="str">
        <f t="shared" si="0"/>
        <v>Winter wheat</v>
      </c>
      <c r="L44" t="str">
        <f t="shared" si="1"/>
        <v>Coarse</v>
      </c>
      <c r="M44">
        <f t="shared" si="2"/>
        <v>5.16</v>
      </c>
      <c r="N44" t="str">
        <f t="shared" si="3"/>
        <v>1.72 &lt; SOM &lt;= 5.16</v>
      </c>
      <c r="O44" t="s">
        <v>1269</v>
      </c>
      <c r="P44" t="s">
        <v>1270</v>
      </c>
      <c r="Q44">
        <v>7</v>
      </c>
      <c r="R44" t="str">
        <f t="shared" si="11"/>
        <v>5.5 &lt; pH &lt;= 7.3</v>
      </c>
      <c r="S44" t="s">
        <v>317</v>
      </c>
      <c r="T44">
        <f>IF(AND((ISNUMBER(SEARCH("heavy",$A44))=TRUE),$F44="Winter wheat"),'Management details'!$O$11,
IF(AND((ISNUMBER(SEARCH("medium",$A44))=TRUE),$F44="Winter wheat"),'Management details'!$P$11,
IF(AND((ISNUMBER(SEARCH("light",$A44))=TRUE),$F44="Winter wheat"),'Management details'!$Q$11,
IF($F44="Oilseed Rape",'Management details'!$O$12))))</f>
        <v>190</v>
      </c>
      <c r="U44" t="s">
        <v>1424</v>
      </c>
      <c r="V44">
        <v>3</v>
      </c>
      <c r="W44" s="167">
        <f>IF(AND(ISNUMBER(SEARCH("L-Dsty",$A44))=TRUE,F44="Winter wheat"),'Management details'!$AB$22,
IF(AND(ISNUMBER(SEARCH("H-Dsty",$A44))=TRUE,F44="Winter wheat"),'Management details'!$AF$22,
IF(F44="Oilseed Rape",'Management details'!$AB$30)))</f>
        <v>7.3776000000000002</v>
      </c>
      <c r="X44" s="34" t="s">
        <v>1197</v>
      </c>
      <c r="Y44" t="s">
        <v>1197</v>
      </c>
      <c r="Z44">
        <v>0</v>
      </c>
      <c r="AA44">
        <v>100</v>
      </c>
      <c r="AB44" t="s">
        <v>1264</v>
      </c>
      <c r="AC44" s="34" t="s">
        <v>320</v>
      </c>
      <c r="AD44" t="str">
        <f t="shared" si="4"/>
        <v>no change</v>
      </c>
      <c r="AE44">
        <v>0</v>
      </c>
      <c r="AF44">
        <v>0</v>
      </c>
      <c r="AG44" s="25">
        <f t="shared" si="5"/>
        <v>1</v>
      </c>
      <c r="AH44">
        <v>0</v>
      </c>
      <c r="AI44" s="25">
        <v>0</v>
      </c>
      <c r="AJ44" s="25">
        <f>IF($AI44=1,0,
IF(F44="Oilseed Rape",0,
1))</f>
        <v>1</v>
      </c>
      <c r="AK44" s="25">
        <v>0</v>
      </c>
      <c r="AL44" s="25">
        <f t="shared" si="7"/>
        <v>0</v>
      </c>
      <c r="AM44">
        <f t="shared" si="8"/>
        <v>0</v>
      </c>
      <c r="AN44">
        <f t="shared" si="9"/>
        <v>2</v>
      </c>
      <c r="AO44">
        <v>0</v>
      </c>
      <c r="AP44">
        <f t="shared" si="10"/>
        <v>0</v>
      </c>
      <c r="AQ44">
        <v>0</v>
      </c>
      <c r="AR44" s="25">
        <f>IF(AND(ISNUMBER(SEARCH("L-Dsty",$A44))=TRUE,$F44="Winter wheat"),'Management details'!$F$32,
IF(AND(ISNUMBER(SEARCH("H-Dsty",$A44))=TRUE,$F44="Winter wheat"),'Management details'!$G$32,
IF(AND(ISNUMBER(SEARCH("L-Dsty",$A44))=TRUE,$F44="Oilseed Rape"),'Management details'!$F$33,
IF(AND(ISNUMBER(SEARCH("H-Dsty",$A44))=TRUE,$F44="Oilseed Rape"),'Management details'!$G$33))))</f>
        <v>4</v>
      </c>
    </row>
    <row r="45" spans="1:44">
      <c r="A45" t="s">
        <v>1215</v>
      </c>
      <c r="B45" t="s">
        <v>309</v>
      </c>
      <c r="C45">
        <v>2012</v>
      </c>
      <c r="D45">
        <v>2</v>
      </c>
      <c r="E45" t="s">
        <v>1365</v>
      </c>
      <c r="F45" t="s">
        <v>311</v>
      </c>
      <c r="G45">
        <v>7.2</v>
      </c>
      <c r="H45" s="24">
        <f>IF(AND(A45=A44,F45=F44,F45="Winter wheat"),G45*0.9*'Management details'!$F$46,
IF(AND(OR(A45&lt;&gt;A44,F45&lt;&gt;F44),F45="Winter wheat"),G45*'Management details'!$F$46,
IF(F45="Oilseed Rape",G45*'Management details'!$F$47)))</f>
        <v>55.728000000000002</v>
      </c>
      <c r="I45" t="s">
        <v>1272</v>
      </c>
      <c r="J45">
        <v>10</v>
      </c>
      <c r="K45" t="str">
        <f t="shared" si="0"/>
        <v>Winter wheat</v>
      </c>
      <c r="L45" t="str">
        <f t="shared" si="1"/>
        <v>Coarse</v>
      </c>
      <c r="M45">
        <f t="shared" si="2"/>
        <v>5.16</v>
      </c>
      <c r="N45" t="str">
        <f t="shared" si="3"/>
        <v>1.72 &lt; SOM &lt;= 5.16</v>
      </c>
      <c r="O45" t="s">
        <v>1269</v>
      </c>
      <c r="P45" t="s">
        <v>1270</v>
      </c>
      <c r="Q45">
        <v>7</v>
      </c>
      <c r="R45" t="str">
        <f t="shared" si="11"/>
        <v>5.5 &lt; pH &lt;= 7.3</v>
      </c>
      <c r="S45" t="s">
        <v>317</v>
      </c>
      <c r="T45">
        <f>IF(AND((ISNUMBER(SEARCH("heavy",$A45))=TRUE),$F45="Winter wheat"),'Management details'!$O$11,
IF(AND((ISNUMBER(SEARCH("medium",$A45))=TRUE),$F45="Winter wheat"),'Management details'!$P$11,
IF(AND((ISNUMBER(SEARCH("light",$A45))=TRUE),$F45="Winter wheat"),'Management details'!$Q$11,
IF($F45="Oilseed Rape",'Management details'!$O$12))))</f>
        <v>190</v>
      </c>
      <c r="U45" t="s">
        <v>1424</v>
      </c>
      <c r="V45">
        <v>3</v>
      </c>
      <c r="W45" s="167">
        <f>IF(AND(ISNUMBER(SEARCH("L-Dsty",$A45))=TRUE,F45="Winter wheat"),'Management details'!$AB$22,
IF(AND(ISNUMBER(SEARCH("H-Dsty",$A45))=TRUE,F45="Winter wheat"),'Management details'!$AF$22,
IF(F45="Oilseed Rape",'Management details'!$AB$30)))</f>
        <v>7.3776000000000002</v>
      </c>
      <c r="X45" s="34" t="s">
        <v>1197</v>
      </c>
      <c r="Y45" t="s">
        <v>1197</v>
      </c>
      <c r="Z45">
        <v>0</v>
      </c>
      <c r="AA45">
        <v>100</v>
      </c>
      <c r="AB45" t="s">
        <v>1264</v>
      </c>
      <c r="AC45" s="34" t="s">
        <v>320</v>
      </c>
      <c r="AD45" t="str">
        <f t="shared" si="4"/>
        <v>no change</v>
      </c>
      <c r="AE45">
        <v>0</v>
      </c>
      <c r="AF45">
        <v>0</v>
      </c>
      <c r="AG45" s="25">
        <f t="shared" si="5"/>
        <v>0</v>
      </c>
      <c r="AH45">
        <v>0</v>
      </c>
      <c r="AI45" s="25">
        <v>0</v>
      </c>
      <c r="AJ45" s="25">
        <f t="shared" ref="AJ45:AJ49" si="16">IF($AI45=1,0,
IF(F45="Oilseed Rape",0,
1))</f>
        <v>1</v>
      </c>
      <c r="AK45" s="25">
        <v>0</v>
      </c>
      <c r="AL45" s="25">
        <f t="shared" si="7"/>
        <v>1</v>
      </c>
      <c r="AM45">
        <f t="shared" si="8"/>
        <v>1</v>
      </c>
      <c r="AN45">
        <f t="shared" si="9"/>
        <v>2</v>
      </c>
      <c r="AO45">
        <v>0</v>
      </c>
      <c r="AP45">
        <f t="shared" si="10"/>
        <v>0</v>
      </c>
      <c r="AQ45">
        <v>0</v>
      </c>
      <c r="AR45" s="25">
        <f>IF(AND(ISNUMBER(SEARCH("L-Dsty",$A45))=TRUE,$F45="Winter wheat"),'Management details'!$F$32,
IF(AND(ISNUMBER(SEARCH("H-Dsty",$A45))=TRUE,$F45="Winter wheat"),'Management details'!$G$32,
IF(AND(ISNUMBER(SEARCH("L-Dsty",$A45))=TRUE,$F45="Oilseed Rape"),'Management details'!$F$33,
IF(AND(ISNUMBER(SEARCH("H-Dsty",$A45))=TRUE,$F45="Oilseed Rape"),'Management details'!$G$33))))</f>
        <v>4</v>
      </c>
    </row>
    <row r="46" spans="1:44">
      <c r="A46" t="s">
        <v>1215</v>
      </c>
      <c r="B46" t="s">
        <v>309</v>
      </c>
      <c r="C46">
        <v>2013</v>
      </c>
      <c r="D46">
        <v>3</v>
      </c>
      <c r="E46" t="s">
        <v>1365</v>
      </c>
      <c r="F46" t="s">
        <v>326</v>
      </c>
      <c r="G46">
        <v>7.2</v>
      </c>
      <c r="H46" s="24">
        <f>IF(AND(A46=A45,F46=F45,F46="Winter wheat"),G46*0.9*'Management details'!$F$46,
IF(AND(OR(A46&lt;&gt;A45,F46&lt;&gt;F45),F46="Winter wheat"),G46*'Management details'!$F$46,
IF(F46="Oilseed Rape",G46*'Management details'!$F$47)))</f>
        <v>25.2</v>
      </c>
      <c r="I46" t="s">
        <v>1272</v>
      </c>
      <c r="J46">
        <v>10</v>
      </c>
      <c r="K46" t="str">
        <f t="shared" si="0"/>
        <v>Other</v>
      </c>
      <c r="L46" t="str">
        <f t="shared" si="1"/>
        <v>Coarse</v>
      </c>
      <c r="M46">
        <f t="shared" si="2"/>
        <v>5.16</v>
      </c>
      <c r="N46" t="str">
        <f t="shared" si="3"/>
        <v>1.72 &lt; SOM &lt;= 5.16</v>
      </c>
      <c r="O46" t="s">
        <v>1269</v>
      </c>
      <c r="P46" t="s">
        <v>1270</v>
      </c>
      <c r="Q46">
        <v>7</v>
      </c>
      <c r="R46" t="str">
        <f t="shared" si="11"/>
        <v>5.5 &lt; pH &lt;= 7.3</v>
      </c>
      <c r="S46" t="s">
        <v>317</v>
      </c>
      <c r="T46">
        <f>IF(AND((ISNUMBER(SEARCH("heavy",$A46))=TRUE),$F46="Winter wheat"),'Management details'!$O$11,
IF(AND((ISNUMBER(SEARCH("medium",$A46))=TRUE),$F46="Winter wheat"),'Management details'!$P$11,
IF(AND((ISNUMBER(SEARCH("light",$A46))=TRUE),$F46="Winter wheat"),'Management details'!$Q$11,
IF($F46="Oilseed Rape",'Management details'!$O$12))))</f>
        <v>190</v>
      </c>
      <c r="U46" t="s">
        <v>1424</v>
      </c>
      <c r="V46">
        <v>3</v>
      </c>
      <c r="W46" s="167">
        <f>IF(AND(ISNUMBER(SEARCH("L-Dsty",$A46))=TRUE,F46="Winter wheat"),'Management details'!$AB$22,
IF(AND(ISNUMBER(SEARCH("H-Dsty",$A46))=TRUE,F46="Winter wheat"),'Management details'!$AF$22,
IF(F46="Oilseed Rape",'Management details'!$AB$30)))</f>
        <v>2</v>
      </c>
      <c r="X46" s="34" t="s">
        <v>1197</v>
      </c>
      <c r="Y46" t="s">
        <v>1197</v>
      </c>
      <c r="Z46">
        <v>0</v>
      </c>
      <c r="AA46">
        <v>100</v>
      </c>
      <c r="AB46" t="s">
        <v>1264</v>
      </c>
      <c r="AC46" s="34" t="s">
        <v>320</v>
      </c>
      <c r="AD46" t="str">
        <f t="shared" si="4"/>
        <v>no change</v>
      </c>
      <c r="AE46">
        <v>0</v>
      </c>
      <c r="AF46">
        <v>0</v>
      </c>
      <c r="AG46" s="25">
        <f t="shared" si="5"/>
        <v>0</v>
      </c>
      <c r="AH46">
        <v>0</v>
      </c>
      <c r="AI46" s="25">
        <v>0</v>
      </c>
      <c r="AJ46" s="25">
        <f t="shared" si="16"/>
        <v>0</v>
      </c>
      <c r="AK46" s="25">
        <v>0</v>
      </c>
      <c r="AL46" s="25">
        <f t="shared" si="7"/>
        <v>0</v>
      </c>
      <c r="AM46">
        <f t="shared" si="8"/>
        <v>0</v>
      </c>
      <c r="AN46">
        <f t="shared" si="9"/>
        <v>1</v>
      </c>
      <c r="AO46">
        <v>0</v>
      </c>
      <c r="AP46">
        <f t="shared" si="10"/>
        <v>1</v>
      </c>
      <c r="AQ46">
        <v>0</v>
      </c>
      <c r="AR46" s="25">
        <f>IF(AND(ISNUMBER(SEARCH("L-Dsty",$A46))=TRUE,$F46="Winter wheat"),'Management details'!$F$32,
IF(AND(ISNUMBER(SEARCH("H-Dsty",$A46))=TRUE,$F46="Winter wheat"),'Management details'!$G$32,
IF(AND(ISNUMBER(SEARCH("L-Dsty",$A46))=TRUE,$F46="Oilseed Rape"),'Management details'!$F$33,
IF(AND(ISNUMBER(SEARCH("H-Dsty",$A46))=TRUE,$F46="Oilseed Rape"),'Management details'!$G$33))))</f>
        <v>3</v>
      </c>
    </row>
    <row r="47" spans="1:44">
      <c r="A47" t="s">
        <v>1215</v>
      </c>
      <c r="B47" t="s">
        <v>309</v>
      </c>
      <c r="C47">
        <v>2014</v>
      </c>
      <c r="D47">
        <v>4</v>
      </c>
      <c r="E47" t="s">
        <v>1365</v>
      </c>
      <c r="F47" t="s">
        <v>311</v>
      </c>
      <c r="G47">
        <v>7.2</v>
      </c>
      <c r="H47" s="24">
        <f>IF(AND(A47=A46,F47=F46,F47="Winter wheat"),G47*0.9*'Management details'!$F$46,
IF(AND(OR(A47&lt;&gt;A46,F47&lt;&gt;F46),F47="Winter wheat"),G47*'Management details'!$F$46,
IF(F47="Oilseed Rape",G47*'Management details'!$F$47)))</f>
        <v>61.92</v>
      </c>
      <c r="I47" t="s">
        <v>1272</v>
      </c>
      <c r="J47">
        <v>10</v>
      </c>
      <c r="K47" t="str">
        <f t="shared" si="0"/>
        <v>Winter wheat</v>
      </c>
      <c r="L47" t="str">
        <f t="shared" si="1"/>
        <v>Coarse</v>
      </c>
      <c r="M47">
        <f t="shared" si="2"/>
        <v>5.16</v>
      </c>
      <c r="N47" t="str">
        <f t="shared" si="3"/>
        <v>1.72 &lt; SOM &lt;= 5.16</v>
      </c>
      <c r="O47" t="s">
        <v>1269</v>
      </c>
      <c r="P47" t="s">
        <v>1270</v>
      </c>
      <c r="Q47">
        <v>7</v>
      </c>
      <c r="R47" t="str">
        <f t="shared" si="11"/>
        <v>5.5 &lt; pH &lt;= 7.3</v>
      </c>
      <c r="S47" t="s">
        <v>317</v>
      </c>
      <c r="T47">
        <f>IF(AND((ISNUMBER(SEARCH("heavy",$A47))=TRUE),$F47="Winter wheat"),'Management details'!$O$11,
IF(AND((ISNUMBER(SEARCH("medium",$A47))=TRUE),$F47="Winter wheat"),'Management details'!$P$11,
IF(AND((ISNUMBER(SEARCH("light",$A47))=TRUE),$F47="Winter wheat"),'Management details'!$Q$11,
IF($F47="Oilseed Rape",'Management details'!$O$12))))</f>
        <v>190</v>
      </c>
      <c r="U47" t="s">
        <v>1424</v>
      </c>
      <c r="V47">
        <v>3</v>
      </c>
      <c r="W47" s="167">
        <f>IF(AND(ISNUMBER(SEARCH("L-Dsty",$A47))=TRUE,F47="Winter wheat"),'Management details'!$AB$22,
IF(AND(ISNUMBER(SEARCH("H-Dsty",$A47))=TRUE,F47="Winter wheat"),'Management details'!$AF$22,
IF(F47="Oilseed Rape",'Management details'!$AB$30)))</f>
        <v>7.3776000000000002</v>
      </c>
      <c r="X47" s="34" t="s">
        <v>1197</v>
      </c>
      <c r="Y47" t="s">
        <v>1197</v>
      </c>
      <c r="Z47">
        <v>0</v>
      </c>
      <c r="AA47">
        <v>100</v>
      </c>
      <c r="AB47" t="s">
        <v>1264</v>
      </c>
      <c r="AC47" s="34" t="s">
        <v>320</v>
      </c>
      <c r="AD47" t="str">
        <f t="shared" si="4"/>
        <v>no change</v>
      </c>
      <c r="AE47">
        <v>0</v>
      </c>
      <c r="AF47">
        <v>0</v>
      </c>
      <c r="AG47" s="25">
        <f t="shared" si="5"/>
        <v>1</v>
      </c>
      <c r="AH47">
        <v>0</v>
      </c>
      <c r="AI47" s="25">
        <v>0</v>
      </c>
      <c r="AJ47" s="25">
        <f t="shared" si="16"/>
        <v>1</v>
      </c>
      <c r="AK47" s="25">
        <v>0</v>
      </c>
      <c r="AL47" s="25">
        <f t="shared" si="7"/>
        <v>0</v>
      </c>
      <c r="AM47">
        <f t="shared" si="8"/>
        <v>0</v>
      </c>
      <c r="AN47">
        <f t="shared" si="9"/>
        <v>2</v>
      </c>
      <c r="AO47">
        <v>0</v>
      </c>
      <c r="AP47">
        <f t="shared" si="10"/>
        <v>0</v>
      </c>
      <c r="AQ47">
        <v>0</v>
      </c>
      <c r="AR47" s="25">
        <f>IF(AND(ISNUMBER(SEARCH("L-Dsty",$A47))=TRUE,$F47="Winter wheat"),'Management details'!$F$32,
IF(AND(ISNUMBER(SEARCH("H-Dsty",$A47))=TRUE,$F47="Winter wheat"),'Management details'!$G$32,
IF(AND(ISNUMBER(SEARCH("L-Dsty",$A47))=TRUE,$F47="Oilseed Rape"),'Management details'!$F$33,
IF(AND(ISNUMBER(SEARCH("H-Dsty",$A47))=TRUE,$F47="Oilseed Rape"),'Management details'!$G$33))))</f>
        <v>4</v>
      </c>
    </row>
    <row r="48" spans="1:44">
      <c r="A48" t="s">
        <v>1215</v>
      </c>
      <c r="B48" t="s">
        <v>309</v>
      </c>
      <c r="C48">
        <v>2015</v>
      </c>
      <c r="D48">
        <v>5</v>
      </c>
      <c r="E48" t="s">
        <v>1365</v>
      </c>
      <c r="F48" t="s">
        <v>311</v>
      </c>
      <c r="G48">
        <v>7.2</v>
      </c>
      <c r="H48" s="24">
        <f>IF(AND(A48=A47,F48=F47,F48="Winter wheat"),G48*0.9*'Management details'!$F$46,
IF(AND(OR(A48&lt;&gt;A47,F48&lt;&gt;F47),F48="Winter wheat"),G48*'Management details'!$F$46,
IF(F48="Oilseed Rape",G48*'Management details'!$F$47)))</f>
        <v>55.728000000000002</v>
      </c>
      <c r="I48" t="s">
        <v>1272</v>
      </c>
      <c r="J48">
        <v>10</v>
      </c>
      <c r="K48" t="str">
        <f t="shared" si="0"/>
        <v>Winter wheat</v>
      </c>
      <c r="L48" t="str">
        <f t="shared" si="1"/>
        <v>Coarse</v>
      </c>
      <c r="M48">
        <f t="shared" si="2"/>
        <v>5.16</v>
      </c>
      <c r="N48" t="str">
        <f t="shared" si="3"/>
        <v>1.72 &lt; SOM &lt;= 5.16</v>
      </c>
      <c r="O48" t="s">
        <v>1269</v>
      </c>
      <c r="P48" t="s">
        <v>1270</v>
      </c>
      <c r="Q48">
        <v>7</v>
      </c>
      <c r="R48" t="str">
        <f t="shared" si="11"/>
        <v>5.5 &lt; pH &lt;= 7.3</v>
      </c>
      <c r="S48" t="s">
        <v>317</v>
      </c>
      <c r="T48">
        <f>IF(AND((ISNUMBER(SEARCH("heavy",$A48))=TRUE),$F48="Winter wheat"),'Management details'!$O$11,
IF(AND((ISNUMBER(SEARCH("medium",$A48))=TRUE),$F48="Winter wheat"),'Management details'!$P$11,
IF(AND((ISNUMBER(SEARCH("light",$A48))=TRUE),$F48="Winter wheat"),'Management details'!$Q$11,
IF($F48="Oilseed Rape",'Management details'!$O$12))))</f>
        <v>190</v>
      </c>
      <c r="U48" t="s">
        <v>1424</v>
      </c>
      <c r="V48">
        <v>3</v>
      </c>
      <c r="W48" s="167">
        <f>IF(AND(ISNUMBER(SEARCH("L-Dsty",$A48))=TRUE,F48="Winter wheat"),'Management details'!$AB$22,
IF(AND(ISNUMBER(SEARCH("H-Dsty",$A48))=TRUE,F48="Winter wheat"),'Management details'!$AF$22,
IF(F48="Oilseed Rape",'Management details'!$AB$30)))</f>
        <v>7.3776000000000002</v>
      </c>
      <c r="X48" s="34" t="s">
        <v>1197</v>
      </c>
      <c r="Y48" t="s">
        <v>1197</v>
      </c>
      <c r="Z48">
        <v>0</v>
      </c>
      <c r="AA48">
        <v>100</v>
      </c>
      <c r="AB48" t="s">
        <v>1264</v>
      </c>
      <c r="AC48" s="34" t="s">
        <v>320</v>
      </c>
      <c r="AD48" t="str">
        <f t="shared" si="4"/>
        <v>no change</v>
      </c>
      <c r="AE48">
        <v>0</v>
      </c>
      <c r="AF48">
        <v>0</v>
      </c>
      <c r="AG48" s="25">
        <f t="shared" si="5"/>
        <v>0</v>
      </c>
      <c r="AH48">
        <v>0</v>
      </c>
      <c r="AI48" s="25">
        <v>0</v>
      </c>
      <c r="AJ48" s="25">
        <f t="shared" si="16"/>
        <v>1</v>
      </c>
      <c r="AK48" s="25">
        <v>0</v>
      </c>
      <c r="AL48" s="25">
        <f t="shared" si="7"/>
        <v>1</v>
      </c>
      <c r="AM48">
        <f t="shared" si="8"/>
        <v>1</v>
      </c>
      <c r="AN48">
        <f t="shared" si="9"/>
        <v>2</v>
      </c>
      <c r="AO48">
        <v>0</v>
      </c>
      <c r="AP48">
        <f t="shared" si="10"/>
        <v>0</v>
      </c>
      <c r="AQ48">
        <v>0</v>
      </c>
      <c r="AR48" s="25">
        <f>IF(AND(ISNUMBER(SEARCH("L-Dsty",$A48))=TRUE,$F48="Winter wheat"),'Management details'!$F$32,
IF(AND(ISNUMBER(SEARCH("H-Dsty",$A48))=TRUE,$F48="Winter wheat"),'Management details'!$G$32,
IF(AND(ISNUMBER(SEARCH("L-Dsty",$A48))=TRUE,$F48="Oilseed Rape"),'Management details'!$F$33,
IF(AND(ISNUMBER(SEARCH("H-Dsty",$A48))=TRUE,$F48="Oilseed Rape"),'Management details'!$G$33))))</f>
        <v>4</v>
      </c>
    </row>
    <row r="49" spans="1:44">
      <c r="A49" t="s">
        <v>1215</v>
      </c>
      <c r="B49" t="s">
        <v>309</v>
      </c>
      <c r="C49">
        <v>2016</v>
      </c>
      <c r="D49">
        <v>6</v>
      </c>
      <c r="E49" t="s">
        <v>1365</v>
      </c>
      <c r="F49" t="s">
        <v>326</v>
      </c>
      <c r="G49">
        <v>7.2</v>
      </c>
      <c r="H49" s="24">
        <f>IF(AND(A49=A48,F49=F48,F49="Winter wheat"),G49*0.9*'Management details'!$F$46,
IF(AND(OR(A49&lt;&gt;A48,F49&lt;&gt;F48),F49="Winter wheat"),G49*'Management details'!$F$46,
IF(F49="Oilseed Rape",G49*'Management details'!$F$47)))</f>
        <v>25.2</v>
      </c>
      <c r="I49" t="s">
        <v>1272</v>
      </c>
      <c r="J49">
        <v>10</v>
      </c>
      <c r="K49" t="str">
        <f t="shared" si="0"/>
        <v>Other</v>
      </c>
      <c r="L49" t="str">
        <f t="shared" si="1"/>
        <v>Coarse</v>
      </c>
      <c r="M49">
        <f t="shared" si="2"/>
        <v>5.16</v>
      </c>
      <c r="N49" t="str">
        <f t="shared" si="3"/>
        <v>1.72 &lt; SOM &lt;= 5.16</v>
      </c>
      <c r="O49" t="s">
        <v>1269</v>
      </c>
      <c r="P49" t="s">
        <v>1270</v>
      </c>
      <c r="Q49">
        <v>7</v>
      </c>
      <c r="R49" t="str">
        <f t="shared" si="11"/>
        <v>5.5 &lt; pH &lt;= 7.3</v>
      </c>
      <c r="S49" t="s">
        <v>317</v>
      </c>
      <c r="T49">
        <f>IF(AND((ISNUMBER(SEARCH("heavy",$A49))=TRUE),$F49="Winter wheat"),'Management details'!$O$11,
IF(AND((ISNUMBER(SEARCH("medium",$A49))=TRUE),$F49="Winter wheat"),'Management details'!$P$11,
IF(AND((ISNUMBER(SEARCH("light",$A49))=TRUE),$F49="Winter wheat"),'Management details'!$Q$11,
IF($F49="Oilseed Rape",'Management details'!$O$12))))</f>
        <v>190</v>
      </c>
      <c r="U49" t="s">
        <v>1424</v>
      </c>
      <c r="V49">
        <v>3</v>
      </c>
      <c r="W49" s="167">
        <f>IF(AND(ISNUMBER(SEARCH("L-Dsty",$A49))=TRUE,F49="Winter wheat"),'Management details'!$AB$22,
IF(AND(ISNUMBER(SEARCH("H-Dsty",$A49))=TRUE,F49="Winter wheat"),'Management details'!$AF$22,
IF(F49="Oilseed Rape",'Management details'!$AB$30)))</f>
        <v>2</v>
      </c>
      <c r="X49" s="34" t="s">
        <v>1197</v>
      </c>
      <c r="Y49" t="s">
        <v>1197</v>
      </c>
      <c r="Z49">
        <v>0</v>
      </c>
      <c r="AA49">
        <v>100</v>
      </c>
      <c r="AB49" t="s">
        <v>1264</v>
      </c>
      <c r="AC49" s="34" t="s">
        <v>320</v>
      </c>
      <c r="AD49" t="str">
        <f t="shared" si="4"/>
        <v>no change</v>
      </c>
      <c r="AE49">
        <v>0</v>
      </c>
      <c r="AF49">
        <v>0</v>
      </c>
      <c r="AG49" s="25">
        <f t="shared" si="5"/>
        <v>0</v>
      </c>
      <c r="AH49">
        <v>0</v>
      </c>
      <c r="AI49" s="25">
        <v>0</v>
      </c>
      <c r="AJ49" s="25">
        <f t="shared" si="16"/>
        <v>0</v>
      </c>
      <c r="AK49" s="25">
        <v>0</v>
      </c>
      <c r="AL49" s="25">
        <f t="shared" si="7"/>
        <v>0</v>
      </c>
      <c r="AM49">
        <f t="shared" si="8"/>
        <v>0</v>
      </c>
      <c r="AN49">
        <f t="shared" si="9"/>
        <v>1</v>
      </c>
      <c r="AO49">
        <v>0</v>
      </c>
      <c r="AP49">
        <f t="shared" si="10"/>
        <v>1</v>
      </c>
      <c r="AQ49">
        <v>0</v>
      </c>
      <c r="AR49" s="25">
        <f>IF(AND(ISNUMBER(SEARCH("L-Dsty",$A49))=TRUE,$F49="Winter wheat"),'Management details'!$F$32,
IF(AND(ISNUMBER(SEARCH("H-Dsty",$A49))=TRUE,$F49="Winter wheat"),'Management details'!$G$32,
IF(AND(ISNUMBER(SEARCH("L-Dsty",$A49))=TRUE,$F49="Oilseed Rape"),'Management details'!$F$33,
IF(AND(ISNUMBER(SEARCH("H-Dsty",$A49))=TRUE,$F49="Oilseed Rape"),'Management details'!$G$33))))</f>
        <v>3</v>
      </c>
    </row>
    <row r="50" spans="1:44">
      <c r="A50" t="s">
        <v>1216</v>
      </c>
      <c r="B50" t="s">
        <v>309</v>
      </c>
      <c r="C50">
        <v>2011</v>
      </c>
      <c r="D50">
        <v>1</v>
      </c>
      <c r="E50" t="s">
        <v>1380</v>
      </c>
      <c r="F50" t="s">
        <v>311</v>
      </c>
      <c r="G50">
        <v>7.2</v>
      </c>
      <c r="H50" s="24">
        <f>IF(AND(A50=A49,F50=F49,F50="Winter wheat"),G50*0.9*'Management details'!$F$46,
IF(AND(OR(A50&lt;&gt;A49,F50&lt;&gt;F49),F50="Winter wheat"),G50*'Management details'!$F$46,
IF(F50="Oilseed Rape",G50*'Management details'!$F$47)))</f>
        <v>61.92</v>
      </c>
      <c r="I50" t="s">
        <v>1272</v>
      </c>
      <c r="J50">
        <v>10</v>
      </c>
      <c r="K50" t="str">
        <f t="shared" si="0"/>
        <v>Winter wheat</v>
      </c>
      <c r="L50" t="str">
        <f t="shared" si="1"/>
        <v>Coarse</v>
      </c>
      <c r="M50">
        <f t="shared" si="2"/>
        <v>5.16</v>
      </c>
      <c r="N50" t="str">
        <f t="shared" si="3"/>
        <v>1.72 &lt; SOM &lt;= 5.16</v>
      </c>
      <c r="O50" t="s">
        <v>1269</v>
      </c>
      <c r="P50" t="s">
        <v>1270</v>
      </c>
      <c r="Q50">
        <v>7</v>
      </c>
      <c r="R50" t="str">
        <f t="shared" si="11"/>
        <v>5.5 &lt; pH &lt;= 7.3</v>
      </c>
      <c r="S50" t="s">
        <v>317</v>
      </c>
      <c r="T50">
        <f>IF(AND((ISNUMBER(SEARCH("heavy",$A50))=TRUE),$F50="Winter wheat"),'Management details'!$O$11,
IF(AND((ISNUMBER(SEARCH("medium",$A50))=TRUE),$F50="Winter wheat"),'Management details'!$P$11,
IF(AND((ISNUMBER(SEARCH("light",$A50))=TRUE),$F50="Winter wheat"),'Management details'!$Q$11,
IF($F50="Oilseed Rape",'Management details'!$O$12))))</f>
        <v>190</v>
      </c>
      <c r="U50" t="s">
        <v>1424</v>
      </c>
      <c r="V50">
        <v>3</v>
      </c>
      <c r="W50" s="167">
        <f>IF(AND(ISNUMBER(SEARCH("L-Dsty",$A50))=TRUE,F50="Winter wheat"),'Management details'!$AB$22,
IF(AND(ISNUMBER(SEARCH("H-Dsty",$A50))=TRUE,F50="Winter wheat"),'Management details'!$AF$22,
IF(F50="Oilseed Rape",'Management details'!$AB$30)))</f>
        <v>7.3776000000000002</v>
      </c>
      <c r="X50" s="34" t="s">
        <v>1197</v>
      </c>
      <c r="Y50" t="s">
        <v>1197</v>
      </c>
      <c r="Z50">
        <v>0</v>
      </c>
      <c r="AA50">
        <v>100</v>
      </c>
      <c r="AB50" t="s">
        <v>1264</v>
      </c>
      <c r="AC50" s="34" t="s">
        <v>320</v>
      </c>
      <c r="AD50" t="str">
        <f t="shared" si="4"/>
        <v>no change</v>
      </c>
      <c r="AE50">
        <v>0</v>
      </c>
      <c r="AF50">
        <v>0</v>
      </c>
      <c r="AG50" s="25">
        <f t="shared" si="5"/>
        <v>1</v>
      </c>
      <c r="AH50">
        <v>0</v>
      </c>
      <c r="AI50" s="25">
        <v>0</v>
      </c>
      <c r="AJ50" s="25">
        <f>IF($AI50=1,0,
IF(F50="Oilseed Rape",0,
1))</f>
        <v>1</v>
      </c>
      <c r="AK50" s="25">
        <v>0</v>
      </c>
      <c r="AL50" s="25">
        <f t="shared" si="7"/>
        <v>0</v>
      </c>
      <c r="AM50">
        <f t="shared" si="8"/>
        <v>0</v>
      </c>
      <c r="AN50">
        <f t="shared" si="9"/>
        <v>2</v>
      </c>
      <c r="AO50">
        <v>0</v>
      </c>
      <c r="AP50">
        <f t="shared" si="10"/>
        <v>0</v>
      </c>
      <c r="AQ50">
        <v>0</v>
      </c>
      <c r="AR50" s="25">
        <f>IF(AND(ISNUMBER(SEARCH("L-Dsty",$A50))=TRUE,$F50="Winter wheat"),'Management details'!$F$32,
IF(AND(ISNUMBER(SEARCH("H-Dsty",$A50))=TRUE,$F50="Winter wheat"),'Management details'!$G$32,
IF(AND(ISNUMBER(SEARCH("L-Dsty",$A50))=TRUE,$F50="Oilseed Rape"),'Management details'!$F$33,
IF(AND(ISNUMBER(SEARCH("H-Dsty",$A50))=TRUE,$F50="Oilseed Rape"),'Management details'!$G$33))))</f>
        <v>4</v>
      </c>
    </row>
    <row r="51" spans="1:44">
      <c r="A51" t="s">
        <v>1216</v>
      </c>
      <c r="B51" t="s">
        <v>309</v>
      </c>
      <c r="C51">
        <v>2012</v>
      </c>
      <c r="D51">
        <v>2</v>
      </c>
      <c r="E51" t="s">
        <v>1380</v>
      </c>
      <c r="F51" t="s">
        <v>311</v>
      </c>
      <c r="G51">
        <v>7.2</v>
      </c>
      <c r="H51" s="24">
        <f>IF(AND(A51=A50,F51=F50,F51="Winter wheat"),G51*0.9*'Management details'!$F$46,
IF(AND(OR(A51&lt;&gt;A50,F51&lt;&gt;F50),F51="Winter wheat"),G51*'Management details'!$F$46,
IF(F51="Oilseed Rape",G51*'Management details'!$F$47)))</f>
        <v>55.728000000000002</v>
      </c>
      <c r="I51" t="s">
        <v>1272</v>
      </c>
      <c r="J51">
        <v>10</v>
      </c>
      <c r="K51" t="str">
        <f t="shared" si="0"/>
        <v>Winter wheat</v>
      </c>
      <c r="L51" t="str">
        <f t="shared" si="1"/>
        <v>Coarse</v>
      </c>
      <c r="M51">
        <f t="shared" si="2"/>
        <v>5.16</v>
      </c>
      <c r="N51" t="str">
        <f t="shared" si="3"/>
        <v>1.72 &lt; SOM &lt;= 5.16</v>
      </c>
      <c r="O51" t="s">
        <v>1269</v>
      </c>
      <c r="P51" t="s">
        <v>1270</v>
      </c>
      <c r="Q51">
        <v>7</v>
      </c>
      <c r="R51" t="str">
        <f t="shared" si="11"/>
        <v>5.5 &lt; pH &lt;= 7.3</v>
      </c>
      <c r="S51" t="s">
        <v>317</v>
      </c>
      <c r="T51">
        <f>IF(AND((ISNUMBER(SEARCH("heavy",$A51))=TRUE),$F51="Winter wheat"),'Management details'!$O$11,
IF(AND((ISNUMBER(SEARCH("medium",$A51))=TRUE),$F51="Winter wheat"),'Management details'!$P$11,
IF(AND((ISNUMBER(SEARCH("light",$A51))=TRUE),$F51="Winter wheat"),'Management details'!$Q$11,
IF($F51="Oilseed Rape",'Management details'!$O$12))))</f>
        <v>190</v>
      </c>
      <c r="U51" t="s">
        <v>1424</v>
      </c>
      <c r="V51">
        <v>3</v>
      </c>
      <c r="W51" s="167">
        <f>IF(AND(ISNUMBER(SEARCH("L-Dsty",$A51))=TRUE,F51="Winter wheat"),'Management details'!$AB$22,
IF(AND(ISNUMBER(SEARCH("H-Dsty",$A51))=TRUE,F51="Winter wheat"),'Management details'!$AF$22,
IF(F51="Oilseed Rape",'Management details'!$AB$30)))</f>
        <v>7.3776000000000002</v>
      </c>
      <c r="X51" s="34" t="s">
        <v>1197</v>
      </c>
      <c r="Y51" t="s">
        <v>1197</v>
      </c>
      <c r="Z51">
        <v>0</v>
      </c>
      <c r="AA51">
        <v>100</v>
      </c>
      <c r="AB51" t="s">
        <v>1264</v>
      </c>
      <c r="AC51" s="34" t="s">
        <v>320</v>
      </c>
      <c r="AD51" t="str">
        <f t="shared" si="4"/>
        <v>no change</v>
      </c>
      <c r="AE51">
        <v>0</v>
      </c>
      <c r="AF51">
        <v>0</v>
      </c>
      <c r="AG51" s="25">
        <f t="shared" si="5"/>
        <v>0</v>
      </c>
      <c r="AH51">
        <v>0</v>
      </c>
      <c r="AI51" s="25">
        <v>0</v>
      </c>
      <c r="AJ51" s="25">
        <f t="shared" ref="AJ51:AJ55" si="17">IF($AI51=1,0,
IF(F51="Oilseed Rape",0,
1))</f>
        <v>1</v>
      </c>
      <c r="AK51" s="25">
        <v>0</v>
      </c>
      <c r="AL51" s="25">
        <f t="shared" si="7"/>
        <v>1</v>
      </c>
      <c r="AM51">
        <f t="shared" si="8"/>
        <v>1</v>
      </c>
      <c r="AN51">
        <f t="shared" si="9"/>
        <v>2</v>
      </c>
      <c r="AO51">
        <v>0</v>
      </c>
      <c r="AP51">
        <f t="shared" si="10"/>
        <v>0</v>
      </c>
      <c r="AQ51">
        <v>0</v>
      </c>
      <c r="AR51" s="25">
        <f>IF(AND(ISNUMBER(SEARCH("L-Dsty",$A51))=TRUE,$F51="Winter wheat"),'Management details'!$F$32,
IF(AND(ISNUMBER(SEARCH("H-Dsty",$A51))=TRUE,$F51="Winter wheat"),'Management details'!$G$32,
IF(AND(ISNUMBER(SEARCH("L-Dsty",$A51))=TRUE,$F51="Oilseed Rape"),'Management details'!$F$33,
IF(AND(ISNUMBER(SEARCH("H-Dsty",$A51))=TRUE,$F51="Oilseed Rape"),'Management details'!$G$33))))</f>
        <v>4</v>
      </c>
    </row>
    <row r="52" spans="1:44">
      <c r="A52" t="s">
        <v>1216</v>
      </c>
      <c r="B52" t="s">
        <v>309</v>
      </c>
      <c r="C52">
        <v>2013</v>
      </c>
      <c r="D52">
        <v>3</v>
      </c>
      <c r="E52" t="s">
        <v>1380</v>
      </c>
      <c r="F52" t="s">
        <v>326</v>
      </c>
      <c r="G52">
        <v>7.2</v>
      </c>
      <c r="H52" s="24">
        <f>IF(AND(A52=A51,F52=F51,F52="Winter wheat"),G52*0.9*'Management details'!$F$46,
IF(AND(OR(A52&lt;&gt;A51,F52&lt;&gt;F51),F52="Winter wheat"),G52*'Management details'!$F$46,
IF(F52="Oilseed Rape",G52*'Management details'!$F$47)))</f>
        <v>25.2</v>
      </c>
      <c r="I52" t="s">
        <v>1272</v>
      </c>
      <c r="J52">
        <v>10</v>
      </c>
      <c r="K52" t="str">
        <f t="shared" si="0"/>
        <v>Other</v>
      </c>
      <c r="L52" t="str">
        <f t="shared" si="1"/>
        <v>Coarse</v>
      </c>
      <c r="M52">
        <f t="shared" si="2"/>
        <v>5.16</v>
      </c>
      <c r="N52" t="str">
        <f t="shared" si="3"/>
        <v>1.72 &lt; SOM &lt;= 5.16</v>
      </c>
      <c r="O52" t="s">
        <v>1269</v>
      </c>
      <c r="P52" t="s">
        <v>1270</v>
      </c>
      <c r="Q52">
        <v>7</v>
      </c>
      <c r="R52" t="str">
        <f t="shared" si="11"/>
        <v>5.5 &lt; pH &lt;= 7.3</v>
      </c>
      <c r="S52" t="s">
        <v>317</v>
      </c>
      <c r="T52">
        <f>IF(AND((ISNUMBER(SEARCH("heavy",$A52))=TRUE),$F52="Winter wheat"),'Management details'!$O$11,
IF(AND((ISNUMBER(SEARCH("medium",$A52))=TRUE),$F52="Winter wheat"),'Management details'!$P$11,
IF(AND((ISNUMBER(SEARCH("light",$A52))=TRUE),$F52="Winter wheat"),'Management details'!$Q$11,
IF($F52="Oilseed Rape",'Management details'!$O$12))))</f>
        <v>190</v>
      </c>
      <c r="U52" t="s">
        <v>1424</v>
      </c>
      <c r="V52">
        <v>3</v>
      </c>
      <c r="W52" s="167">
        <f>IF(AND(ISNUMBER(SEARCH("L-Dsty",$A52))=TRUE,F52="Winter wheat"),'Management details'!$AB$22,
IF(AND(ISNUMBER(SEARCH("H-Dsty",$A52))=TRUE,F52="Winter wheat"),'Management details'!$AF$22,
IF(F52="Oilseed Rape",'Management details'!$AB$30)))</f>
        <v>2</v>
      </c>
      <c r="X52" s="34" t="s">
        <v>1197</v>
      </c>
      <c r="Y52" t="s">
        <v>1197</v>
      </c>
      <c r="Z52">
        <v>0</v>
      </c>
      <c r="AA52">
        <v>100</v>
      </c>
      <c r="AB52" t="s">
        <v>1264</v>
      </c>
      <c r="AC52" s="34" t="s">
        <v>320</v>
      </c>
      <c r="AD52" t="str">
        <f t="shared" si="4"/>
        <v>no change</v>
      </c>
      <c r="AE52">
        <v>0</v>
      </c>
      <c r="AF52">
        <v>0</v>
      </c>
      <c r="AG52" s="25">
        <f t="shared" si="5"/>
        <v>0</v>
      </c>
      <c r="AH52">
        <v>0</v>
      </c>
      <c r="AI52" s="25">
        <v>0</v>
      </c>
      <c r="AJ52" s="25">
        <f t="shared" si="17"/>
        <v>0</v>
      </c>
      <c r="AK52" s="25">
        <v>0</v>
      </c>
      <c r="AL52" s="25">
        <f t="shared" si="7"/>
        <v>0</v>
      </c>
      <c r="AM52">
        <f t="shared" si="8"/>
        <v>0</v>
      </c>
      <c r="AN52">
        <f t="shared" si="9"/>
        <v>1</v>
      </c>
      <c r="AO52">
        <v>0</v>
      </c>
      <c r="AP52">
        <f t="shared" si="10"/>
        <v>1</v>
      </c>
      <c r="AQ52">
        <v>0</v>
      </c>
      <c r="AR52" s="25">
        <f>IF(AND(ISNUMBER(SEARCH("L-Dsty",$A52))=TRUE,$F52="Winter wheat"),'Management details'!$F$32,
IF(AND(ISNUMBER(SEARCH("H-Dsty",$A52))=TRUE,$F52="Winter wheat"),'Management details'!$G$32,
IF(AND(ISNUMBER(SEARCH("L-Dsty",$A52))=TRUE,$F52="Oilseed Rape"),'Management details'!$F$33,
IF(AND(ISNUMBER(SEARCH("H-Dsty",$A52))=TRUE,$F52="Oilseed Rape"),'Management details'!$G$33))))</f>
        <v>3</v>
      </c>
    </row>
    <row r="53" spans="1:44">
      <c r="A53" t="s">
        <v>1216</v>
      </c>
      <c r="B53" t="s">
        <v>309</v>
      </c>
      <c r="C53">
        <v>2014</v>
      </c>
      <c r="D53">
        <v>4</v>
      </c>
      <c r="E53" t="s">
        <v>1380</v>
      </c>
      <c r="F53" t="s">
        <v>311</v>
      </c>
      <c r="G53">
        <v>7.2</v>
      </c>
      <c r="H53" s="24">
        <f>IF(AND(A53=A52,F53=F52,F53="Winter wheat"),G53*0.9*'Management details'!$F$46,
IF(AND(OR(A53&lt;&gt;A52,F53&lt;&gt;F52),F53="Winter wheat"),G53*'Management details'!$F$46,
IF(F53="Oilseed Rape",G53*'Management details'!$F$47)))</f>
        <v>61.92</v>
      </c>
      <c r="I53" t="s">
        <v>1272</v>
      </c>
      <c r="J53">
        <v>10</v>
      </c>
      <c r="K53" t="str">
        <f t="shared" si="0"/>
        <v>Winter wheat</v>
      </c>
      <c r="L53" t="str">
        <f t="shared" si="1"/>
        <v>Coarse</v>
      </c>
      <c r="M53">
        <f t="shared" si="2"/>
        <v>5.16</v>
      </c>
      <c r="N53" t="str">
        <f t="shared" si="3"/>
        <v>1.72 &lt; SOM &lt;= 5.16</v>
      </c>
      <c r="O53" t="s">
        <v>1269</v>
      </c>
      <c r="P53" t="s">
        <v>1270</v>
      </c>
      <c r="Q53">
        <v>7</v>
      </c>
      <c r="R53" t="str">
        <f t="shared" si="11"/>
        <v>5.5 &lt; pH &lt;= 7.3</v>
      </c>
      <c r="S53" t="s">
        <v>317</v>
      </c>
      <c r="T53">
        <f>IF(AND((ISNUMBER(SEARCH("heavy",$A53))=TRUE),$F53="Winter wheat"),'Management details'!$O$11,
IF(AND((ISNUMBER(SEARCH("medium",$A53))=TRUE),$F53="Winter wheat"),'Management details'!$P$11,
IF(AND((ISNUMBER(SEARCH("light",$A53))=TRUE),$F53="Winter wheat"),'Management details'!$Q$11,
IF($F53="Oilseed Rape",'Management details'!$O$12))))</f>
        <v>190</v>
      </c>
      <c r="U53" t="s">
        <v>1424</v>
      </c>
      <c r="V53">
        <v>3</v>
      </c>
      <c r="W53" s="167">
        <f>IF(AND(ISNUMBER(SEARCH("L-Dsty",$A53))=TRUE,F53="Winter wheat"),'Management details'!$AB$22,
IF(AND(ISNUMBER(SEARCH("H-Dsty",$A53))=TRUE,F53="Winter wheat"),'Management details'!$AF$22,
IF(F53="Oilseed Rape",'Management details'!$AB$30)))</f>
        <v>7.3776000000000002</v>
      </c>
      <c r="X53" s="34" t="s">
        <v>1197</v>
      </c>
      <c r="Y53" t="s">
        <v>1197</v>
      </c>
      <c r="Z53">
        <v>0</v>
      </c>
      <c r="AA53">
        <v>100</v>
      </c>
      <c r="AB53" t="s">
        <v>1264</v>
      </c>
      <c r="AC53" s="34" t="s">
        <v>320</v>
      </c>
      <c r="AD53" t="str">
        <f t="shared" si="4"/>
        <v>no change</v>
      </c>
      <c r="AE53">
        <v>0</v>
      </c>
      <c r="AF53">
        <v>0</v>
      </c>
      <c r="AG53" s="25">
        <f t="shared" si="5"/>
        <v>1</v>
      </c>
      <c r="AH53">
        <v>0</v>
      </c>
      <c r="AI53" s="25">
        <v>0</v>
      </c>
      <c r="AJ53" s="25">
        <f t="shared" si="17"/>
        <v>1</v>
      </c>
      <c r="AK53" s="25">
        <v>0</v>
      </c>
      <c r="AL53" s="25">
        <f t="shared" si="7"/>
        <v>0</v>
      </c>
      <c r="AM53">
        <f t="shared" si="8"/>
        <v>0</v>
      </c>
      <c r="AN53">
        <f t="shared" si="9"/>
        <v>2</v>
      </c>
      <c r="AO53">
        <v>0</v>
      </c>
      <c r="AP53">
        <f t="shared" si="10"/>
        <v>0</v>
      </c>
      <c r="AQ53">
        <v>0</v>
      </c>
      <c r="AR53" s="25">
        <f>IF(AND(ISNUMBER(SEARCH("L-Dsty",$A53))=TRUE,$F53="Winter wheat"),'Management details'!$F$32,
IF(AND(ISNUMBER(SEARCH("H-Dsty",$A53))=TRUE,$F53="Winter wheat"),'Management details'!$G$32,
IF(AND(ISNUMBER(SEARCH("L-Dsty",$A53))=TRUE,$F53="Oilseed Rape"),'Management details'!$F$33,
IF(AND(ISNUMBER(SEARCH("H-Dsty",$A53))=TRUE,$F53="Oilseed Rape"),'Management details'!$G$33))))</f>
        <v>4</v>
      </c>
    </row>
    <row r="54" spans="1:44">
      <c r="A54" t="s">
        <v>1216</v>
      </c>
      <c r="B54" t="s">
        <v>309</v>
      </c>
      <c r="C54">
        <v>2015</v>
      </c>
      <c r="D54">
        <v>5</v>
      </c>
      <c r="E54" t="s">
        <v>1380</v>
      </c>
      <c r="F54" t="s">
        <v>311</v>
      </c>
      <c r="G54">
        <v>7.2</v>
      </c>
      <c r="H54" s="24">
        <f>IF(AND(A54=A53,F54=F53,F54="Winter wheat"),G54*0.9*'Management details'!$F$46,
IF(AND(OR(A54&lt;&gt;A53,F54&lt;&gt;F53),F54="Winter wheat"),G54*'Management details'!$F$46,
IF(F54="Oilseed Rape",G54*'Management details'!$F$47)))</f>
        <v>55.728000000000002</v>
      </c>
      <c r="I54" t="s">
        <v>1272</v>
      </c>
      <c r="J54">
        <v>10</v>
      </c>
      <c r="K54" t="str">
        <f t="shared" si="0"/>
        <v>Winter wheat</v>
      </c>
      <c r="L54" t="str">
        <f t="shared" si="1"/>
        <v>Coarse</v>
      </c>
      <c r="M54">
        <f t="shared" si="2"/>
        <v>5.16</v>
      </c>
      <c r="N54" t="str">
        <f t="shared" si="3"/>
        <v>1.72 &lt; SOM &lt;= 5.16</v>
      </c>
      <c r="O54" t="s">
        <v>1269</v>
      </c>
      <c r="P54" t="s">
        <v>1270</v>
      </c>
      <c r="Q54">
        <v>7</v>
      </c>
      <c r="R54" t="str">
        <f t="shared" si="11"/>
        <v>5.5 &lt; pH &lt;= 7.3</v>
      </c>
      <c r="S54" t="s">
        <v>317</v>
      </c>
      <c r="T54">
        <f>IF(AND((ISNUMBER(SEARCH("heavy",$A54))=TRUE),$F54="Winter wheat"),'Management details'!$O$11,
IF(AND((ISNUMBER(SEARCH("medium",$A54))=TRUE),$F54="Winter wheat"),'Management details'!$P$11,
IF(AND((ISNUMBER(SEARCH("light",$A54))=TRUE),$F54="Winter wheat"),'Management details'!$Q$11,
IF($F54="Oilseed Rape",'Management details'!$O$12))))</f>
        <v>190</v>
      </c>
      <c r="U54" t="s">
        <v>1424</v>
      </c>
      <c r="V54">
        <v>3</v>
      </c>
      <c r="W54" s="167">
        <f>IF(AND(ISNUMBER(SEARCH("L-Dsty",$A54))=TRUE,F54="Winter wheat"),'Management details'!$AB$22,
IF(AND(ISNUMBER(SEARCH("H-Dsty",$A54))=TRUE,F54="Winter wheat"),'Management details'!$AF$22,
IF(F54="Oilseed Rape",'Management details'!$AB$30)))</f>
        <v>7.3776000000000002</v>
      </c>
      <c r="X54" s="34" t="s">
        <v>1197</v>
      </c>
      <c r="Y54" t="s">
        <v>1197</v>
      </c>
      <c r="Z54">
        <v>0</v>
      </c>
      <c r="AA54">
        <v>100</v>
      </c>
      <c r="AB54" t="s">
        <v>1264</v>
      </c>
      <c r="AC54" s="34" t="s">
        <v>320</v>
      </c>
      <c r="AD54" t="str">
        <f t="shared" si="4"/>
        <v>no change</v>
      </c>
      <c r="AE54">
        <v>0</v>
      </c>
      <c r="AF54">
        <v>0</v>
      </c>
      <c r="AG54" s="25">
        <f t="shared" si="5"/>
        <v>0</v>
      </c>
      <c r="AH54">
        <v>0</v>
      </c>
      <c r="AI54" s="25">
        <v>0</v>
      </c>
      <c r="AJ54" s="25">
        <f t="shared" si="17"/>
        <v>1</v>
      </c>
      <c r="AK54" s="25">
        <v>0</v>
      </c>
      <c r="AL54" s="25">
        <f t="shared" si="7"/>
        <v>1</v>
      </c>
      <c r="AM54">
        <f t="shared" si="8"/>
        <v>1</v>
      </c>
      <c r="AN54">
        <f t="shared" si="9"/>
        <v>2</v>
      </c>
      <c r="AO54">
        <v>0</v>
      </c>
      <c r="AP54">
        <f t="shared" si="10"/>
        <v>0</v>
      </c>
      <c r="AQ54">
        <v>0</v>
      </c>
      <c r="AR54" s="25">
        <f>IF(AND(ISNUMBER(SEARCH("L-Dsty",$A54))=TRUE,$F54="Winter wheat"),'Management details'!$F$32,
IF(AND(ISNUMBER(SEARCH("H-Dsty",$A54))=TRUE,$F54="Winter wheat"),'Management details'!$G$32,
IF(AND(ISNUMBER(SEARCH("L-Dsty",$A54))=TRUE,$F54="Oilseed Rape"),'Management details'!$F$33,
IF(AND(ISNUMBER(SEARCH("H-Dsty",$A54))=TRUE,$F54="Oilseed Rape"),'Management details'!$G$33))))</f>
        <v>4</v>
      </c>
    </row>
    <row r="55" spans="1:44">
      <c r="A55" t="s">
        <v>1216</v>
      </c>
      <c r="B55" t="s">
        <v>309</v>
      </c>
      <c r="C55">
        <v>2016</v>
      </c>
      <c r="D55">
        <v>6</v>
      </c>
      <c r="E55" t="s">
        <v>1380</v>
      </c>
      <c r="F55" t="s">
        <v>326</v>
      </c>
      <c r="G55">
        <v>7.2</v>
      </c>
      <c r="H55" s="24">
        <f>IF(AND(A55=A54,F55=F54,F55="Winter wheat"),G55*0.9*'Management details'!$F$46,
IF(AND(OR(A55&lt;&gt;A54,F55&lt;&gt;F54),F55="Winter wheat"),G55*'Management details'!$F$46,
IF(F55="Oilseed Rape",G55*'Management details'!$F$47)))</f>
        <v>25.2</v>
      </c>
      <c r="I55" t="s">
        <v>1272</v>
      </c>
      <c r="J55">
        <v>10</v>
      </c>
      <c r="K55" t="str">
        <f t="shared" si="0"/>
        <v>Other</v>
      </c>
      <c r="L55" t="str">
        <f t="shared" si="1"/>
        <v>Coarse</v>
      </c>
      <c r="M55">
        <f t="shared" si="2"/>
        <v>5.16</v>
      </c>
      <c r="N55" t="str">
        <f t="shared" si="3"/>
        <v>1.72 &lt; SOM &lt;= 5.16</v>
      </c>
      <c r="O55" t="s">
        <v>1269</v>
      </c>
      <c r="P55" t="s">
        <v>1270</v>
      </c>
      <c r="Q55">
        <v>7</v>
      </c>
      <c r="R55" t="str">
        <f t="shared" si="11"/>
        <v>5.5 &lt; pH &lt;= 7.3</v>
      </c>
      <c r="S55" t="s">
        <v>317</v>
      </c>
      <c r="T55">
        <f>IF(AND((ISNUMBER(SEARCH("heavy",$A55))=TRUE),$F55="Winter wheat"),'Management details'!$O$11,
IF(AND((ISNUMBER(SEARCH("medium",$A55))=TRUE),$F55="Winter wheat"),'Management details'!$P$11,
IF(AND((ISNUMBER(SEARCH("light",$A55))=TRUE),$F55="Winter wheat"),'Management details'!$Q$11,
IF($F55="Oilseed Rape",'Management details'!$O$12))))</f>
        <v>190</v>
      </c>
      <c r="U55" t="s">
        <v>1424</v>
      </c>
      <c r="V55">
        <v>3</v>
      </c>
      <c r="W55" s="167">
        <f>IF(AND(ISNUMBER(SEARCH("L-Dsty",$A55))=TRUE,F55="Winter wheat"),'Management details'!$AB$22,
IF(AND(ISNUMBER(SEARCH("H-Dsty",$A55))=TRUE,F55="Winter wheat"),'Management details'!$AF$22,
IF(F55="Oilseed Rape",'Management details'!$AB$30)))</f>
        <v>2</v>
      </c>
      <c r="X55" s="34" t="s">
        <v>1197</v>
      </c>
      <c r="Y55" t="s">
        <v>1197</v>
      </c>
      <c r="Z55">
        <v>0</v>
      </c>
      <c r="AA55">
        <v>100</v>
      </c>
      <c r="AB55" t="s">
        <v>1264</v>
      </c>
      <c r="AC55" s="34" t="s">
        <v>320</v>
      </c>
      <c r="AD55" t="str">
        <f t="shared" si="4"/>
        <v>no change</v>
      </c>
      <c r="AE55">
        <v>0</v>
      </c>
      <c r="AF55">
        <v>0</v>
      </c>
      <c r="AG55" s="25">
        <f t="shared" si="5"/>
        <v>0</v>
      </c>
      <c r="AH55">
        <v>0</v>
      </c>
      <c r="AI55" s="25">
        <v>0</v>
      </c>
      <c r="AJ55" s="25">
        <f t="shared" si="17"/>
        <v>0</v>
      </c>
      <c r="AK55" s="25">
        <v>0</v>
      </c>
      <c r="AL55" s="25">
        <f t="shared" si="7"/>
        <v>0</v>
      </c>
      <c r="AM55">
        <f t="shared" si="8"/>
        <v>0</v>
      </c>
      <c r="AN55">
        <f t="shared" si="9"/>
        <v>1</v>
      </c>
      <c r="AO55">
        <v>0</v>
      </c>
      <c r="AP55">
        <f t="shared" si="10"/>
        <v>1</v>
      </c>
      <c r="AQ55">
        <v>0</v>
      </c>
      <c r="AR55" s="25">
        <f>IF(AND(ISNUMBER(SEARCH("L-Dsty",$A55))=TRUE,$F55="Winter wheat"),'Management details'!$F$32,
IF(AND(ISNUMBER(SEARCH("H-Dsty",$A55))=TRUE,$F55="Winter wheat"),'Management details'!$G$32,
IF(AND(ISNUMBER(SEARCH("L-Dsty",$A55))=TRUE,$F55="Oilseed Rape"),'Management details'!$F$33,
IF(AND(ISNUMBER(SEARCH("H-Dsty",$A55))=TRUE,$F55="Oilseed Rape"),'Management details'!$G$33))))</f>
        <v>3</v>
      </c>
    </row>
    <row r="56" spans="1:44">
      <c r="A56" t="s">
        <v>1393</v>
      </c>
      <c r="B56" t="s">
        <v>309</v>
      </c>
      <c r="C56">
        <v>2011</v>
      </c>
      <c r="D56">
        <v>1</v>
      </c>
      <c r="E56" t="s">
        <v>1360</v>
      </c>
      <c r="F56" t="s">
        <v>311</v>
      </c>
      <c r="G56">
        <v>7.2</v>
      </c>
      <c r="H56" s="24">
        <f>IF(AND(A56=A55,F56=F55,F56="Winter wheat"),G56*0.9*'Management details'!$F$46,
IF(AND(OR(A56&lt;&gt;A55,F56&lt;&gt;F55),F56="Winter wheat"),G56*'Management details'!$F$46,
IF(F56="Oilseed Rape",G56*'Management details'!$F$47)))</f>
        <v>61.92</v>
      </c>
      <c r="I56" t="s">
        <v>1272</v>
      </c>
      <c r="J56">
        <v>10</v>
      </c>
      <c r="K56" t="str">
        <f>IF(F56="Winter wheat","Winter wheat",
IF(F56="Oilseed Rape","Other"))</f>
        <v>Winter wheat</v>
      </c>
      <c r="L56" t="str">
        <f>IF(ISNUMBER(SEARCH("heavy",$A56))=TRUE,"Fine",
IF(ISNUMBER(SEARCH("medium",$A56))=TRUE,"Medium",
IF(ISNUMBER(SEARCH("light",$A56))=TRUE,"Coarse")))</f>
        <v>Fine</v>
      </c>
      <c r="M56" s="167">
        <f>IF($L56="Fine",3.4*1.72,
IF($L56="Medium",2.6*1.72,
IF($L56="Coarse",3*1.72)))</f>
        <v>5.8479999999999999</v>
      </c>
      <c r="N56" t="str">
        <f>IF(M56&lt;= 1.72, "SOM &lt;= 1.72",
IF(AND(M56&lt;= 5.16, M56&gt;1.72), "1.72 &lt; SOM &lt;= 5.16",
IF(AND(M56&lt;= 10.32, M56&gt;5.16), "5.16 &lt; SOM &lt;= 10.32",
IF(M56&gt;10.32, "10.32 &lt; SOM",
"!!"))))</f>
        <v>5.16 &lt; SOM &lt;= 10.32</v>
      </c>
      <c r="O56" t="s">
        <v>1269</v>
      </c>
      <c r="P56" t="s">
        <v>1270</v>
      </c>
      <c r="Q56">
        <v>7</v>
      </c>
      <c r="R56" t="str">
        <f>IF(AND(Q56&gt;5.4,Q56&lt;=7.3),"5.5 &lt; pH &lt;= 7.3",
IF(AND(Q56&gt;7.3,Q56&lt;=8.5),"7.3 &lt; pH &lt;= 8.5"))</f>
        <v>5.5 &lt; pH &lt;= 7.3</v>
      </c>
      <c r="S56" t="s">
        <v>317</v>
      </c>
      <c r="T56">
        <f>IF(AND((ISNUMBER(SEARCH("heavy",$A56))=TRUE),$F56="Winter wheat"),'Management details'!$O$11,
IF(AND((ISNUMBER(SEARCH("medium",$A56))=TRUE),$F56="Winter wheat"),'Management details'!$P$11,
IF(AND((ISNUMBER(SEARCH("light",$A56))=TRUE),$F56="Winter wheat"),'Management details'!$Q$11,
IF($F56="Oilseed Rape",'Management details'!$O$12))))</f>
        <v>220</v>
      </c>
      <c r="U56" t="s">
        <v>1424</v>
      </c>
      <c r="V56">
        <v>3</v>
      </c>
      <c r="W56" s="167">
        <f>IF(AND(ISNUMBER(SEARCH("L-Dsty",$A56))=TRUE,F56="Winter wheat"),'Management details'!$AB$22,
IF(AND(ISNUMBER(SEARCH("H-Dsty",$A56))=TRUE,F56="Winter wheat"),'Management details'!$AF$22,
IF(F56="Oilseed Rape",'Management details'!$AB$30)))</f>
        <v>8.0975999999999999</v>
      </c>
      <c r="X56" s="34" t="s">
        <v>1197</v>
      </c>
      <c r="Y56" t="s">
        <v>1197</v>
      </c>
      <c r="Z56">
        <v>0</v>
      </c>
      <c r="AA56">
        <v>100</v>
      </c>
      <c r="AB56" t="s">
        <v>1264</v>
      </c>
      <c r="AC56" s="34" t="s">
        <v>320</v>
      </c>
      <c r="AD56" t="str">
        <f>AC56</f>
        <v>no change</v>
      </c>
      <c r="AE56">
        <v>0</v>
      </c>
      <c r="AF56">
        <v>0</v>
      </c>
      <c r="AG56" s="25">
        <f t="shared" si="5"/>
        <v>1</v>
      </c>
      <c r="AH56">
        <v>0</v>
      </c>
      <c r="AI56" s="25">
        <v>0</v>
      </c>
      <c r="AJ56" s="25">
        <f>IF($AI56=1,0,
IF(F56="Oilseed Rape",0,
1))</f>
        <v>1</v>
      </c>
      <c r="AK56" s="25">
        <v>0</v>
      </c>
      <c r="AL56" s="25">
        <f t="shared" si="7"/>
        <v>0</v>
      </c>
      <c r="AM56">
        <f t="shared" si="8"/>
        <v>0</v>
      </c>
      <c r="AN56">
        <f t="shared" si="9"/>
        <v>2</v>
      </c>
      <c r="AO56">
        <v>0</v>
      </c>
      <c r="AP56">
        <f t="shared" si="10"/>
        <v>0</v>
      </c>
      <c r="AQ56">
        <v>0</v>
      </c>
      <c r="AR56" s="25">
        <f>IF(AND(ISNUMBER(SEARCH("L-Dsty",$A56))=TRUE,$F56="Winter wheat"),'Management details'!$F$32,
IF(AND(ISNUMBER(SEARCH("H-Dsty",$A56))=TRUE,$F56="Winter wheat"),'Management details'!$G$32,
IF(AND(ISNUMBER(SEARCH("L-Dsty",$A56))=TRUE,$F56="Oilseed Rape"),'Management details'!$F$33,
IF(AND(ISNUMBER(SEARCH("H-Dsty",$A56))=TRUE,$F56="Oilseed Rape"),'Management details'!$G$33))))</f>
        <v>4</v>
      </c>
    </row>
    <row r="57" spans="1:44">
      <c r="A57" t="s">
        <v>1393</v>
      </c>
      <c r="B57" t="s">
        <v>309</v>
      </c>
      <c r="C57">
        <v>2012</v>
      </c>
      <c r="D57">
        <v>2</v>
      </c>
      <c r="E57" t="s">
        <v>1360</v>
      </c>
      <c r="F57" t="s">
        <v>311</v>
      </c>
      <c r="G57">
        <v>7.2</v>
      </c>
      <c r="H57" s="24">
        <f>IF(AND(A57=A56,F57=F56,F57="Winter wheat"),G57*0.9*'Management details'!$F$46,
IF(AND(OR(A57&lt;&gt;A56,F57&lt;&gt;F56),F57="Winter wheat"),G57*'Management details'!$F$46,
IF(F57="Oilseed Rape",G57*'Management details'!$F$47)))</f>
        <v>55.728000000000002</v>
      </c>
      <c r="I57" t="s">
        <v>1272</v>
      </c>
      <c r="J57">
        <v>10</v>
      </c>
      <c r="K57" t="str">
        <f t="shared" ref="K57:K58" si="18">IF(F57="Winter wheat","Winter wheat",
IF(F57="Oilseed Rape","Other"))</f>
        <v>Winter wheat</v>
      </c>
      <c r="L57" t="str">
        <f t="shared" si="1"/>
        <v>Fine</v>
      </c>
      <c r="M57">
        <f t="shared" si="2"/>
        <v>5.8479999999999999</v>
      </c>
      <c r="N57" t="str">
        <f t="shared" ref="N57:N109" si="19">IF(M57&lt;= 1.72, "SOM &lt;= 1.72",
IF(AND(M57&lt;= 5.16, M57&gt;1.72), "1.72 &lt; SOM &lt;= 5.16",
IF(AND(M57&lt;= 10.32, M57&gt;5.16), "5.16 &lt; SOM &lt;= 10.32",
IF(M57&gt;10.32, "10.32 &lt; SOM",
"!!"))))</f>
        <v>5.16 &lt; SOM &lt;= 10.32</v>
      </c>
      <c r="O57" t="s">
        <v>1269</v>
      </c>
      <c r="P57" t="s">
        <v>1270</v>
      </c>
      <c r="Q57">
        <v>7</v>
      </c>
      <c r="R57" t="str">
        <f>IF(AND(Q57&gt;5.4,Q57&lt;=7.3),"5.5 &lt; pH &lt;= 7.3",
IF(AND(Q57&gt;7.3,Q57&lt;=8.5),"7.3 &lt; pH &lt;= 8.5"))</f>
        <v>5.5 &lt; pH &lt;= 7.3</v>
      </c>
      <c r="S57" t="s">
        <v>317</v>
      </c>
      <c r="T57">
        <f>IF(AND((ISNUMBER(SEARCH("heavy",$A57))=TRUE),$F57="Winter wheat"),'Management details'!$O$11,
IF(AND((ISNUMBER(SEARCH("medium",$A57))=TRUE),$F57="Winter wheat"),'Management details'!$P$11,
IF(AND((ISNUMBER(SEARCH("light",$A57))=TRUE),$F57="Winter wheat"),'Management details'!$Q$11,
IF($F57="Oilseed Rape",'Management details'!$O$12))))</f>
        <v>220</v>
      </c>
      <c r="U57" t="s">
        <v>1424</v>
      </c>
      <c r="V57">
        <v>3</v>
      </c>
      <c r="W57" s="167">
        <f>IF(AND(ISNUMBER(SEARCH("L-Dsty",$A57))=TRUE,F57="Winter wheat"),'Management details'!$AB$22,
IF(AND(ISNUMBER(SEARCH("H-Dsty",$A57))=TRUE,F57="Winter wheat"),'Management details'!$AF$22,
IF(F57="Oilseed Rape",'Management details'!$AB$30)))</f>
        <v>8.0975999999999999</v>
      </c>
      <c r="X57" s="34" t="s">
        <v>1197</v>
      </c>
      <c r="Y57" t="s">
        <v>1197</v>
      </c>
      <c r="Z57">
        <v>0</v>
      </c>
      <c r="AA57">
        <v>100</v>
      </c>
      <c r="AB57" t="s">
        <v>1264</v>
      </c>
      <c r="AC57" s="34" t="s">
        <v>320</v>
      </c>
      <c r="AD57" t="str">
        <f t="shared" ref="AD57:AD109" si="20">AC57</f>
        <v>no change</v>
      </c>
      <c r="AE57">
        <v>0</v>
      </c>
      <c r="AF57">
        <v>0</v>
      </c>
      <c r="AG57" s="25">
        <f t="shared" si="5"/>
        <v>1</v>
      </c>
      <c r="AH57">
        <v>0</v>
      </c>
      <c r="AI57" s="25">
        <v>0</v>
      </c>
      <c r="AJ57" s="25">
        <f t="shared" ref="AJ57:AJ73" si="21">IF($AI57=1,0,
IF(F57="Oilseed Rape",0,
1))</f>
        <v>1</v>
      </c>
      <c r="AK57" s="25">
        <v>0</v>
      </c>
      <c r="AL57" s="25">
        <f t="shared" si="7"/>
        <v>0</v>
      </c>
      <c r="AM57">
        <f t="shared" si="8"/>
        <v>0</v>
      </c>
      <c r="AN57">
        <f t="shared" si="9"/>
        <v>2</v>
      </c>
      <c r="AO57">
        <v>0</v>
      </c>
      <c r="AP57">
        <f t="shared" si="10"/>
        <v>0</v>
      </c>
      <c r="AQ57">
        <v>0</v>
      </c>
      <c r="AR57" s="25">
        <f>IF(AND(ISNUMBER(SEARCH("L-Dsty",$A57))=TRUE,$F57="Winter wheat"),'Management details'!$F$32,
IF(AND(ISNUMBER(SEARCH("H-Dsty",$A57))=TRUE,$F57="Winter wheat"),'Management details'!$G$32,
IF(AND(ISNUMBER(SEARCH("L-Dsty",$A57))=TRUE,$F57="Oilseed Rape"),'Management details'!$F$33,
IF(AND(ISNUMBER(SEARCH("H-Dsty",$A57))=TRUE,$F57="Oilseed Rape"),'Management details'!$G$33))))</f>
        <v>4</v>
      </c>
    </row>
    <row r="58" spans="1:44">
      <c r="A58" t="s">
        <v>1393</v>
      </c>
      <c r="B58" t="s">
        <v>309</v>
      </c>
      <c r="C58">
        <v>2013</v>
      </c>
      <c r="D58">
        <v>3</v>
      </c>
      <c r="E58" t="s">
        <v>1360</v>
      </c>
      <c r="F58" t="s">
        <v>326</v>
      </c>
      <c r="G58">
        <v>7.2</v>
      </c>
      <c r="H58" s="24">
        <f>IF(AND(A58=A57,F58=F57,F58="Winter wheat"),G58*0.9*'Management details'!$F$46,
IF(AND(OR(A58&lt;&gt;A57,F58&lt;&gt;F57),F58="Winter wheat"),G58*'Management details'!$F$46,
IF(F58="Oilseed Rape",G58*'Management details'!$F$47)))</f>
        <v>25.2</v>
      </c>
      <c r="I58" t="s">
        <v>1272</v>
      </c>
      <c r="J58">
        <v>10</v>
      </c>
      <c r="K58" t="str">
        <f t="shared" si="18"/>
        <v>Other</v>
      </c>
      <c r="L58" t="str">
        <f t="shared" si="1"/>
        <v>Fine</v>
      </c>
      <c r="M58">
        <f t="shared" si="2"/>
        <v>5.8479999999999999</v>
      </c>
      <c r="N58" t="str">
        <f t="shared" si="19"/>
        <v>5.16 &lt; SOM &lt;= 10.32</v>
      </c>
      <c r="O58" t="s">
        <v>1269</v>
      </c>
      <c r="P58" t="s">
        <v>1270</v>
      </c>
      <c r="Q58">
        <v>7</v>
      </c>
      <c r="R58" t="str">
        <f t="shared" ref="R58:R109" si="22">IF(AND(Q58&gt;5.4,Q58&lt;=7.3),"5.5 &lt; pH &lt;= 7.3",
IF(AND(Q58&gt;7.3,Q58&lt;=8.5),"7.3 &lt; pH &lt;= 8.5"))</f>
        <v>5.5 &lt; pH &lt;= 7.3</v>
      </c>
      <c r="S58" t="s">
        <v>317</v>
      </c>
      <c r="T58">
        <f>IF(AND((ISNUMBER(SEARCH("heavy",$A58))=TRUE),$F58="Winter wheat"),'Management details'!$O$11,
IF(AND((ISNUMBER(SEARCH("medium",$A58))=TRUE),$F58="Winter wheat"),'Management details'!$P$11,
IF(AND((ISNUMBER(SEARCH("light",$A58))=TRUE),$F58="Winter wheat"),'Management details'!$Q$11,
IF($F58="Oilseed Rape",'Management details'!$O$12))))</f>
        <v>190</v>
      </c>
      <c r="U58" t="s">
        <v>1424</v>
      </c>
      <c r="V58">
        <v>3</v>
      </c>
      <c r="W58" s="167">
        <f>IF(AND(ISNUMBER(SEARCH("L-Dsty",$A58))=TRUE,F58="Winter wheat"),'Management details'!$AB$22,
IF(AND(ISNUMBER(SEARCH("H-Dsty",$A58))=TRUE,F58="Winter wheat"),'Management details'!$AF$22,
IF(F58="Oilseed Rape",'Management details'!$AB$30)))</f>
        <v>2</v>
      </c>
      <c r="X58" s="34" t="s">
        <v>1197</v>
      </c>
      <c r="Y58" t="s">
        <v>1197</v>
      </c>
      <c r="Z58">
        <v>0</v>
      </c>
      <c r="AA58">
        <v>100</v>
      </c>
      <c r="AB58" t="s">
        <v>1264</v>
      </c>
      <c r="AC58" s="34" t="s">
        <v>320</v>
      </c>
      <c r="AD58" t="str">
        <f t="shared" si="20"/>
        <v>no change</v>
      </c>
      <c r="AE58">
        <v>0</v>
      </c>
      <c r="AF58">
        <v>0</v>
      </c>
      <c r="AG58" s="25">
        <f t="shared" si="5"/>
        <v>0</v>
      </c>
      <c r="AH58">
        <v>0</v>
      </c>
      <c r="AI58" s="25">
        <v>0</v>
      </c>
      <c r="AJ58" s="25">
        <f t="shared" si="21"/>
        <v>0</v>
      </c>
      <c r="AK58" s="25">
        <v>0</v>
      </c>
      <c r="AL58" s="25">
        <f t="shared" si="7"/>
        <v>0</v>
      </c>
      <c r="AM58">
        <f t="shared" si="8"/>
        <v>0</v>
      </c>
      <c r="AN58">
        <f t="shared" si="9"/>
        <v>1</v>
      </c>
      <c r="AO58">
        <v>0</v>
      </c>
      <c r="AP58">
        <f t="shared" si="10"/>
        <v>1</v>
      </c>
      <c r="AQ58">
        <v>0</v>
      </c>
      <c r="AR58" s="25">
        <f>IF(AND(ISNUMBER(SEARCH("L-Dsty",$A58))=TRUE,$F58="Winter wheat"),'Management details'!$F$32,
IF(AND(ISNUMBER(SEARCH("H-Dsty",$A58))=TRUE,$F58="Winter wheat"),'Management details'!$G$32,
IF(AND(ISNUMBER(SEARCH("L-Dsty",$A58))=TRUE,$F58="Oilseed Rape"),'Management details'!$F$33,
IF(AND(ISNUMBER(SEARCH("H-Dsty",$A58))=TRUE,$F58="Oilseed Rape"),'Management details'!$G$33))))</f>
        <v>3</v>
      </c>
    </row>
    <row r="59" spans="1:44">
      <c r="A59" t="s">
        <v>1393</v>
      </c>
      <c r="B59" t="s">
        <v>309</v>
      </c>
      <c r="C59">
        <v>2014</v>
      </c>
      <c r="D59">
        <v>4</v>
      </c>
      <c r="E59" t="s">
        <v>1360</v>
      </c>
      <c r="F59" t="s">
        <v>311</v>
      </c>
      <c r="G59">
        <v>7.2</v>
      </c>
      <c r="H59" s="24">
        <f>IF(AND(A59=A58,F59=F58,F59="Winter wheat"),G59*0.9*'Management details'!$F$46,
IF(AND(OR(A59&lt;&gt;A58,F59&lt;&gt;F58),F59="Winter wheat"),G59*'Management details'!$F$46,
IF(F59="Oilseed Rape",G59*'Management details'!$F$47)))</f>
        <v>61.92</v>
      </c>
      <c r="I59" t="s">
        <v>1272</v>
      </c>
      <c r="J59">
        <v>10</v>
      </c>
      <c r="K59" t="str">
        <f>IF(F59="Winter wheat","Winter wheat",
IF(F59="Oilseed Rape","Other"))</f>
        <v>Winter wheat</v>
      </c>
      <c r="L59" t="str">
        <f t="shared" si="1"/>
        <v>Fine</v>
      </c>
      <c r="M59">
        <f t="shared" si="2"/>
        <v>5.8479999999999999</v>
      </c>
      <c r="N59" t="str">
        <f t="shared" si="19"/>
        <v>5.16 &lt; SOM &lt;= 10.32</v>
      </c>
      <c r="O59" t="s">
        <v>1269</v>
      </c>
      <c r="P59" t="s">
        <v>1270</v>
      </c>
      <c r="Q59">
        <v>7</v>
      </c>
      <c r="R59" t="str">
        <f t="shared" si="22"/>
        <v>5.5 &lt; pH &lt;= 7.3</v>
      </c>
      <c r="S59" t="s">
        <v>317</v>
      </c>
      <c r="T59">
        <f>IF(AND((ISNUMBER(SEARCH("heavy",$A59))=TRUE),$F59="Winter wheat"),'Management details'!$O$11,
IF(AND((ISNUMBER(SEARCH("medium",$A59))=TRUE),$F59="Winter wheat"),'Management details'!$P$11,
IF(AND((ISNUMBER(SEARCH("light",$A59))=TRUE),$F59="Winter wheat"),'Management details'!$Q$11,
IF($F59="Oilseed Rape",'Management details'!$O$12))))</f>
        <v>220</v>
      </c>
      <c r="U59" t="s">
        <v>1424</v>
      </c>
      <c r="V59">
        <v>3</v>
      </c>
      <c r="W59" s="167">
        <f>IF(AND(ISNUMBER(SEARCH("L-Dsty",$A59))=TRUE,F59="Winter wheat"),'Management details'!$AB$22,
IF(AND(ISNUMBER(SEARCH("H-Dsty",$A59))=TRUE,F59="Winter wheat"),'Management details'!$AF$22,
IF(F59="Oilseed Rape",'Management details'!$AB$30)))</f>
        <v>8.0975999999999999</v>
      </c>
      <c r="X59" s="34" t="s">
        <v>1197</v>
      </c>
      <c r="Y59" t="s">
        <v>1197</v>
      </c>
      <c r="Z59">
        <v>0</v>
      </c>
      <c r="AA59">
        <v>100</v>
      </c>
      <c r="AB59" t="s">
        <v>1264</v>
      </c>
      <c r="AC59" s="34" t="s">
        <v>320</v>
      </c>
      <c r="AD59" t="str">
        <f t="shared" si="20"/>
        <v>no change</v>
      </c>
      <c r="AE59">
        <v>0</v>
      </c>
      <c r="AF59">
        <v>0</v>
      </c>
      <c r="AG59" s="25">
        <f t="shared" si="5"/>
        <v>1</v>
      </c>
      <c r="AH59">
        <v>0</v>
      </c>
      <c r="AI59" s="25">
        <v>0</v>
      </c>
      <c r="AJ59" s="25">
        <f t="shared" si="21"/>
        <v>1</v>
      </c>
      <c r="AK59" s="25">
        <v>0</v>
      </c>
      <c r="AL59" s="25">
        <f t="shared" si="7"/>
        <v>0</v>
      </c>
      <c r="AM59">
        <f t="shared" si="8"/>
        <v>0</v>
      </c>
      <c r="AN59">
        <f t="shared" si="9"/>
        <v>2</v>
      </c>
      <c r="AO59">
        <v>0</v>
      </c>
      <c r="AP59">
        <f t="shared" si="10"/>
        <v>0</v>
      </c>
      <c r="AQ59">
        <v>0</v>
      </c>
      <c r="AR59" s="25">
        <f>IF(AND(ISNUMBER(SEARCH("L-Dsty",$A59))=TRUE,$F59="Winter wheat"),'Management details'!$F$32,
IF(AND(ISNUMBER(SEARCH("H-Dsty",$A59))=TRUE,$F59="Winter wheat"),'Management details'!$G$32,
IF(AND(ISNUMBER(SEARCH("L-Dsty",$A59))=TRUE,$F59="Oilseed Rape"),'Management details'!$F$33,
IF(AND(ISNUMBER(SEARCH("H-Dsty",$A59))=TRUE,$F59="Oilseed Rape"),'Management details'!$G$33))))</f>
        <v>4</v>
      </c>
    </row>
    <row r="60" spans="1:44">
      <c r="A60" t="s">
        <v>1393</v>
      </c>
      <c r="B60" t="s">
        <v>309</v>
      </c>
      <c r="C60">
        <v>2015</v>
      </c>
      <c r="D60">
        <v>5</v>
      </c>
      <c r="E60" t="s">
        <v>1360</v>
      </c>
      <c r="F60" t="s">
        <v>311</v>
      </c>
      <c r="G60">
        <v>7.2</v>
      </c>
      <c r="H60" s="24">
        <f>IF(AND(A60=A59,F60=F59,F60="Winter wheat"),G60*0.9*'Management details'!$F$46,
IF(AND(OR(A60&lt;&gt;A59,F60&lt;&gt;F59),F60="Winter wheat"),G60*'Management details'!$F$46,
IF(F60="Oilseed Rape",G60*'Management details'!$F$47)))</f>
        <v>55.728000000000002</v>
      </c>
      <c r="I60" t="s">
        <v>1272</v>
      </c>
      <c r="J60">
        <v>10</v>
      </c>
      <c r="K60" t="str">
        <f t="shared" ref="K60:K109" si="23">IF(F60="Winter wheat","Winter wheat",
IF(F60="Oilseed Rape","Other"))</f>
        <v>Winter wheat</v>
      </c>
      <c r="L60" t="str">
        <f t="shared" si="1"/>
        <v>Fine</v>
      </c>
      <c r="M60">
        <f t="shared" si="2"/>
        <v>5.8479999999999999</v>
      </c>
      <c r="N60" t="str">
        <f t="shared" si="19"/>
        <v>5.16 &lt; SOM &lt;= 10.32</v>
      </c>
      <c r="O60" t="s">
        <v>1269</v>
      </c>
      <c r="P60" t="s">
        <v>1270</v>
      </c>
      <c r="Q60">
        <v>7</v>
      </c>
      <c r="R60" t="str">
        <f t="shared" si="22"/>
        <v>5.5 &lt; pH &lt;= 7.3</v>
      </c>
      <c r="S60" t="s">
        <v>317</v>
      </c>
      <c r="T60">
        <f>IF(AND((ISNUMBER(SEARCH("heavy",$A60))=TRUE),$F60="Winter wheat"),'Management details'!$O$11,
IF(AND((ISNUMBER(SEARCH("medium",$A60))=TRUE),$F60="Winter wheat"),'Management details'!$P$11,
IF(AND((ISNUMBER(SEARCH("light",$A60))=TRUE),$F60="Winter wheat"),'Management details'!$Q$11,
IF($F60="Oilseed Rape",'Management details'!$O$12))))</f>
        <v>220</v>
      </c>
      <c r="U60" t="s">
        <v>1424</v>
      </c>
      <c r="V60">
        <v>3</v>
      </c>
      <c r="W60" s="167">
        <f>IF(AND(ISNUMBER(SEARCH("L-Dsty",$A60))=TRUE,F60="Winter wheat"),'Management details'!$AB$22,
IF(AND(ISNUMBER(SEARCH("H-Dsty",$A60))=TRUE,F60="Winter wheat"),'Management details'!$AF$22,
IF(F60="Oilseed Rape",'Management details'!$AB$30)))</f>
        <v>8.0975999999999999</v>
      </c>
      <c r="X60" s="34" t="s">
        <v>1197</v>
      </c>
      <c r="Y60" t="s">
        <v>1197</v>
      </c>
      <c r="Z60">
        <v>0</v>
      </c>
      <c r="AA60">
        <v>100</v>
      </c>
      <c r="AB60" t="s">
        <v>1264</v>
      </c>
      <c r="AC60" s="34" t="s">
        <v>320</v>
      </c>
      <c r="AD60" t="str">
        <f t="shared" si="20"/>
        <v>no change</v>
      </c>
      <c r="AE60">
        <v>0</v>
      </c>
      <c r="AF60">
        <v>0</v>
      </c>
      <c r="AG60" s="25">
        <f t="shared" si="5"/>
        <v>1</v>
      </c>
      <c r="AH60">
        <v>0</v>
      </c>
      <c r="AI60" s="25">
        <v>0</v>
      </c>
      <c r="AJ60" s="25">
        <f t="shared" si="21"/>
        <v>1</v>
      </c>
      <c r="AK60" s="25">
        <v>0</v>
      </c>
      <c r="AL60" s="25">
        <f t="shared" si="7"/>
        <v>0</v>
      </c>
      <c r="AM60">
        <f t="shared" si="8"/>
        <v>0</v>
      </c>
      <c r="AN60">
        <f t="shared" si="9"/>
        <v>2</v>
      </c>
      <c r="AO60">
        <v>0</v>
      </c>
      <c r="AP60">
        <f t="shared" si="10"/>
        <v>0</v>
      </c>
      <c r="AQ60">
        <v>0</v>
      </c>
      <c r="AR60" s="25">
        <f>IF(AND(ISNUMBER(SEARCH("L-Dsty",$A60))=TRUE,$F60="Winter wheat"),'Management details'!$F$32,
IF(AND(ISNUMBER(SEARCH("H-Dsty",$A60))=TRUE,$F60="Winter wheat"),'Management details'!$G$32,
IF(AND(ISNUMBER(SEARCH("L-Dsty",$A60))=TRUE,$F60="Oilseed Rape"),'Management details'!$F$33,
IF(AND(ISNUMBER(SEARCH("H-Dsty",$A60))=TRUE,$F60="Oilseed Rape"),'Management details'!$G$33))))</f>
        <v>4</v>
      </c>
    </row>
    <row r="61" spans="1:44">
      <c r="A61" t="s">
        <v>1393</v>
      </c>
      <c r="B61" t="s">
        <v>309</v>
      </c>
      <c r="C61">
        <v>2016</v>
      </c>
      <c r="D61">
        <v>6</v>
      </c>
      <c r="E61" t="s">
        <v>1360</v>
      </c>
      <c r="F61" t="s">
        <v>326</v>
      </c>
      <c r="G61">
        <v>7.2</v>
      </c>
      <c r="H61" s="24">
        <f>IF(AND(A61=A60,F61=F60,F61="Winter wheat"),G61*0.9*'Management details'!$F$46,
IF(AND(OR(A61&lt;&gt;A60,F61&lt;&gt;F60),F61="Winter wheat"),G61*'Management details'!$F$46,
IF(F61="Oilseed Rape",G61*'Management details'!$F$47)))</f>
        <v>25.2</v>
      </c>
      <c r="I61" t="s">
        <v>1272</v>
      </c>
      <c r="J61">
        <v>10</v>
      </c>
      <c r="K61" t="str">
        <f t="shared" si="23"/>
        <v>Other</v>
      </c>
      <c r="L61" t="str">
        <f t="shared" si="1"/>
        <v>Fine</v>
      </c>
      <c r="M61">
        <f t="shared" si="2"/>
        <v>5.8479999999999999</v>
      </c>
      <c r="N61" t="str">
        <f t="shared" si="19"/>
        <v>5.16 &lt; SOM &lt;= 10.32</v>
      </c>
      <c r="O61" t="s">
        <v>1269</v>
      </c>
      <c r="P61" t="s">
        <v>1270</v>
      </c>
      <c r="Q61">
        <v>7</v>
      </c>
      <c r="R61" t="str">
        <f t="shared" si="22"/>
        <v>5.5 &lt; pH &lt;= 7.3</v>
      </c>
      <c r="S61" t="s">
        <v>317</v>
      </c>
      <c r="T61">
        <f>IF(AND((ISNUMBER(SEARCH("heavy",$A61))=TRUE),$F61="Winter wheat"),'Management details'!$O$11,
IF(AND((ISNUMBER(SEARCH("medium",$A61))=TRUE),$F61="Winter wheat"),'Management details'!$P$11,
IF(AND((ISNUMBER(SEARCH("light",$A61))=TRUE),$F61="Winter wheat"),'Management details'!$Q$11,
IF($F61="Oilseed Rape",'Management details'!$O$12))))</f>
        <v>190</v>
      </c>
      <c r="U61" t="s">
        <v>1424</v>
      </c>
      <c r="V61">
        <v>3</v>
      </c>
      <c r="W61" s="167">
        <f>IF(AND(ISNUMBER(SEARCH("L-Dsty",$A61))=TRUE,F61="Winter wheat"),'Management details'!$AB$22,
IF(AND(ISNUMBER(SEARCH("H-Dsty",$A61))=TRUE,F61="Winter wheat"),'Management details'!$AF$22,
IF(F61="Oilseed Rape",'Management details'!$AB$30)))</f>
        <v>2</v>
      </c>
      <c r="X61" s="34" t="s">
        <v>1197</v>
      </c>
      <c r="Y61" t="s">
        <v>1197</v>
      </c>
      <c r="Z61">
        <v>0</v>
      </c>
      <c r="AA61">
        <v>100</v>
      </c>
      <c r="AB61" t="s">
        <v>1264</v>
      </c>
      <c r="AC61" s="34" t="s">
        <v>320</v>
      </c>
      <c r="AD61" t="str">
        <f t="shared" si="20"/>
        <v>no change</v>
      </c>
      <c r="AE61">
        <v>0</v>
      </c>
      <c r="AF61">
        <v>0</v>
      </c>
      <c r="AG61" s="25">
        <f t="shared" si="5"/>
        <v>0</v>
      </c>
      <c r="AH61">
        <v>0</v>
      </c>
      <c r="AI61" s="25">
        <v>0</v>
      </c>
      <c r="AJ61" s="25">
        <f t="shared" si="21"/>
        <v>0</v>
      </c>
      <c r="AK61" s="25">
        <v>0</v>
      </c>
      <c r="AL61" s="25">
        <f t="shared" si="7"/>
        <v>0</v>
      </c>
      <c r="AM61">
        <f t="shared" si="8"/>
        <v>0</v>
      </c>
      <c r="AN61">
        <f t="shared" si="9"/>
        <v>1</v>
      </c>
      <c r="AO61">
        <v>0</v>
      </c>
      <c r="AP61">
        <f t="shared" si="10"/>
        <v>1</v>
      </c>
      <c r="AQ61">
        <v>0</v>
      </c>
      <c r="AR61" s="25">
        <f>IF(AND(ISNUMBER(SEARCH("L-Dsty",$A61))=TRUE,$F61="Winter wheat"),'Management details'!$F$32,
IF(AND(ISNUMBER(SEARCH("H-Dsty",$A61))=TRUE,$F61="Winter wheat"),'Management details'!$G$32,
IF(AND(ISNUMBER(SEARCH("L-Dsty",$A61))=TRUE,$F61="Oilseed Rape"),'Management details'!$F$33,
IF(AND(ISNUMBER(SEARCH("H-Dsty",$A61))=TRUE,$F61="Oilseed Rape"),'Management details'!$G$33))))</f>
        <v>3</v>
      </c>
    </row>
    <row r="62" spans="1:44">
      <c r="A62" t="s">
        <v>1394</v>
      </c>
      <c r="B62" t="s">
        <v>309</v>
      </c>
      <c r="C62">
        <v>2011</v>
      </c>
      <c r="D62">
        <v>1</v>
      </c>
      <c r="E62" t="s">
        <v>1361</v>
      </c>
      <c r="F62" t="s">
        <v>311</v>
      </c>
      <c r="G62">
        <v>7.2</v>
      </c>
      <c r="H62" s="24">
        <f>IF(AND(A62=A61,F62=F61,F62="Winter wheat"),G62*0.9*'Management details'!$F$46,
IF(AND(OR(A62&lt;&gt;A61,F62&lt;&gt;F61),F62="Winter wheat"),G62*'Management details'!$F$46,
IF(F62="Oilseed Rape",G62*'Management details'!$F$47)))</f>
        <v>61.92</v>
      </c>
      <c r="I62" t="s">
        <v>1272</v>
      </c>
      <c r="J62">
        <v>10</v>
      </c>
      <c r="K62" t="str">
        <f t="shared" si="23"/>
        <v>Winter wheat</v>
      </c>
      <c r="L62" t="str">
        <f t="shared" si="1"/>
        <v>Fine</v>
      </c>
      <c r="M62">
        <f t="shared" si="2"/>
        <v>5.8479999999999999</v>
      </c>
      <c r="N62" t="str">
        <f t="shared" si="19"/>
        <v>5.16 &lt; SOM &lt;= 10.32</v>
      </c>
      <c r="O62" t="s">
        <v>1269</v>
      </c>
      <c r="P62" t="s">
        <v>1270</v>
      </c>
      <c r="Q62">
        <v>7</v>
      </c>
      <c r="R62" t="str">
        <f t="shared" si="22"/>
        <v>5.5 &lt; pH &lt;= 7.3</v>
      </c>
      <c r="S62" t="s">
        <v>317</v>
      </c>
      <c r="T62">
        <f>IF(AND((ISNUMBER(SEARCH("heavy",$A62))=TRUE),$F62="Winter wheat"),'Management details'!$O$11,
IF(AND((ISNUMBER(SEARCH("medium",$A62))=TRUE),$F62="Winter wheat"),'Management details'!$P$11,
IF(AND((ISNUMBER(SEARCH("light",$A62))=TRUE),$F62="Winter wheat"),'Management details'!$Q$11,
IF($F62="Oilseed Rape",'Management details'!$O$12))))</f>
        <v>220</v>
      </c>
      <c r="U62" t="s">
        <v>1424</v>
      </c>
      <c r="V62">
        <v>3</v>
      </c>
      <c r="W62" s="167">
        <f>IF(AND(ISNUMBER(SEARCH("L-Dsty",$A62))=TRUE,F62="Winter wheat"),'Management details'!$AB$22,
IF(AND(ISNUMBER(SEARCH("H-Dsty",$A62))=TRUE,F62="Winter wheat"),'Management details'!$AF$22,
IF(F62="Oilseed Rape",'Management details'!$AB$30)))</f>
        <v>7.3776000000000002</v>
      </c>
      <c r="X62" s="34" t="s">
        <v>1197</v>
      </c>
      <c r="Y62" t="s">
        <v>1197</v>
      </c>
      <c r="Z62">
        <v>0</v>
      </c>
      <c r="AA62">
        <v>100</v>
      </c>
      <c r="AB62" t="s">
        <v>1264</v>
      </c>
      <c r="AC62" s="34" t="s">
        <v>320</v>
      </c>
      <c r="AD62" t="str">
        <f t="shared" si="20"/>
        <v>no change</v>
      </c>
      <c r="AE62">
        <v>0</v>
      </c>
      <c r="AF62">
        <v>0</v>
      </c>
      <c r="AG62" s="25">
        <f t="shared" si="5"/>
        <v>1</v>
      </c>
      <c r="AH62">
        <v>0</v>
      </c>
      <c r="AI62" s="25">
        <v>0</v>
      </c>
      <c r="AJ62" s="25">
        <f t="shared" si="21"/>
        <v>1</v>
      </c>
      <c r="AK62" s="25">
        <v>0</v>
      </c>
      <c r="AL62" s="25">
        <f t="shared" si="7"/>
        <v>0</v>
      </c>
      <c r="AM62">
        <f t="shared" si="8"/>
        <v>0</v>
      </c>
      <c r="AN62">
        <f t="shared" si="9"/>
        <v>2</v>
      </c>
      <c r="AO62">
        <v>0</v>
      </c>
      <c r="AP62">
        <f t="shared" si="10"/>
        <v>0</v>
      </c>
      <c r="AQ62">
        <v>0</v>
      </c>
      <c r="AR62" s="25">
        <f>IF(AND(ISNUMBER(SEARCH("L-Dsty",$A62))=TRUE,$F62="Winter wheat"),'Management details'!$F$32,
IF(AND(ISNUMBER(SEARCH("H-Dsty",$A62))=TRUE,$F62="Winter wheat"),'Management details'!$G$32,
IF(AND(ISNUMBER(SEARCH("L-Dsty",$A62))=TRUE,$F62="Oilseed Rape"),'Management details'!$F$33,
IF(AND(ISNUMBER(SEARCH("H-Dsty",$A62))=TRUE,$F62="Oilseed Rape"),'Management details'!$G$33))))</f>
        <v>4</v>
      </c>
    </row>
    <row r="63" spans="1:44">
      <c r="A63" t="s">
        <v>1394</v>
      </c>
      <c r="B63" t="s">
        <v>309</v>
      </c>
      <c r="C63">
        <v>2012</v>
      </c>
      <c r="D63">
        <v>2</v>
      </c>
      <c r="E63" t="s">
        <v>1361</v>
      </c>
      <c r="F63" t="s">
        <v>311</v>
      </c>
      <c r="G63">
        <v>7.2</v>
      </c>
      <c r="H63" s="24">
        <f>IF(AND(A63=A62,F63=F62,F63="Winter wheat"),G63*0.9*'Management details'!$F$46,
IF(AND(OR(A63&lt;&gt;A62,F63&lt;&gt;F62),F63="Winter wheat"),G63*'Management details'!$F$46,
IF(F63="Oilseed Rape",G63*'Management details'!$F$47)))</f>
        <v>55.728000000000002</v>
      </c>
      <c r="I63" t="s">
        <v>1272</v>
      </c>
      <c r="J63">
        <v>10</v>
      </c>
      <c r="K63" t="str">
        <f t="shared" si="23"/>
        <v>Winter wheat</v>
      </c>
      <c r="L63" t="str">
        <f t="shared" si="1"/>
        <v>Fine</v>
      </c>
      <c r="M63">
        <f t="shared" si="2"/>
        <v>5.8479999999999999</v>
      </c>
      <c r="N63" t="str">
        <f t="shared" si="19"/>
        <v>5.16 &lt; SOM &lt;= 10.32</v>
      </c>
      <c r="O63" t="s">
        <v>1269</v>
      </c>
      <c r="P63" t="s">
        <v>1270</v>
      </c>
      <c r="Q63">
        <v>7</v>
      </c>
      <c r="R63" t="str">
        <f t="shared" si="22"/>
        <v>5.5 &lt; pH &lt;= 7.3</v>
      </c>
      <c r="S63" t="s">
        <v>317</v>
      </c>
      <c r="T63">
        <f>IF(AND((ISNUMBER(SEARCH("heavy",$A63))=TRUE),$F63="Winter wheat"),'Management details'!$O$11,
IF(AND((ISNUMBER(SEARCH("medium",$A63))=TRUE),$F63="Winter wheat"),'Management details'!$P$11,
IF(AND((ISNUMBER(SEARCH("light",$A63))=TRUE),$F63="Winter wheat"),'Management details'!$Q$11,
IF($F63="Oilseed Rape",'Management details'!$O$12))))</f>
        <v>220</v>
      </c>
      <c r="U63" t="s">
        <v>1424</v>
      </c>
      <c r="V63">
        <v>3</v>
      </c>
      <c r="W63" s="167">
        <f>IF(AND(ISNUMBER(SEARCH("L-Dsty",$A63))=TRUE,F63="Winter wheat"),'Management details'!$AB$22,
IF(AND(ISNUMBER(SEARCH("H-Dsty",$A63))=TRUE,F63="Winter wheat"),'Management details'!$AF$22,
IF(F63="Oilseed Rape",'Management details'!$AB$30)))</f>
        <v>7.3776000000000002</v>
      </c>
      <c r="X63" s="34" t="s">
        <v>1197</v>
      </c>
      <c r="Y63" t="s">
        <v>1197</v>
      </c>
      <c r="Z63">
        <v>0</v>
      </c>
      <c r="AA63">
        <v>100</v>
      </c>
      <c r="AB63" t="s">
        <v>1264</v>
      </c>
      <c r="AC63" s="34" t="s">
        <v>320</v>
      </c>
      <c r="AD63" t="str">
        <f t="shared" si="20"/>
        <v>no change</v>
      </c>
      <c r="AE63">
        <v>0</v>
      </c>
      <c r="AF63">
        <v>0</v>
      </c>
      <c r="AG63" s="25">
        <f t="shared" si="5"/>
        <v>1</v>
      </c>
      <c r="AH63">
        <v>0</v>
      </c>
      <c r="AI63" s="25">
        <v>0</v>
      </c>
      <c r="AJ63" s="25">
        <f t="shared" si="21"/>
        <v>1</v>
      </c>
      <c r="AK63" s="25">
        <v>0</v>
      </c>
      <c r="AL63" s="25">
        <f t="shared" si="7"/>
        <v>0</v>
      </c>
      <c r="AM63">
        <f t="shared" si="8"/>
        <v>0</v>
      </c>
      <c r="AN63">
        <f t="shared" si="9"/>
        <v>2</v>
      </c>
      <c r="AO63">
        <v>0</v>
      </c>
      <c r="AP63">
        <f t="shared" si="10"/>
        <v>0</v>
      </c>
      <c r="AQ63">
        <v>0</v>
      </c>
      <c r="AR63" s="25">
        <f>IF(AND(ISNUMBER(SEARCH("L-Dsty",$A63))=TRUE,$F63="Winter wheat"),'Management details'!$F$32,
IF(AND(ISNUMBER(SEARCH("H-Dsty",$A63))=TRUE,$F63="Winter wheat"),'Management details'!$G$32,
IF(AND(ISNUMBER(SEARCH("L-Dsty",$A63))=TRUE,$F63="Oilseed Rape"),'Management details'!$F$33,
IF(AND(ISNUMBER(SEARCH("H-Dsty",$A63))=TRUE,$F63="Oilseed Rape"),'Management details'!$G$33))))</f>
        <v>4</v>
      </c>
    </row>
    <row r="64" spans="1:44">
      <c r="A64" t="s">
        <v>1394</v>
      </c>
      <c r="B64" t="s">
        <v>309</v>
      </c>
      <c r="C64">
        <v>2013</v>
      </c>
      <c r="D64">
        <v>3</v>
      </c>
      <c r="E64" t="s">
        <v>1361</v>
      </c>
      <c r="F64" t="s">
        <v>326</v>
      </c>
      <c r="G64">
        <v>7.2</v>
      </c>
      <c r="H64" s="24">
        <f>IF(AND(A64=A63,F64=F63,F64="Winter wheat"),G64*0.9*'Management details'!$F$46,
IF(AND(OR(A64&lt;&gt;A63,F64&lt;&gt;F63),F64="Winter wheat"),G64*'Management details'!$F$46,
IF(F64="Oilseed Rape",G64*'Management details'!$F$47)))</f>
        <v>25.2</v>
      </c>
      <c r="I64" t="s">
        <v>1272</v>
      </c>
      <c r="J64">
        <v>10</v>
      </c>
      <c r="K64" t="str">
        <f t="shared" si="23"/>
        <v>Other</v>
      </c>
      <c r="L64" t="str">
        <f t="shared" si="1"/>
        <v>Fine</v>
      </c>
      <c r="M64">
        <f t="shared" si="2"/>
        <v>5.8479999999999999</v>
      </c>
      <c r="N64" t="str">
        <f t="shared" si="19"/>
        <v>5.16 &lt; SOM &lt;= 10.32</v>
      </c>
      <c r="O64" t="s">
        <v>1269</v>
      </c>
      <c r="P64" t="s">
        <v>1270</v>
      </c>
      <c r="Q64">
        <v>7</v>
      </c>
      <c r="R64" t="str">
        <f t="shared" si="22"/>
        <v>5.5 &lt; pH &lt;= 7.3</v>
      </c>
      <c r="S64" t="s">
        <v>317</v>
      </c>
      <c r="T64">
        <f>IF(AND((ISNUMBER(SEARCH("heavy",$A64))=TRUE),$F64="Winter wheat"),'Management details'!$O$11,
IF(AND((ISNUMBER(SEARCH("medium",$A64))=TRUE),$F64="Winter wheat"),'Management details'!$P$11,
IF(AND((ISNUMBER(SEARCH("light",$A64))=TRUE),$F64="Winter wheat"),'Management details'!$Q$11,
IF($F64="Oilseed Rape",'Management details'!$O$12))))</f>
        <v>190</v>
      </c>
      <c r="U64" t="s">
        <v>1424</v>
      </c>
      <c r="V64">
        <v>3</v>
      </c>
      <c r="W64" s="167">
        <f>IF(AND(ISNUMBER(SEARCH("L-Dsty",$A64))=TRUE,F64="Winter wheat"),'Management details'!$AB$22,
IF(AND(ISNUMBER(SEARCH("H-Dsty",$A64))=TRUE,F64="Winter wheat"),'Management details'!$AF$22,
IF(F64="Oilseed Rape",'Management details'!$AB$30)))</f>
        <v>2</v>
      </c>
      <c r="X64" s="34" t="s">
        <v>1197</v>
      </c>
      <c r="Y64" t="s">
        <v>1197</v>
      </c>
      <c r="Z64">
        <v>0</v>
      </c>
      <c r="AA64">
        <v>100</v>
      </c>
      <c r="AB64" t="s">
        <v>1264</v>
      </c>
      <c r="AC64" s="34" t="s">
        <v>320</v>
      </c>
      <c r="AD64" t="str">
        <f t="shared" si="20"/>
        <v>no change</v>
      </c>
      <c r="AE64">
        <v>0</v>
      </c>
      <c r="AF64">
        <v>0</v>
      </c>
      <c r="AG64" s="25">
        <f t="shared" si="5"/>
        <v>0</v>
      </c>
      <c r="AH64">
        <v>0</v>
      </c>
      <c r="AI64" s="25">
        <v>0</v>
      </c>
      <c r="AJ64" s="25">
        <f t="shared" si="21"/>
        <v>0</v>
      </c>
      <c r="AK64" s="25">
        <v>0</v>
      </c>
      <c r="AL64" s="25">
        <f t="shared" si="7"/>
        <v>0</v>
      </c>
      <c r="AM64">
        <f t="shared" si="8"/>
        <v>0</v>
      </c>
      <c r="AN64">
        <f t="shared" si="9"/>
        <v>1</v>
      </c>
      <c r="AO64">
        <v>0</v>
      </c>
      <c r="AP64">
        <f t="shared" si="10"/>
        <v>1</v>
      </c>
      <c r="AQ64">
        <v>0</v>
      </c>
      <c r="AR64" s="25">
        <f>IF(AND(ISNUMBER(SEARCH("L-Dsty",$A64))=TRUE,$F64="Winter wheat"),'Management details'!$F$32,
IF(AND(ISNUMBER(SEARCH("H-Dsty",$A64))=TRUE,$F64="Winter wheat"),'Management details'!$G$32,
IF(AND(ISNUMBER(SEARCH("L-Dsty",$A64))=TRUE,$F64="Oilseed Rape"),'Management details'!$F$33,
IF(AND(ISNUMBER(SEARCH("H-Dsty",$A64))=TRUE,$F64="Oilseed Rape"),'Management details'!$G$33))))</f>
        <v>3</v>
      </c>
    </row>
    <row r="65" spans="1:44">
      <c r="A65" t="s">
        <v>1394</v>
      </c>
      <c r="B65" t="s">
        <v>309</v>
      </c>
      <c r="C65">
        <v>2014</v>
      </c>
      <c r="D65">
        <v>4</v>
      </c>
      <c r="E65" t="s">
        <v>1361</v>
      </c>
      <c r="F65" t="s">
        <v>311</v>
      </c>
      <c r="G65">
        <v>7.2</v>
      </c>
      <c r="H65" s="24">
        <f>IF(AND(A65=A64,F65=F64,F65="Winter wheat"),G65*0.9*'Management details'!$F$46,
IF(AND(OR(A65&lt;&gt;A64,F65&lt;&gt;F64),F65="Winter wheat"),G65*'Management details'!$F$46,
IF(F65="Oilseed Rape",G65*'Management details'!$F$47)))</f>
        <v>61.92</v>
      </c>
      <c r="I65" t="s">
        <v>1272</v>
      </c>
      <c r="J65">
        <v>10</v>
      </c>
      <c r="K65" t="str">
        <f t="shared" si="23"/>
        <v>Winter wheat</v>
      </c>
      <c r="L65" t="str">
        <f t="shared" si="1"/>
        <v>Fine</v>
      </c>
      <c r="M65">
        <f t="shared" si="2"/>
        <v>5.8479999999999999</v>
      </c>
      <c r="N65" t="str">
        <f t="shared" si="19"/>
        <v>5.16 &lt; SOM &lt;= 10.32</v>
      </c>
      <c r="O65" t="s">
        <v>1269</v>
      </c>
      <c r="P65" t="s">
        <v>1270</v>
      </c>
      <c r="Q65">
        <v>7</v>
      </c>
      <c r="R65" t="str">
        <f t="shared" si="22"/>
        <v>5.5 &lt; pH &lt;= 7.3</v>
      </c>
      <c r="S65" t="s">
        <v>317</v>
      </c>
      <c r="T65">
        <f>IF(AND((ISNUMBER(SEARCH("heavy",$A65))=TRUE),$F65="Winter wheat"),'Management details'!$O$11,
IF(AND((ISNUMBER(SEARCH("medium",$A65))=TRUE),$F65="Winter wheat"),'Management details'!$P$11,
IF(AND((ISNUMBER(SEARCH("light",$A65))=TRUE),$F65="Winter wheat"),'Management details'!$Q$11,
IF($F65="Oilseed Rape",'Management details'!$O$12))))</f>
        <v>220</v>
      </c>
      <c r="U65" t="s">
        <v>1424</v>
      </c>
      <c r="V65">
        <v>3</v>
      </c>
      <c r="W65" s="167">
        <f>IF(AND(ISNUMBER(SEARCH("L-Dsty",$A65))=TRUE,F65="Winter wheat"),'Management details'!$AB$22,
IF(AND(ISNUMBER(SEARCH("H-Dsty",$A65))=TRUE,F65="Winter wheat"),'Management details'!$AF$22,
IF(F65="Oilseed Rape",'Management details'!$AB$30)))</f>
        <v>7.3776000000000002</v>
      </c>
      <c r="X65" s="34" t="s">
        <v>1197</v>
      </c>
      <c r="Y65" t="s">
        <v>1197</v>
      </c>
      <c r="Z65">
        <v>0</v>
      </c>
      <c r="AA65">
        <v>100</v>
      </c>
      <c r="AB65" t="s">
        <v>1264</v>
      </c>
      <c r="AC65" s="34" t="s">
        <v>320</v>
      </c>
      <c r="AD65" t="str">
        <f t="shared" si="20"/>
        <v>no change</v>
      </c>
      <c r="AE65">
        <v>0</v>
      </c>
      <c r="AF65">
        <v>0</v>
      </c>
      <c r="AG65" s="25">
        <f t="shared" si="5"/>
        <v>1</v>
      </c>
      <c r="AH65">
        <v>0</v>
      </c>
      <c r="AI65" s="25">
        <v>0</v>
      </c>
      <c r="AJ65" s="25">
        <f t="shared" si="21"/>
        <v>1</v>
      </c>
      <c r="AK65" s="25">
        <v>0</v>
      </c>
      <c r="AL65" s="25">
        <f t="shared" si="7"/>
        <v>0</v>
      </c>
      <c r="AM65">
        <f t="shared" si="8"/>
        <v>0</v>
      </c>
      <c r="AN65">
        <f t="shared" si="9"/>
        <v>2</v>
      </c>
      <c r="AO65">
        <v>0</v>
      </c>
      <c r="AP65">
        <f t="shared" si="10"/>
        <v>0</v>
      </c>
      <c r="AQ65">
        <v>0</v>
      </c>
      <c r="AR65" s="25">
        <f>IF(AND(ISNUMBER(SEARCH("L-Dsty",$A65))=TRUE,$F65="Winter wheat"),'Management details'!$F$32,
IF(AND(ISNUMBER(SEARCH("H-Dsty",$A65))=TRUE,$F65="Winter wheat"),'Management details'!$G$32,
IF(AND(ISNUMBER(SEARCH("L-Dsty",$A65))=TRUE,$F65="Oilseed Rape"),'Management details'!$F$33,
IF(AND(ISNUMBER(SEARCH("H-Dsty",$A65))=TRUE,$F65="Oilseed Rape"),'Management details'!$G$33))))</f>
        <v>4</v>
      </c>
    </row>
    <row r="66" spans="1:44">
      <c r="A66" t="s">
        <v>1394</v>
      </c>
      <c r="B66" t="s">
        <v>309</v>
      </c>
      <c r="C66">
        <v>2015</v>
      </c>
      <c r="D66">
        <v>5</v>
      </c>
      <c r="E66" t="s">
        <v>1361</v>
      </c>
      <c r="F66" t="s">
        <v>311</v>
      </c>
      <c r="G66">
        <v>7.2</v>
      </c>
      <c r="H66" s="24">
        <f>IF(AND(A66=A65,F66=F65,F66="Winter wheat"),G66*0.9*'Management details'!$F$46,
IF(AND(OR(A66&lt;&gt;A65,F66&lt;&gt;F65),F66="Winter wheat"),G66*'Management details'!$F$46,
IF(F66="Oilseed Rape",G66*'Management details'!$F$47)))</f>
        <v>55.728000000000002</v>
      </c>
      <c r="I66" t="s">
        <v>1272</v>
      </c>
      <c r="J66">
        <v>10</v>
      </c>
      <c r="K66" t="str">
        <f t="shared" si="23"/>
        <v>Winter wheat</v>
      </c>
      <c r="L66" t="str">
        <f t="shared" si="1"/>
        <v>Fine</v>
      </c>
      <c r="M66">
        <f t="shared" si="2"/>
        <v>5.8479999999999999</v>
      </c>
      <c r="N66" t="str">
        <f t="shared" si="19"/>
        <v>5.16 &lt; SOM &lt;= 10.32</v>
      </c>
      <c r="O66" t="s">
        <v>1269</v>
      </c>
      <c r="P66" t="s">
        <v>1270</v>
      </c>
      <c r="Q66">
        <v>7</v>
      </c>
      <c r="R66" t="str">
        <f t="shared" si="22"/>
        <v>5.5 &lt; pH &lt;= 7.3</v>
      </c>
      <c r="S66" t="s">
        <v>317</v>
      </c>
      <c r="T66">
        <f>IF(AND((ISNUMBER(SEARCH("heavy",$A66))=TRUE),$F66="Winter wheat"),'Management details'!$O$11,
IF(AND((ISNUMBER(SEARCH("medium",$A66))=TRUE),$F66="Winter wheat"),'Management details'!$P$11,
IF(AND((ISNUMBER(SEARCH("light",$A66))=TRUE),$F66="Winter wheat"),'Management details'!$Q$11,
IF($F66="Oilseed Rape",'Management details'!$O$12))))</f>
        <v>220</v>
      </c>
      <c r="U66" t="s">
        <v>1424</v>
      </c>
      <c r="V66">
        <v>3</v>
      </c>
      <c r="W66" s="167">
        <f>IF(AND(ISNUMBER(SEARCH("L-Dsty",$A66))=TRUE,F66="Winter wheat"),'Management details'!$AB$22,
IF(AND(ISNUMBER(SEARCH("H-Dsty",$A66))=TRUE,F66="Winter wheat"),'Management details'!$AF$22,
IF(F66="Oilseed Rape",'Management details'!$AB$30)))</f>
        <v>7.3776000000000002</v>
      </c>
      <c r="X66" s="34" t="s">
        <v>1197</v>
      </c>
      <c r="Y66" t="s">
        <v>1197</v>
      </c>
      <c r="Z66">
        <v>0</v>
      </c>
      <c r="AA66">
        <v>100</v>
      </c>
      <c r="AB66" t="s">
        <v>1264</v>
      </c>
      <c r="AC66" s="34" t="s">
        <v>320</v>
      </c>
      <c r="AD66" t="str">
        <f t="shared" si="20"/>
        <v>no change</v>
      </c>
      <c r="AE66">
        <v>0</v>
      </c>
      <c r="AF66">
        <v>0</v>
      </c>
      <c r="AG66" s="25">
        <f t="shared" si="5"/>
        <v>1</v>
      </c>
      <c r="AH66">
        <v>0</v>
      </c>
      <c r="AI66" s="25">
        <v>0</v>
      </c>
      <c r="AJ66" s="25">
        <f t="shared" si="21"/>
        <v>1</v>
      </c>
      <c r="AK66" s="25">
        <v>0</v>
      </c>
      <c r="AL66" s="25">
        <f t="shared" si="7"/>
        <v>0</v>
      </c>
      <c r="AM66">
        <f t="shared" si="8"/>
        <v>0</v>
      </c>
      <c r="AN66">
        <f t="shared" si="9"/>
        <v>2</v>
      </c>
      <c r="AO66">
        <v>0</v>
      </c>
      <c r="AP66">
        <f t="shared" si="10"/>
        <v>0</v>
      </c>
      <c r="AQ66">
        <v>0</v>
      </c>
      <c r="AR66" s="25">
        <f>IF(AND(ISNUMBER(SEARCH("L-Dsty",$A66))=TRUE,$F66="Winter wheat"),'Management details'!$F$32,
IF(AND(ISNUMBER(SEARCH("H-Dsty",$A66))=TRUE,$F66="Winter wheat"),'Management details'!$G$32,
IF(AND(ISNUMBER(SEARCH("L-Dsty",$A66))=TRUE,$F66="Oilseed Rape"),'Management details'!$F$33,
IF(AND(ISNUMBER(SEARCH("H-Dsty",$A66))=TRUE,$F66="Oilseed Rape"),'Management details'!$G$33))))</f>
        <v>4</v>
      </c>
    </row>
    <row r="67" spans="1:44">
      <c r="A67" t="s">
        <v>1394</v>
      </c>
      <c r="B67" t="s">
        <v>309</v>
      </c>
      <c r="C67">
        <v>2016</v>
      </c>
      <c r="D67">
        <v>6</v>
      </c>
      <c r="E67" t="s">
        <v>1361</v>
      </c>
      <c r="F67" t="s">
        <v>326</v>
      </c>
      <c r="G67">
        <v>7.2</v>
      </c>
      <c r="H67" s="24">
        <f>IF(AND(A67=A66,F67=F66,F67="Winter wheat"),G67*0.9*'Management details'!$F$46,
IF(AND(OR(A67&lt;&gt;A66,F67&lt;&gt;F66),F67="Winter wheat"),G67*'Management details'!$F$46,
IF(F67="Oilseed Rape",G67*'Management details'!$F$47)))</f>
        <v>25.2</v>
      </c>
      <c r="I67" t="s">
        <v>1272</v>
      </c>
      <c r="J67">
        <v>10</v>
      </c>
      <c r="K67" t="str">
        <f t="shared" si="23"/>
        <v>Other</v>
      </c>
      <c r="L67" t="str">
        <f t="shared" ref="L67:L109" si="24">IF(ISNUMBER(SEARCH("heavy",$A67))=TRUE,"Fine",
IF(ISNUMBER(SEARCH("medium",$A67))=TRUE,"Medium",
IF(ISNUMBER(SEARCH("light",$A67))=TRUE,"Coarse")))</f>
        <v>Fine</v>
      </c>
      <c r="M67">
        <f t="shared" ref="M67:M109" si="25">IF($L67="Fine",3.4*1.72,
IF($L67="Medium",2.6*1.72,
IF($L67="Coarse",3*1.72)))</f>
        <v>5.8479999999999999</v>
      </c>
      <c r="N67" t="str">
        <f t="shared" si="19"/>
        <v>5.16 &lt; SOM &lt;= 10.32</v>
      </c>
      <c r="O67" t="s">
        <v>1269</v>
      </c>
      <c r="P67" t="s">
        <v>1270</v>
      </c>
      <c r="Q67">
        <v>7</v>
      </c>
      <c r="R67" t="str">
        <f t="shared" si="22"/>
        <v>5.5 &lt; pH &lt;= 7.3</v>
      </c>
      <c r="S67" t="s">
        <v>317</v>
      </c>
      <c r="T67">
        <f>IF(AND((ISNUMBER(SEARCH("heavy",$A67))=TRUE),$F67="Winter wheat"),'Management details'!$O$11,
IF(AND((ISNUMBER(SEARCH("medium",$A67))=TRUE),$F67="Winter wheat"),'Management details'!$P$11,
IF(AND((ISNUMBER(SEARCH("light",$A67))=TRUE),$F67="Winter wheat"),'Management details'!$Q$11,
IF($F67="Oilseed Rape",'Management details'!$O$12))))</f>
        <v>190</v>
      </c>
      <c r="U67" t="s">
        <v>1424</v>
      </c>
      <c r="V67">
        <v>3</v>
      </c>
      <c r="W67" s="167">
        <f>IF(AND(ISNUMBER(SEARCH("L-Dsty",$A67))=TRUE,F67="Winter wheat"),'Management details'!$AB$22,
IF(AND(ISNUMBER(SEARCH("H-Dsty",$A67))=TRUE,F67="Winter wheat"),'Management details'!$AF$22,
IF(F67="Oilseed Rape",'Management details'!$AB$30)))</f>
        <v>2</v>
      </c>
      <c r="X67" s="34" t="s">
        <v>1197</v>
      </c>
      <c r="Y67" t="s">
        <v>1197</v>
      </c>
      <c r="Z67">
        <v>0</v>
      </c>
      <c r="AA67">
        <v>100</v>
      </c>
      <c r="AB67" t="s">
        <v>1264</v>
      </c>
      <c r="AC67" s="34" t="s">
        <v>320</v>
      </c>
      <c r="AD67" t="str">
        <f t="shared" si="20"/>
        <v>no change</v>
      </c>
      <c r="AE67">
        <v>0</v>
      </c>
      <c r="AF67">
        <v>0</v>
      </c>
      <c r="AG67" s="25">
        <f t="shared" ref="AG67:AG130" si="26">IF(AND(ISNUMBER(SEARCH("heavy",$A67))=TRUE,$F67="Winter wheat"),1,
IF(AND(ISNUMBER(SEARCH("heavy",$A67))=FALSE,$F67="Winter wheat",D67=1),1,
IF(AND(ISNUMBER(SEARCH("heavy",$A67))=FALSE,$F67="Winter wheat",D67=4),1,
0)))</f>
        <v>0</v>
      </c>
      <c r="AH67">
        <v>0</v>
      </c>
      <c r="AI67" s="25">
        <v>0</v>
      </c>
      <c r="AJ67" s="25">
        <f t="shared" si="21"/>
        <v>0</v>
      </c>
      <c r="AK67" s="25">
        <v>0</v>
      </c>
      <c r="AL67" s="25">
        <f t="shared" ref="AL67:AL130" si="27">IF(AND(ISNUMBER(SEARCH("heavy",$A67))=TRUE,$F67="Winter wheat"),0,
IF(AND(ISNUMBER(SEARCH("medium",$A67))=TRUE,$F67="Winter wheat",D67=2),1,
IF(AND(ISNUMBER(SEARCH("medium",$A67))=TRUE,$F67="Winter wheat",D67=5),1,
IF(AND(ISNUMBER(SEARCH("medium",$A67))=TRUE,$F67="Winter wheat",D67=1),0,
IF(AND(ISNUMBER(SEARCH("medium",$A67))=TRUE,$F67="Winter wheat",D67=4),0,
IF(AND(ISNUMBER(SEARCH("light",$A67))=TRUE,$F67="Winter wheat",D67=2),1,
IF(AND(ISNUMBER(SEARCH("light",$A67))=TRUE,$F67="Winter wheat",D67=5),1,
IF(AND(ISNUMBER(SEARCH("light",$A67))=TRUE,$F67="Winter wheat",D67=1),0,
IF(AND(ISNUMBER(SEARCH("light",$A67))=TRUE,$F67="Winter wheat",D67=4),0,
IF($F67="Oilseed Rape",0
))))))))))</f>
        <v>0</v>
      </c>
      <c r="AM67">
        <f t="shared" ref="AM67:AM130" si="28">IF(AL67=1,1,0)</f>
        <v>0</v>
      </c>
      <c r="AN67">
        <f t="shared" ref="AN67:AN130" si="29">IF($F67="Winter wheat",2,1)</f>
        <v>1</v>
      </c>
      <c r="AO67">
        <v>0</v>
      </c>
      <c r="AP67">
        <f t="shared" ref="AP67:AP130" si="30">IF($F67="Winter wheat",0,1)</f>
        <v>1</v>
      </c>
      <c r="AQ67">
        <v>0</v>
      </c>
      <c r="AR67" s="25">
        <f>IF(AND(ISNUMBER(SEARCH("L-Dsty",$A67))=TRUE,$F67="Winter wheat"),'Management details'!$F$32,
IF(AND(ISNUMBER(SEARCH("H-Dsty",$A67))=TRUE,$F67="Winter wheat"),'Management details'!$G$32,
IF(AND(ISNUMBER(SEARCH("L-Dsty",$A67))=TRUE,$F67="Oilseed Rape"),'Management details'!$F$33,
IF(AND(ISNUMBER(SEARCH("H-Dsty",$A67))=TRUE,$F67="Oilseed Rape"),'Management details'!$G$33))))</f>
        <v>3</v>
      </c>
    </row>
    <row r="68" spans="1:44">
      <c r="A68" t="s">
        <v>1395</v>
      </c>
      <c r="B68" t="s">
        <v>309</v>
      </c>
      <c r="C68">
        <v>2011</v>
      </c>
      <c r="D68">
        <v>1</v>
      </c>
      <c r="E68" t="s">
        <v>1378</v>
      </c>
      <c r="F68" t="s">
        <v>311</v>
      </c>
      <c r="G68">
        <v>7.2</v>
      </c>
      <c r="H68" s="24">
        <f>IF(AND(A68=A67,F68=F67,F68="Winter wheat"),G68*0.9*'Management details'!$F$46,
IF(AND(OR(A68&lt;&gt;A67,F68&lt;&gt;F67),F68="Winter wheat"),G68*'Management details'!$F$46,
IF(F68="Oilseed Rape",G68*'Management details'!$F$47)))</f>
        <v>61.92</v>
      </c>
      <c r="I68" t="s">
        <v>1272</v>
      </c>
      <c r="J68">
        <v>10</v>
      </c>
      <c r="K68" t="str">
        <f t="shared" si="23"/>
        <v>Winter wheat</v>
      </c>
      <c r="L68" t="str">
        <f t="shared" si="24"/>
        <v>Fine</v>
      </c>
      <c r="M68">
        <f t="shared" si="25"/>
        <v>5.8479999999999999</v>
      </c>
      <c r="N68" t="str">
        <f t="shared" si="19"/>
        <v>5.16 &lt; SOM &lt;= 10.32</v>
      </c>
      <c r="O68" t="s">
        <v>1269</v>
      </c>
      <c r="P68" t="s">
        <v>1270</v>
      </c>
      <c r="Q68">
        <v>7</v>
      </c>
      <c r="R68" t="str">
        <f t="shared" si="22"/>
        <v>5.5 &lt; pH &lt;= 7.3</v>
      </c>
      <c r="S68" t="s">
        <v>317</v>
      </c>
      <c r="T68">
        <f>IF(AND((ISNUMBER(SEARCH("heavy",$A68))=TRUE),$F68="Winter wheat"),'Management details'!$O$11,
IF(AND((ISNUMBER(SEARCH("medium",$A68))=TRUE),$F68="Winter wheat"),'Management details'!$P$11,
IF(AND((ISNUMBER(SEARCH("light",$A68))=TRUE),$F68="Winter wheat"),'Management details'!$Q$11,
IF($F68="Oilseed Rape",'Management details'!$O$12))))</f>
        <v>220</v>
      </c>
      <c r="U68" t="s">
        <v>1424</v>
      </c>
      <c r="V68">
        <v>3</v>
      </c>
      <c r="W68" s="167">
        <f>IF(AND(ISNUMBER(SEARCH("L-Dsty",$A68))=TRUE,F68="Winter wheat"),'Management details'!$AB$22,
IF(AND(ISNUMBER(SEARCH("H-Dsty",$A68))=TRUE,F68="Winter wheat"),'Management details'!$AF$22,
IF(F68="Oilseed Rape",'Management details'!$AB$30)))</f>
        <v>7.3776000000000002</v>
      </c>
      <c r="X68" s="34" t="s">
        <v>1197</v>
      </c>
      <c r="Y68" t="s">
        <v>1197</v>
      </c>
      <c r="Z68">
        <v>0</v>
      </c>
      <c r="AA68">
        <v>100</v>
      </c>
      <c r="AB68" t="s">
        <v>1264</v>
      </c>
      <c r="AC68" s="34" t="s">
        <v>320</v>
      </c>
      <c r="AD68" t="str">
        <f t="shared" si="20"/>
        <v>no change</v>
      </c>
      <c r="AE68">
        <v>0</v>
      </c>
      <c r="AF68">
        <v>0</v>
      </c>
      <c r="AG68" s="25">
        <f t="shared" si="26"/>
        <v>1</v>
      </c>
      <c r="AH68">
        <v>0</v>
      </c>
      <c r="AI68" s="25">
        <v>0</v>
      </c>
      <c r="AJ68" s="25">
        <f t="shared" si="21"/>
        <v>1</v>
      </c>
      <c r="AK68" s="25">
        <v>0</v>
      </c>
      <c r="AL68" s="25">
        <f t="shared" si="27"/>
        <v>0</v>
      </c>
      <c r="AM68">
        <f t="shared" si="28"/>
        <v>0</v>
      </c>
      <c r="AN68">
        <f t="shared" si="29"/>
        <v>2</v>
      </c>
      <c r="AO68">
        <v>0</v>
      </c>
      <c r="AP68">
        <f t="shared" si="30"/>
        <v>0</v>
      </c>
      <c r="AQ68">
        <v>0</v>
      </c>
      <c r="AR68" s="25">
        <f>IF(AND(ISNUMBER(SEARCH("L-Dsty",$A68))=TRUE,$F68="Winter wheat"),'Management details'!$F$32,
IF(AND(ISNUMBER(SEARCH("H-Dsty",$A68))=TRUE,$F68="Winter wheat"),'Management details'!$G$32,
IF(AND(ISNUMBER(SEARCH("L-Dsty",$A68))=TRUE,$F68="Oilseed Rape"),'Management details'!$F$33,
IF(AND(ISNUMBER(SEARCH("H-Dsty",$A68))=TRUE,$F68="Oilseed Rape"),'Management details'!$G$33))))</f>
        <v>4</v>
      </c>
    </row>
    <row r="69" spans="1:44">
      <c r="A69" t="s">
        <v>1395</v>
      </c>
      <c r="B69" t="s">
        <v>309</v>
      </c>
      <c r="C69">
        <v>2012</v>
      </c>
      <c r="D69">
        <v>2</v>
      </c>
      <c r="E69" t="s">
        <v>1378</v>
      </c>
      <c r="F69" t="s">
        <v>311</v>
      </c>
      <c r="G69">
        <v>7.2</v>
      </c>
      <c r="H69" s="24">
        <f>IF(AND(A69=A68,F69=F68,F69="Winter wheat"),G69*0.9*'Management details'!$F$46,
IF(AND(OR(A69&lt;&gt;A68,F69&lt;&gt;F68),F69="Winter wheat"),G69*'Management details'!$F$46,
IF(F69="Oilseed Rape",G69*'Management details'!$F$47)))</f>
        <v>55.728000000000002</v>
      </c>
      <c r="I69" t="s">
        <v>1272</v>
      </c>
      <c r="J69">
        <v>10</v>
      </c>
      <c r="K69" t="str">
        <f t="shared" si="23"/>
        <v>Winter wheat</v>
      </c>
      <c r="L69" t="str">
        <f t="shared" si="24"/>
        <v>Fine</v>
      </c>
      <c r="M69">
        <f t="shared" si="25"/>
        <v>5.8479999999999999</v>
      </c>
      <c r="N69" t="str">
        <f t="shared" si="19"/>
        <v>5.16 &lt; SOM &lt;= 10.32</v>
      </c>
      <c r="O69" t="s">
        <v>1269</v>
      </c>
      <c r="P69" t="s">
        <v>1270</v>
      </c>
      <c r="Q69">
        <v>7</v>
      </c>
      <c r="R69" t="str">
        <f t="shared" si="22"/>
        <v>5.5 &lt; pH &lt;= 7.3</v>
      </c>
      <c r="S69" t="s">
        <v>317</v>
      </c>
      <c r="T69">
        <f>IF(AND((ISNUMBER(SEARCH("heavy",$A69))=TRUE),$F69="Winter wheat"),'Management details'!$O$11,
IF(AND((ISNUMBER(SEARCH("medium",$A69))=TRUE),$F69="Winter wheat"),'Management details'!$P$11,
IF(AND((ISNUMBER(SEARCH("light",$A69))=TRUE),$F69="Winter wheat"),'Management details'!$Q$11,
IF($F69="Oilseed Rape",'Management details'!$O$12))))</f>
        <v>220</v>
      </c>
      <c r="U69" t="s">
        <v>1424</v>
      </c>
      <c r="V69">
        <v>3</v>
      </c>
      <c r="W69" s="167">
        <f>IF(AND(ISNUMBER(SEARCH("L-Dsty",$A69))=TRUE,F69="Winter wheat"),'Management details'!$AB$22,
IF(AND(ISNUMBER(SEARCH("H-Dsty",$A69))=TRUE,F69="Winter wheat"),'Management details'!$AF$22,
IF(F69="Oilseed Rape",'Management details'!$AB$30)))</f>
        <v>7.3776000000000002</v>
      </c>
      <c r="X69" s="34" t="s">
        <v>1197</v>
      </c>
      <c r="Y69" t="s">
        <v>1197</v>
      </c>
      <c r="Z69">
        <v>0</v>
      </c>
      <c r="AA69">
        <v>100</v>
      </c>
      <c r="AB69" t="s">
        <v>1264</v>
      </c>
      <c r="AC69" s="34" t="s">
        <v>320</v>
      </c>
      <c r="AD69" t="str">
        <f t="shared" si="20"/>
        <v>no change</v>
      </c>
      <c r="AE69">
        <v>0</v>
      </c>
      <c r="AF69">
        <v>0</v>
      </c>
      <c r="AG69" s="25">
        <f t="shared" si="26"/>
        <v>1</v>
      </c>
      <c r="AH69">
        <v>0</v>
      </c>
      <c r="AI69" s="25">
        <v>0</v>
      </c>
      <c r="AJ69" s="25">
        <f t="shared" si="21"/>
        <v>1</v>
      </c>
      <c r="AK69" s="25">
        <v>0</v>
      </c>
      <c r="AL69" s="25">
        <f t="shared" si="27"/>
        <v>0</v>
      </c>
      <c r="AM69">
        <f t="shared" si="28"/>
        <v>0</v>
      </c>
      <c r="AN69">
        <f t="shared" si="29"/>
        <v>2</v>
      </c>
      <c r="AO69">
        <v>0</v>
      </c>
      <c r="AP69">
        <f t="shared" si="30"/>
        <v>0</v>
      </c>
      <c r="AQ69">
        <v>0</v>
      </c>
      <c r="AR69" s="25">
        <f>IF(AND(ISNUMBER(SEARCH("L-Dsty",$A69))=TRUE,$F69="Winter wheat"),'Management details'!$F$32,
IF(AND(ISNUMBER(SEARCH("H-Dsty",$A69))=TRUE,$F69="Winter wheat"),'Management details'!$G$32,
IF(AND(ISNUMBER(SEARCH("L-Dsty",$A69))=TRUE,$F69="Oilseed Rape"),'Management details'!$F$33,
IF(AND(ISNUMBER(SEARCH("H-Dsty",$A69))=TRUE,$F69="Oilseed Rape"),'Management details'!$G$33))))</f>
        <v>4</v>
      </c>
    </row>
    <row r="70" spans="1:44">
      <c r="A70" t="s">
        <v>1395</v>
      </c>
      <c r="B70" t="s">
        <v>309</v>
      </c>
      <c r="C70">
        <v>2013</v>
      </c>
      <c r="D70">
        <v>3</v>
      </c>
      <c r="E70" t="s">
        <v>1378</v>
      </c>
      <c r="F70" t="s">
        <v>326</v>
      </c>
      <c r="G70">
        <v>7.2</v>
      </c>
      <c r="H70" s="24">
        <f>IF(AND(A70=A69,F70=F69,F70="Winter wheat"),G70*0.9*'Management details'!$F$46,
IF(AND(OR(A70&lt;&gt;A69,F70&lt;&gt;F69),F70="Winter wheat"),G70*'Management details'!$F$46,
IF(F70="Oilseed Rape",G70*'Management details'!$F$47)))</f>
        <v>25.2</v>
      </c>
      <c r="I70" t="s">
        <v>1272</v>
      </c>
      <c r="J70">
        <v>10</v>
      </c>
      <c r="K70" t="str">
        <f t="shared" si="23"/>
        <v>Other</v>
      </c>
      <c r="L70" t="str">
        <f t="shared" si="24"/>
        <v>Fine</v>
      </c>
      <c r="M70">
        <f t="shared" si="25"/>
        <v>5.8479999999999999</v>
      </c>
      <c r="N70" t="str">
        <f t="shared" si="19"/>
        <v>5.16 &lt; SOM &lt;= 10.32</v>
      </c>
      <c r="O70" t="s">
        <v>1269</v>
      </c>
      <c r="P70" t="s">
        <v>1270</v>
      </c>
      <c r="Q70">
        <v>7</v>
      </c>
      <c r="R70" t="str">
        <f t="shared" si="22"/>
        <v>5.5 &lt; pH &lt;= 7.3</v>
      </c>
      <c r="S70" t="s">
        <v>317</v>
      </c>
      <c r="T70">
        <f>IF(AND((ISNUMBER(SEARCH("heavy",$A70))=TRUE),$F70="Winter wheat"),'Management details'!$O$11,
IF(AND((ISNUMBER(SEARCH("medium",$A70))=TRUE),$F70="Winter wheat"),'Management details'!$P$11,
IF(AND((ISNUMBER(SEARCH("light",$A70))=TRUE),$F70="Winter wheat"),'Management details'!$Q$11,
IF($F70="Oilseed Rape",'Management details'!$O$12))))</f>
        <v>190</v>
      </c>
      <c r="U70" t="s">
        <v>1424</v>
      </c>
      <c r="V70">
        <v>3</v>
      </c>
      <c r="W70" s="167">
        <f>IF(AND(ISNUMBER(SEARCH("L-Dsty",$A70))=TRUE,F70="Winter wheat"),'Management details'!$AB$22,
IF(AND(ISNUMBER(SEARCH("H-Dsty",$A70))=TRUE,F70="Winter wheat"),'Management details'!$AF$22,
IF(F70="Oilseed Rape",'Management details'!$AB$30)))</f>
        <v>2</v>
      </c>
      <c r="X70" s="34" t="s">
        <v>1197</v>
      </c>
      <c r="Y70" t="s">
        <v>1197</v>
      </c>
      <c r="Z70">
        <v>0</v>
      </c>
      <c r="AA70">
        <v>100</v>
      </c>
      <c r="AB70" t="s">
        <v>1264</v>
      </c>
      <c r="AC70" s="34" t="s">
        <v>320</v>
      </c>
      <c r="AD70" t="str">
        <f t="shared" si="20"/>
        <v>no change</v>
      </c>
      <c r="AE70">
        <v>0</v>
      </c>
      <c r="AF70">
        <v>0</v>
      </c>
      <c r="AG70" s="25">
        <f t="shared" si="26"/>
        <v>0</v>
      </c>
      <c r="AH70">
        <v>0</v>
      </c>
      <c r="AI70" s="25">
        <v>0</v>
      </c>
      <c r="AJ70" s="25">
        <f t="shared" si="21"/>
        <v>0</v>
      </c>
      <c r="AK70" s="25">
        <v>0</v>
      </c>
      <c r="AL70" s="25">
        <f t="shared" si="27"/>
        <v>0</v>
      </c>
      <c r="AM70">
        <f t="shared" si="28"/>
        <v>0</v>
      </c>
      <c r="AN70">
        <f t="shared" si="29"/>
        <v>1</v>
      </c>
      <c r="AO70">
        <v>0</v>
      </c>
      <c r="AP70">
        <f t="shared" si="30"/>
        <v>1</v>
      </c>
      <c r="AQ70">
        <v>0</v>
      </c>
      <c r="AR70" s="25">
        <f>IF(AND(ISNUMBER(SEARCH("L-Dsty",$A70))=TRUE,$F70="Winter wheat"),'Management details'!$F$32,
IF(AND(ISNUMBER(SEARCH("H-Dsty",$A70))=TRUE,$F70="Winter wheat"),'Management details'!$G$32,
IF(AND(ISNUMBER(SEARCH("L-Dsty",$A70))=TRUE,$F70="Oilseed Rape"),'Management details'!$F$33,
IF(AND(ISNUMBER(SEARCH("H-Dsty",$A70))=TRUE,$F70="Oilseed Rape"),'Management details'!$G$33))))</f>
        <v>3</v>
      </c>
    </row>
    <row r="71" spans="1:44">
      <c r="A71" t="s">
        <v>1395</v>
      </c>
      <c r="B71" t="s">
        <v>309</v>
      </c>
      <c r="C71">
        <v>2014</v>
      </c>
      <c r="D71">
        <v>4</v>
      </c>
      <c r="E71" t="s">
        <v>1378</v>
      </c>
      <c r="F71" t="s">
        <v>311</v>
      </c>
      <c r="G71">
        <v>7.2</v>
      </c>
      <c r="H71" s="24">
        <f>IF(AND(A71=A70,F71=F70,F71="Winter wheat"),G71*0.9*'Management details'!$F$46,
IF(AND(OR(A71&lt;&gt;A70,F71&lt;&gt;F70),F71="Winter wheat"),G71*'Management details'!$F$46,
IF(F71="Oilseed Rape",G71*'Management details'!$F$47)))</f>
        <v>61.92</v>
      </c>
      <c r="I71" t="s">
        <v>1272</v>
      </c>
      <c r="J71">
        <v>10</v>
      </c>
      <c r="K71" t="str">
        <f t="shared" si="23"/>
        <v>Winter wheat</v>
      </c>
      <c r="L71" t="str">
        <f t="shared" si="24"/>
        <v>Fine</v>
      </c>
      <c r="M71">
        <f t="shared" si="25"/>
        <v>5.8479999999999999</v>
      </c>
      <c r="N71" t="str">
        <f t="shared" si="19"/>
        <v>5.16 &lt; SOM &lt;= 10.32</v>
      </c>
      <c r="O71" t="s">
        <v>1269</v>
      </c>
      <c r="P71" t="s">
        <v>1270</v>
      </c>
      <c r="Q71">
        <v>7</v>
      </c>
      <c r="R71" t="str">
        <f t="shared" si="22"/>
        <v>5.5 &lt; pH &lt;= 7.3</v>
      </c>
      <c r="S71" t="s">
        <v>317</v>
      </c>
      <c r="T71">
        <f>IF(AND((ISNUMBER(SEARCH("heavy",$A71))=TRUE),$F71="Winter wheat"),'Management details'!$O$11,
IF(AND((ISNUMBER(SEARCH("medium",$A71))=TRUE),$F71="Winter wheat"),'Management details'!$P$11,
IF(AND((ISNUMBER(SEARCH("light",$A71))=TRUE),$F71="Winter wheat"),'Management details'!$Q$11,
IF($F71="Oilseed Rape",'Management details'!$O$12))))</f>
        <v>220</v>
      </c>
      <c r="U71" t="s">
        <v>1424</v>
      </c>
      <c r="V71">
        <v>3</v>
      </c>
      <c r="W71" s="167">
        <f>IF(AND(ISNUMBER(SEARCH("L-Dsty",$A71))=TRUE,F71="Winter wheat"),'Management details'!$AB$22,
IF(AND(ISNUMBER(SEARCH("H-Dsty",$A71))=TRUE,F71="Winter wheat"),'Management details'!$AF$22,
IF(F71="Oilseed Rape",'Management details'!$AB$30)))</f>
        <v>7.3776000000000002</v>
      </c>
      <c r="X71" s="34" t="s">
        <v>1197</v>
      </c>
      <c r="Y71" t="s">
        <v>1197</v>
      </c>
      <c r="Z71">
        <v>0</v>
      </c>
      <c r="AA71">
        <v>100</v>
      </c>
      <c r="AB71" t="s">
        <v>1264</v>
      </c>
      <c r="AC71" s="34" t="s">
        <v>320</v>
      </c>
      <c r="AD71" t="str">
        <f t="shared" si="20"/>
        <v>no change</v>
      </c>
      <c r="AE71">
        <v>0</v>
      </c>
      <c r="AF71">
        <v>0</v>
      </c>
      <c r="AG71" s="25">
        <f t="shared" si="26"/>
        <v>1</v>
      </c>
      <c r="AH71">
        <v>0</v>
      </c>
      <c r="AI71" s="25">
        <v>0</v>
      </c>
      <c r="AJ71" s="25">
        <f t="shared" si="21"/>
        <v>1</v>
      </c>
      <c r="AK71" s="25">
        <v>0</v>
      </c>
      <c r="AL71" s="25">
        <f t="shared" si="27"/>
        <v>0</v>
      </c>
      <c r="AM71">
        <f t="shared" si="28"/>
        <v>0</v>
      </c>
      <c r="AN71">
        <f t="shared" si="29"/>
        <v>2</v>
      </c>
      <c r="AO71">
        <v>0</v>
      </c>
      <c r="AP71">
        <f t="shared" si="30"/>
        <v>0</v>
      </c>
      <c r="AQ71">
        <v>0</v>
      </c>
      <c r="AR71" s="25">
        <f>IF(AND(ISNUMBER(SEARCH("L-Dsty",$A71))=TRUE,$F71="Winter wheat"),'Management details'!$F$32,
IF(AND(ISNUMBER(SEARCH("H-Dsty",$A71))=TRUE,$F71="Winter wheat"),'Management details'!$G$32,
IF(AND(ISNUMBER(SEARCH("L-Dsty",$A71))=TRUE,$F71="Oilseed Rape"),'Management details'!$F$33,
IF(AND(ISNUMBER(SEARCH("H-Dsty",$A71))=TRUE,$F71="Oilseed Rape"),'Management details'!$G$33))))</f>
        <v>4</v>
      </c>
    </row>
    <row r="72" spans="1:44">
      <c r="A72" t="s">
        <v>1395</v>
      </c>
      <c r="B72" t="s">
        <v>309</v>
      </c>
      <c r="C72">
        <v>2015</v>
      </c>
      <c r="D72">
        <v>5</v>
      </c>
      <c r="E72" t="s">
        <v>1378</v>
      </c>
      <c r="F72" t="s">
        <v>311</v>
      </c>
      <c r="G72">
        <v>7.2</v>
      </c>
      <c r="H72" s="24">
        <f>IF(AND(A72=A71,F72=F71,F72="Winter wheat"),G72*0.9*'Management details'!$F$46,
IF(AND(OR(A72&lt;&gt;A71,F72&lt;&gt;F71),F72="Winter wheat"),G72*'Management details'!$F$46,
IF(F72="Oilseed Rape",G72*'Management details'!$F$47)))</f>
        <v>55.728000000000002</v>
      </c>
      <c r="I72" t="s">
        <v>1272</v>
      </c>
      <c r="J72">
        <v>10</v>
      </c>
      <c r="K72" t="str">
        <f t="shared" si="23"/>
        <v>Winter wheat</v>
      </c>
      <c r="L72" t="str">
        <f t="shared" si="24"/>
        <v>Fine</v>
      </c>
      <c r="M72">
        <f t="shared" si="25"/>
        <v>5.8479999999999999</v>
      </c>
      <c r="N72" t="str">
        <f t="shared" si="19"/>
        <v>5.16 &lt; SOM &lt;= 10.32</v>
      </c>
      <c r="O72" t="s">
        <v>1269</v>
      </c>
      <c r="P72" t="s">
        <v>1270</v>
      </c>
      <c r="Q72">
        <v>7</v>
      </c>
      <c r="R72" t="str">
        <f t="shared" si="22"/>
        <v>5.5 &lt; pH &lt;= 7.3</v>
      </c>
      <c r="S72" t="s">
        <v>317</v>
      </c>
      <c r="T72">
        <f>IF(AND((ISNUMBER(SEARCH("heavy",$A72))=TRUE),$F72="Winter wheat"),'Management details'!$O$11,
IF(AND((ISNUMBER(SEARCH("medium",$A72))=TRUE),$F72="Winter wheat"),'Management details'!$P$11,
IF(AND((ISNUMBER(SEARCH("light",$A72))=TRUE),$F72="Winter wheat"),'Management details'!$Q$11,
IF($F72="Oilseed Rape",'Management details'!$O$12))))</f>
        <v>220</v>
      </c>
      <c r="U72" t="s">
        <v>1424</v>
      </c>
      <c r="V72">
        <v>3</v>
      </c>
      <c r="W72" s="167">
        <f>IF(AND(ISNUMBER(SEARCH("L-Dsty",$A72))=TRUE,F72="Winter wheat"),'Management details'!$AB$22,
IF(AND(ISNUMBER(SEARCH("H-Dsty",$A72))=TRUE,F72="Winter wheat"),'Management details'!$AF$22,
IF(F72="Oilseed Rape",'Management details'!$AB$30)))</f>
        <v>7.3776000000000002</v>
      </c>
      <c r="X72" s="34" t="s">
        <v>1197</v>
      </c>
      <c r="Y72" t="s">
        <v>1197</v>
      </c>
      <c r="Z72">
        <v>0</v>
      </c>
      <c r="AA72">
        <v>100</v>
      </c>
      <c r="AB72" t="s">
        <v>1264</v>
      </c>
      <c r="AC72" s="34" t="s">
        <v>320</v>
      </c>
      <c r="AD72" t="str">
        <f t="shared" si="20"/>
        <v>no change</v>
      </c>
      <c r="AE72">
        <v>0</v>
      </c>
      <c r="AF72">
        <v>0</v>
      </c>
      <c r="AG72" s="25">
        <f t="shared" si="26"/>
        <v>1</v>
      </c>
      <c r="AH72">
        <v>0</v>
      </c>
      <c r="AI72" s="25">
        <v>0</v>
      </c>
      <c r="AJ72" s="25">
        <f t="shared" si="21"/>
        <v>1</v>
      </c>
      <c r="AK72" s="25">
        <v>0</v>
      </c>
      <c r="AL72" s="25">
        <f t="shared" si="27"/>
        <v>0</v>
      </c>
      <c r="AM72">
        <f t="shared" si="28"/>
        <v>0</v>
      </c>
      <c r="AN72">
        <f t="shared" si="29"/>
        <v>2</v>
      </c>
      <c r="AO72">
        <v>0</v>
      </c>
      <c r="AP72">
        <f t="shared" si="30"/>
        <v>0</v>
      </c>
      <c r="AQ72">
        <v>0</v>
      </c>
      <c r="AR72" s="25">
        <f>IF(AND(ISNUMBER(SEARCH("L-Dsty",$A72))=TRUE,$F72="Winter wheat"),'Management details'!$F$32,
IF(AND(ISNUMBER(SEARCH("H-Dsty",$A72))=TRUE,$F72="Winter wheat"),'Management details'!$G$32,
IF(AND(ISNUMBER(SEARCH("L-Dsty",$A72))=TRUE,$F72="Oilseed Rape"),'Management details'!$F$33,
IF(AND(ISNUMBER(SEARCH("H-Dsty",$A72))=TRUE,$F72="Oilseed Rape"),'Management details'!$G$33))))</f>
        <v>4</v>
      </c>
    </row>
    <row r="73" spans="1:44">
      <c r="A73" t="s">
        <v>1395</v>
      </c>
      <c r="B73" t="s">
        <v>309</v>
      </c>
      <c r="C73">
        <v>2016</v>
      </c>
      <c r="D73">
        <v>6</v>
      </c>
      <c r="E73" t="s">
        <v>1378</v>
      </c>
      <c r="F73" t="s">
        <v>326</v>
      </c>
      <c r="G73">
        <v>7.2</v>
      </c>
      <c r="H73" s="24">
        <f>IF(AND(A73=A72,F73=F72,F73="Winter wheat"),G73*0.9*'Management details'!$F$46,
IF(AND(OR(A73&lt;&gt;A72,F73&lt;&gt;F72),F73="Winter wheat"),G73*'Management details'!$F$46,
IF(F73="Oilseed Rape",G73*'Management details'!$F$47)))</f>
        <v>25.2</v>
      </c>
      <c r="I73" t="s">
        <v>1272</v>
      </c>
      <c r="J73">
        <v>10</v>
      </c>
      <c r="K73" t="str">
        <f t="shared" si="23"/>
        <v>Other</v>
      </c>
      <c r="L73" t="str">
        <f t="shared" si="24"/>
        <v>Fine</v>
      </c>
      <c r="M73">
        <f t="shared" si="25"/>
        <v>5.8479999999999999</v>
      </c>
      <c r="N73" t="str">
        <f t="shared" si="19"/>
        <v>5.16 &lt; SOM &lt;= 10.32</v>
      </c>
      <c r="O73" t="s">
        <v>1269</v>
      </c>
      <c r="P73" t="s">
        <v>1270</v>
      </c>
      <c r="Q73">
        <v>7</v>
      </c>
      <c r="R73" t="str">
        <f t="shared" si="22"/>
        <v>5.5 &lt; pH &lt;= 7.3</v>
      </c>
      <c r="S73" t="s">
        <v>317</v>
      </c>
      <c r="T73">
        <f>IF(AND((ISNUMBER(SEARCH("heavy",$A73))=TRUE),$F73="Winter wheat"),'Management details'!$O$11,
IF(AND((ISNUMBER(SEARCH("medium",$A73))=TRUE),$F73="Winter wheat"),'Management details'!$P$11,
IF(AND((ISNUMBER(SEARCH("light",$A73))=TRUE),$F73="Winter wheat"),'Management details'!$Q$11,
IF($F73="Oilseed Rape",'Management details'!$O$12))))</f>
        <v>190</v>
      </c>
      <c r="U73" t="s">
        <v>1424</v>
      </c>
      <c r="V73">
        <v>3</v>
      </c>
      <c r="W73" s="167">
        <f>IF(AND(ISNUMBER(SEARCH("L-Dsty",$A73))=TRUE,F73="Winter wheat"),'Management details'!$AB$22,
IF(AND(ISNUMBER(SEARCH("H-Dsty",$A73))=TRUE,F73="Winter wheat"),'Management details'!$AF$22,
IF(F73="Oilseed Rape",'Management details'!$AB$30)))</f>
        <v>2</v>
      </c>
      <c r="X73" s="34" t="s">
        <v>1197</v>
      </c>
      <c r="Y73" t="s">
        <v>1197</v>
      </c>
      <c r="Z73">
        <v>0</v>
      </c>
      <c r="AA73">
        <v>100</v>
      </c>
      <c r="AB73" t="s">
        <v>1264</v>
      </c>
      <c r="AC73" s="34" t="s">
        <v>320</v>
      </c>
      <c r="AD73" t="str">
        <f t="shared" si="20"/>
        <v>no change</v>
      </c>
      <c r="AE73">
        <v>0</v>
      </c>
      <c r="AF73">
        <v>0</v>
      </c>
      <c r="AG73" s="25">
        <f t="shared" si="26"/>
        <v>0</v>
      </c>
      <c r="AH73">
        <v>0</v>
      </c>
      <c r="AI73" s="25">
        <v>0</v>
      </c>
      <c r="AJ73" s="25">
        <f t="shared" si="21"/>
        <v>0</v>
      </c>
      <c r="AK73" s="25">
        <v>0</v>
      </c>
      <c r="AL73" s="25">
        <f t="shared" si="27"/>
        <v>0</v>
      </c>
      <c r="AM73">
        <f t="shared" si="28"/>
        <v>0</v>
      </c>
      <c r="AN73">
        <f t="shared" si="29"/>
        <v>1</v>
      </c>
      <c r="AO73">
        <v>0</v>
      </c>
      <c r="AP73">
        <f t="shared" si="30"/>
        <v>1</v>
      </c>
      <c r="AQ73">
        <v>0</v>
      </c>
      <c r="AR73" s="25">
        <f>IF(AND(ISNUMBER(SEARCH("L-Dsty",$A73))=TRUE,$F73="Winter wheat"),'Management details'!$F$32,
IF(AND(ISNUMBER(SEARCH("H-Dsty",$A73))=TRUE,$F73="Winter wheat"),'Management details'!$G$32,
IF(AND(ISNUMBER(SEARCH("L-Dsty",$A73))=TRUE,$F73="Oilseed Rape"),'Management details'!$F$33,
IF(AND(ISNUMBER(SEARCH("H-Dsty",$A73))=TRUE,$F73="Oilseed Rape"),'Management details'!$G$33))))</f>
        <v>3</v>
      </c>
    </row>
    <row r="74" spans="1:44">
      <c r="A74" t="s">
        <v>1396</v>
      </c>
      <c r="B74" t="s">
        <v>309</v>
      </c>
      <c r="C74">
        <v>2011</v>
      </c>
      <c r="D74">
        <v>1</v>
      </c>
      <c r="E74" t="s">
        <v>1362</v>
      </c>
      <c r="F74" t="s">
        <v>311</v>
      </c>
      <c r="G74">
        <v>7.2</v>
      </c>
      <c r="H74" s="24">
        <f>IF(AND(A74=A73,F74=F73,F74="Winter wheat"),G74*0.9*'Management details'!$F$46,
IF(AND(OR(A74&lt;&gt;A73,F74&lt;&gt;F73),F74="Winter wheat"),G74*'Management details'!$F$46,
IF(F74="Oilseed Rape",G74*'Management details'!$F$47)))</f>
        <v>61.92</v>
      </c>
      <c r="I74" t="s">
        <v>1272</v>
      </c>
      <c r="J74">
        <v>10</v>
      </c>
      <c r="K74" t="str">
        <f t="shared" si="23"/>
        <v>Winter wheat</v>
      </c>
      <c r="L74" t="str">
        <f t="shared" si="24"/>
        <v>Medium</v>
      </c>
      <c r="M74">
        <f t="shared" si="25"/>
        <v>4.4720000000000004</v>
      </c>
      <c r="N74" t="str">
        <f t="shared" si="19"/>
        <v>1.72 &lt; SOM &lt;= 5.16</v>
      </c>
      <c r="O74" t="s">
        <v>1269</v>
      </c>
      <c r="P74" t="s">
        <v>1270</v>
      </c>
      <c r="Q74">
        <v>7</v>
      </c>
      <c r="R74" t="str">
        <f t="shared" si="22"/>
        <v>5.5 &lt; pH &lt;= 7.3</v>
      </c>
      <c r="S74" t="s">
        <v>317</v>
      </c>
      <c r="T74">
        <f>IF(AND((ISNUMBER(SEARCH("heavy",$A74))=TRUE),$F74="Winter wheat"),'Management details'!$O$11,
IF(AND((ISNUMBER(SEARCH("medium",$A74))=TRUE),$F74="Winter wheat"),'Management details'!$P$11,
IF(AND((ISNUMBER(SEARCH("light",$A74))=TRUE),$F74="Winter wheat"),'Management details'!$Q$11,
IF($F74="Oilseed Rape",'Management details'!$O$12))))</f>
        <v>220</v>
      </c>
      <c r="U74" t="s">
        <v>1424</v>
      </c>
      <c r="V74">
        <v>3</v>
      </c>
      <c r="W74" s="167">
        <f>IF(AND(ISNUMBER(SEARCH("L-Dsty",$A74))=TRUE,F74="Winter wheat"),'Management details'!$AB$22,
IF(AND(ISNUMBER(SEARCH("H-Dsty",$A74))=TRUE,F74="Winter wheat"),'Management details'!$AF$22,
IF(F74="Oilseed Rape",'Management details'!$AB$30)))</f>
        <v>8.0975999999999999</v>
      </c>
      <c r="X74" s="34" t="s">
        <v>1197</v>
      </c>
      <c r="Y74" t="s">
        <v>1197</v>
      </c>
      <c r="Z74">
        <v>0</v>
      </c>
      <c r="AA74">
        <v>100</v>
      </c>
      <c r="AB74" t="s">
        <v>1264</v>
      </c>
      <c r="AC74" s="34" t="s">
        <v>320</v>
      </c>
      <c r="AD74" t="str">
        <f t="shared" si="20"/>
        <v>no change</v>
      </c>
      <c r="AE74">
        <v>0</v>
      </c>
      <c r="AF74">
        <v>0</v>
      </c>
      <c r="AG74" s="25">
        <f t="shared" si="26"/>
        <v>1</v>
      </c>
      <c r="AH74">
        <v>0</v>
      </c>
      <c r="AI74" s="25">
        <v>0</v>
      </c>
      <c r="AJ74" s="25">
        <f>IF($AI74=1,0,
IF(F74="Oilseed Rape",0,
1))</f>
        <v>1</v>
      </c>
      <c r="AK74" s="25">
        <v>0</v>
      </c>
      <c r="AL74" s="25">
        <f t="shared" si="27"/>
        <v>0</v>
      </c>
      <c r="AM74">
        <f t="shared" si="28"/>
        <v>0</v>
      </c>
      <c r="AN74">
        <f t="shared" si="29"/>
        <v>2</v>
      </c>
      <c r="AO74">
        <v>0</v>
      </c>
      <c r="AP74">
        <f t="shared" si="30"/>
        <v>0</v>
      </c>
      <c r="AQ74">
        <v>0</v>
      </c>
      <c r="AR74" s="25">
        <f>IF(AND(ISNUMBER(SEARCH("L-Dsty",$A74))=TRUE,$F74="Winter wheat"),'Management details'!$F$32,
IF(AND(ISNUMBER(SEARCH("H-Dsty",$A74))=TRUE,$F74="Winter wheat"),'Management details'!$G$32,
IF(AND(ISNUMBER(SEARCH("L-Dsty",$A74))=TRUE,$F74="Oilseed Rape"),'Management details'!$F$33,
IF(AND(ISNUMBER(SEARCH("H-Dsty",$A74))=TRUE,$F74="Oilseed Rape"),'Management details'!$G$33))))</f>
        <v>4</v>
      </c>
    </row>
    <row r="75" spans="1:44">
      <c r="A75" t="s">
        <v>1396</v>
      </c>
      <c r="B75" t="s">
        <v>309</v>
      </c>
      <c r="C75">
        <v>2012</v>
      </c>
      <c r="D75">
        <v>2</v>
      </c>
      <c r="E75" t="s">
        <v>1362</v>
      </c>
      <c r="F75" t="s">
        <v>311</v>
      </c>
      <c r="G75">
        <v>7.2</v>
      </c>
      <c r="H75" s="24">
        <f>IF(AND(A75=A74,F75=F74,F75="Winter wheat"),G75*0.9*'Management details'!$F$46,
IF(AND(OR(A75&lt;&gt;A74,F75&lt;&gt;F74),F75="Winter wheat"),G75*'Management details'!$F$46,
IF(F75="Oilseed Rape",G75*'Management details'!$F$47)))</f>
        <v>55.728000000000002</v>
      </c>
      <c r="I75" t="s">
        <v>1272</v>
      </c>
      <c r="J75">
        <v>10</v>
      </c>
      <c r="K75" t="str">
        <f t="shared" si="23"/>
        <v>Winter wheat</v>
      </c>
      <c r="L75" t="str">
        <f t="shared" si="24"/>
        <v>Medium</v>
      </c>
      <c r="M75">
        <f t="shared" si="25"/>
        <v>4.4720000000000004</v>
      </c>
      <c r="N75" t="str">
        <f t="shared" si="19"/>
        <v>1.72 &lt; SOM &lt;= 5.16</v>
      </c>
      <c r="O75" t="s">
        <v>1269</v>
      </c>
      <c r="P75" t="s">
        <v>1270</v>
      </c>
      <c r="Q75">
        <v>7</v>
      </c>
      <c r="R75" t="str">
        <f t="shared" si="22"/>
        <v>5.5 &lt; pH &lt;= 7.3</v>
      </c>
      <c r="S75" t="s">
        <v>317</v>
      </c>
      <c r="T75">
        <f>IF(AND((ISNUMBER(SEARCH("heavy",$A75))=TRUE),$F75="Winter wheat"),'Management details'!$O$11,
IF(AND((ISNUMBER(SEARCH("medium",$A75))=TRUE),$F75="Winter wheat"),'Management details'!$P$11,
IF(AND((ISNUMBER(SEARCH("light",$A75))=TRUE),$F75="Winter wheat"),'Management details'!$Q$11,
IF($F75="Oilseed Rape",'Management details'!$O$12))))</f>
        <v>220</v>
      </c>
      <c r="U75" t="s">
        <v>1424</v>
      </c>
      <c r="V75">
        <v>3</v>
      </c>
      <c r="W75" s="167">
        <f>IF(AND(ISNUMBER(SEARCH("L-Dsty",$A75))=TRUE,F75="Winter wheat"),'Management details'!$AB$22,
IF(AND(ISNUMBER(SEARCH("H-Dsty",$A75))=TRUE,F75="Winter wheat"),'Management details'!$AF$22,
IF(F75="Oilseed Rape",'Management details'!$AB$30)))</f>
        <v>8.0975999999999999</v>
      </c>
      <c r="X75" s="34" t="s">
        <v>1197</v>
      </c>
      <c r="Y75" t="s">
        <v>1197</v>
      </c>
      <c r="Z75">
        <v>0</v>
      </c>
      <c r="AA75">
        <v>100</v>
      </c>
      <c r="AB75" t="s">
        <v>1264</v>
      </c>
      <c r="AC75" s="34" t="s">
        <v>320</v>
      </c>
      <c r="AD75" t="str">
        <f t="shared" si="20"/>
        <v>no change</v>
      </c>
      <c r="AE75">
        <v>0</v>
      </c>
      <c r="AF75">
        <v>0</v>
      </c>
      <c r="AG75" s="25">
        <f t="shared" si="26"/>
        <v>0</v>
      </c>
      <c r="AH75">
        <v>0</v>
      </c>
      <c r="AI75" s="25">
        <v>0</v>
      </c>
      <c r="AJ75" s="25">
        <f t="shared" ref="AJ75:AJ79" si="31">IF($AI75=1,0,
IF(F75="Oilseed Rape",0,
1))</f>
        <v>1</v>
      </c>
      <c r="AK75" s="25">
        <v>0</v>
      </c>
      <c r="AL75" s="25">
        <f t="shared" si="27"/>
        <v>1</v>
      </c>
      <c r="AM75">
        <f t="shared" si="28"/>
        <v>1</v>
      </c>
      <c r="AN75">
        <f t="shared" si="29"/>
        <v>2</v>
      </c>
      <c r="AO75">
        <v>0</v>
      </c>
      <c r="AP75">
        <f t="shared" si="30"/>
        <v>0</v>
      </c>
      <c r="AQ75">
        <v>0</v>
      </c>
      <c r="AR75" s="25">
        <f>IF(AND(ISNUMBER(SEARCH("L-Dsty",$A75))=TRUE,$F75="Winter wheat"),'Management details'!$F$32,
IF(AND(ISNUMBER(SEARCH("H-Dsty",$A75))=TRUE,$F75="Winter wheat"),'Management details'!$G$32,
IF(AND(ISNUMBER(SEARCH("L-Dsty",$A75))=TRUE,$F75="Oilseed Rape"),'Management details'!$F$33,
IF(AND(ISNUMBER(SEARCH("H-Dsty",$A75))=TRUE,$F75="Oilseed Rape"),'Management details'!$G$33))))</f>
        <v>4</v>
      </c>
    </row>
    <row r="76" spans="1:44">
      <c r="A76" t="s">
        <v>1396</v>
      </c>
      <c r="B76" t="s">
        <v>309</v>
      </c>
      <c r="C76">
        <v>2013</v>
      </c>
      <c r="D76">
        <v>3</v>
      </c>
      <c r="E76" t="s">
        <v>1362</v>
      </c>
      <c r="F76" t="s">
        <v>326</v>
      </c>
      <c r="G76">
        <v>7.2</v>
      </c>
      <c r="H76" s="24">
        <f>IF(AND(A76=A75,F76=F75,F76="Winter wheat"),G76*0.9*'Management details'!$F$46,
IF(AND(OR(A76&lt;&gt;A75,F76&lt;&gt;F75),F76="Winter wheat"),G76*'Management details'!$F$46,
IF(F76="Oilseed Rape",G76*'Management details'!$F$47)))</f>
        <v>25.2</v>
      </c>
      <c r="I76" t="s">
        <v>1272</v>
      </c>
      <c r="J76">
        <v>10</v>
      </c>
      <c r="K76" t="str">
        <f t="shared" si="23"/>
        <v>Other</v>
      </c>
      <c r="L76" t="str">
        <f t="shared" si="24"/>
        <v>Medium</v>
      </c>
      <c r="M76">
        <f t="shared" si="25"/>
        <v>4.4720000000000004</v>
      </c>
      <c r="N76" t="str">
        <f t="shared" si="19"/>
        <v>1.72 &lt; SOM &lt;= 5.16</v>
      </c>
      <c r="O76" t="s">
        <v>1269</v>
      </c>
      <c r="P76" t="s">
        <v>1270</v>
      </c>
      <c r="Q76">
        <v>7</v>
      </c>
      <c r="R76" t="str">
        <f t="shared" si="22"/>
        <v>5.5 &lt; pH &lt;= 7.3</v>
      </c>
      <c r="S76" t="s">
        <v>317</v>
      </c>
      <c r="T76">
        <f>IF(AND((ISNUMBER(SEARCH("heavy",$A76))=TRUE),$F76="Winter wheat"),'Management details'!$O$11,
IF(AND((ISNUMBER(SEARCH("medium",$A76))=TRUE),$F76="Winter wheat"),'Management details'!$P$11,
IF(AND((ISNUMBER(SEARCH("light",$A76))=TRUE),$F76="Winter wheat"),'Management details'!$Q$11,
IF($F76="Oilseed Rape",'Management details'!$O$12))))</f>
        <v>190</v>
      </c>
      <c r="U76" t="s">
        <v>1424</v>
      </c>
      <c r="V76">
        <v>3</v>
      </c>
      <c r="W76" s="167">
        <f>IF(AND(ISNUMBER(SEARCH("L-Dsty",$A76))=TRUE,F76="Winter wheat"),'Management details'!$AB$22,
IF(AND(ISNUMBER(SEARCH("H-Dsty",$A76))=TRUE,F76="Winter wheat"),'Management details'!$AF$22,
IF(F76="Oilseed Rape",'Management details'!$AB$30)))</f>
        <v>2</v>
      </c>
      <c r="X76" s="34" t="s">
        <v>1197</v>
      </c>
      <c r="Y76" t="s">
        <v>1197</v>
      </c>
      <c r="Z76">
        <v>0</v>
      </c>
      <c r="AA76">
        <v>100</v>
      </c>
      <c r="AB76" t="s">
        <v>1264</v>
      </c>
      <c r="AC76" s="34" t="s">
        <v>320</v>
      </c>
      <c r="AD76" t="str">
        <f t="shared" si="20"/>
        <v>no change</v>
      </c>
      <c r="AE76">
        <v>0</v>
      </c>
      <c r="AF76">
        <v>0</v>
      </c>
      <c r="AG76" s="25">
        <f t="shared" si="26"/>
        <v>0</v>
      </c>
      <c r="AH76">
        <v>0</v>
      </c>
      <c r="AI76" s="25">
        <v>0</v>
      </c>
      <c r="AJ76" s="25">
        <f t="shared" si="31"/>
        <v>0</v>
      </c>
      <c r="AK76" s="25">
        <v>0</v>
      </c>
      <c r="AL76" s="25">
        <f t="shared" si="27"/>
        <v>0</v>
      </c>
      <c r="AM76">
        <f t="shared" si="28"/>
        <v>0</v>
      </c>
      <c r="AN76">
        <f t="shared" si="29"/>
        <v>1</v>
      </c>
      <c r="AO76">
        <v>0</v>
      </c>
      <c r="AP76">
        <f t="shared" si="30"/>
        <v>1</v>
      </c>
      <c r="AQ76">
        <v>0</v>
      </c>
      <c r="AR76" s="25">
        <f>IF(AND(ISNUMBER(SEARCH("L-Dsty",$A76))=TRUE,$F76="Winter wheat"),'Management details'!$F$32,
IF(AND(ISNUMBER(SEARCH("H-Dsty",$A76))=TRUE,$F76="Winter wheat"),'Management details'!$G$32,
IF(AND(ISNUMBER(SEARCH("L-Dsty",$A76))=TRUE,$F76="Oilseed Rape"),'Management details'!$F$33,
IF(AND(ISNUMBER(SEARCH("H-Dsty",$A76))=TRUE,$F76="Oilseed Rape"),'Management details'!$G$33))))</f>
        <v>3</v>
      </c>
    </row>
    <row r="77" spans="1:44">
      <c r="A77" t="s">
        <v>1396</v>
      </c>
      <c r="B77" t="s">
        <v>309</v>
      </c>
      <c r="C77">
        <v>2014</v>
      </c>
      <c r="D77">
        <v>4</v>
      </c>
      <c r="E77" t="s">
        <v>1362</v>
      </c>
      <c r="F77" t="s">
        <v>311</v>
      </c>
      <c r="G77">
        <v>7.2</v>
      </c>
      <c r="H77" s="24">
        <f>IF(AND(A77=A76,F77=F76,F77="Winter wheat"),G77*0.9*'Management details'!$F$46,
IF(AND(OR(A77&lt;&gt;A76,F77&lt;&gt;F76),F77="Winter wheat"),G77*'Management details'!$F$46,
IF(F77="Oilseed Rape",G77*'Management details'!$F$47)))</f>
        <v>61.92</v>
      </c>
      <c r="I77" t="s">
        <v>1272</v>
      </c>
      <c r="J77">
        <v>10</v>
      </c>
      <c r="K77" t="str">
        <f t="shared" si="23"/>
        <v>Winter wheat</v>
      </c>
      <c r="L77" t="str">
        <f t="shared" si="24"/>
        <v>Medium</v>
      </c>
      <c r="M77">
        <f t="shared" si="25"/>
        <v>4.4720000000000004</v>
      </c>
      <c r="N77" t="str">
        <f t="shared" si="19"/>
        <v>1.72 &lt; SOM &lt;= 5.16</v>
      </c>
      <c r="O77" t="s">
        <v>1269</v>
      </c>
      <c r="P77" t="s">
        <v>1270</v>
      </c>
      <c r="Q77">
        <v>7</v>
      </c>
      <c r="R77" t="str">
        <f t="shared" si="22"/>
        <v>5.5 &lt; pH &lt;= 7.3</v>
      </c>
      <c r="S77" t="s">
        <v>317</v>
      </c>
      <c r="T77">
        <f>IF(AND((ISNUMBER(SEARCH("heavy",$A77))=TRUE),$F77="Winter wheat"),'Management details'!$O$11,
IF(AND((ISNUMBER(SEARCH("medium",$A77))=TRUE),$F77="Winter wheat"),'Management details'!$P$11,
IF(AND((ISNUMBER(SEARCH("light",$A77))=TRUE),$F77="Winter wheat"),'Management details'!$Q$11,
IF($F77="Oilseed Rape",'Management details'!$O$12))))</f>
        <v>220</v>
      </c>
      <c r="U77" t="s">
        <v>1424</v>
      </c>
      <c r="V77">
        <v>3</v>
      </c>
      <c r="W77" s="167">
        <f>IF(AND(ISNUMBER(SEARCH("L-Dsty",$A77))=TRUE,F77="Winter wheat"),'Management details'!$AB$22,
IF(AND(ISNUMBER(SEARCH("H-Dsty",$A77))=TRUE,F77="Winter wheat"),'Management details'!$AF$22,
IF(F77="Oilseed Rape",'Management details'!$AB$30)))</f>
        <v>8.0975999999999999</v>
      </c>
      <c r="X77" s="34" t="s">
        <v>1197</v>
      </c>
      <c r="Y77" t="s">
        <v>1197</v>
      </c>
      <c r="Z77">
        <v>0</v>
      </c>
      <c r="AA77">
        <v>100</v>
      </c>
      <c r="AB77" t="s">
        <v>1264</v>
      </c>
      <c r="AC77" s="34" t="s">
        <v>320</v>
      </c>
      <c r="AD77" t="str">
        <f t="shared" si="20"/>
        <v>no change</v>
      </c>
      <c r="AE77">
        <v>0</v>
      </c>
      <c r="AF77">
        <v>0</v>
      </c>
      <c r="AG77" s="25">
        <f t="shared" si="26"/>
        <v>1</v>
      </c>
      <c r="AH77">
        <v>0</v>
      </c>
      <c r="AI77" s="25">
        <v>0</v>
      </c>
      <c r="AJ77" s="25">
        <f t="shared" si="31"/>
        <v>1</v>
      </c>
      <c r="AK77" s="25">
        <v>0</v>
      </c>
      <c r="AL77" s="25">
        <f t="shared" si="27"/>
        <v>0</v>
      </c>
      <c r="AM77">
        <f t="shared" si="28"/>
        <v>0</v>
      </c>
      <c r="AN77">
        <f t="shared" si="29"/>
        <v>2</v>
      </c>
      <c r="AO77">
        <v>0</v>
      </c>
      <c r="AP77">
        <f t="shared" si="30"/>
        <v>0</v>
      </c>
      <c r="AQ77">
        <v>0</v>
      </c>
      <c r="AR77" s="25">
        <f>IF(AND(ISNUMBER(SEARCH("L-Dsty",$A77))=TRUE,$F77="Winter wheat"),'Management details'!$F$32,
IF(AND(ISNUMBER(SEARCH("H-Dsty",$A77))=TRUE,$F77="Winter wheat"),'Management details'!$G$32,
IF(AND(ISNUMBER(SEARCH("L-Dsty",$A77))=TRUE,$F77="Oilseed Rape"),'Management details'!$F$33,
IF(AND(ISNUMBER(SEARCH("H-Dsty",$A77))=TRUE,$F77="Oilseed Rape"),'Management details'!$G$33))))</f>
        <v>4</v>
      </c>
    </row>
    <row r="78" spans="1:44">
      <c r="A78" t="s">
        <v>1396</v>
      </c>
      <c r="B78" t="s">
        <v>309</v>
      </c>
      <c r="C78">
        <v>2015</v>
      </c>
      <c r="D78">
        <v>5</v>
      </c>
      <c r="E78" t="s">
        <v>1362</v>
      </c>
      <c r="F78" t="s">
        <v>311</v>
      </c>
      <c r="G78">
        <v>7.2</v>
      </c>
      <c r="H78" s="24">
        <f>IF(AND(A78=A77,F78=F77,F78="Winter wheat"),G78*0.9*'Management details'!$F$46,
IF(AND(OR(A78&lt;&gt;A77,F78&lt;&gt;F77),F78="Winter wheat"),G78*'Management details'!$F$46,
IF(F78="Oilseed Rape",G78*'Management details'!$F$47)))</f>
        <v>55.728000000000002</v>
      </c>
      <c r="I78" t="s">
        <v>1272</v>
      </c>
      <c r="J78">
        <v>10</v>
      </c>
      <c r="K78" t="str">
        <f t="shared" si="23"/>
        <v>Winter wheat</v>
      </c>
      <c r="L78" t="str">
        <f t="shared" si="24"/>
        <v>Medium</v>
      </c>
      <c r="M78">
        <f t="shared" si="25"/>
        <v>4.4720000000000004</v>
      </c>
      <c r="N78" t="str">
        <f t="shared" si="19"/>
        <v>1.72 &lt; SOM &lt;= 5.16</v>
      </c>
      <c r="O78" t="s">
        <v>1269</v>
      </c>
      <c r="P78" t="s">
        <v>1270</v>
      </c>
      <c r="Q78">
        <v>7</v>
      </c>
      <c r="R78" t="str">
        <f t="shared" si="22"/>
        <v>5.5 &lt; pH &lt;= 7.3</v>
      </c>
      <c r="S78" t="s">
        <v>317</v>
      </c>
      <c r="T78">
        <f>IF(AND((ISNUMBER(SEARCH("heavy",$A78))=TRUE),$F78="Winter wheat"),'Management details'!$O$11,
IF(AND((ISNUMBER(SEARCH("medium",$A78))=TRUE),$F78="Winter wheat"),'Management details'!$P$11,
IF(AND((ISNUMBER(SEARCH("light",$A78))=TRUE),$F78="Winter wheat"),'Management details'!$Q$11,
IF($F78="Oilseed Rape",'Management details'!$O$12))))</f>
        <v>220</v>
      </c>
      <c r="U78" t="s">
        <v>1424</v>
      </c>
      <c r="V78">
        <v>3</v>
      </c>
      <c r="W78" s="167">
        <f>IF(AND(ISNUMBER(SEARCH("L-Dsty",$A78))=TRUE,F78="Winter wheat"),'Management details'!$AB$22,
IF(AND(ISNUMBER(SEARCH("H-Dsty",$A78))=TRUE,F78="Winter wheat"),'Management details'!$AF$22,
IF(F78="Oilseed Rape",'Management details'!$AB$30)))</f>
        <v>8.0975999999999999</v>
      </c>
      <c r="X78" s="34" t="s">
        <v>1197</v>
      </c>
      <c r="Y78" t="s">
        <v>1197</v>
      </c>
      <c r="Z78">
        <v>0</v>
      </c>
      <c r="AA78">
        <v>100</v>
      </c>
      <c r="AB78" t="s">
        <v>1264</v>
      </c>
      <c r="AC78" s="34" t="s">
        <v>320</v>
      </c>
      <c r="AD78" t="str">
        <f t="shared" si="20"/>
        <v>no change</v>
      </c>
      <c r="AE78">
        <v>0</v>
      </c>
      <c r="AF78">
        <v>0</v>
      </c>
      <c r="AG78" s="25">
        <f t="shared" si="26"/>
        <v>0</v>
      </c>
      <c r="AH78">
        <v>0</v>
      </c>
      <c r="AI78" s="25">
        <v>0</v>
      </c>
      <c r="AJ78" s="25">
        <f t="shared" si="31"/>
        <v>1</v>
      </c>
      <c r="AK78" s="25">
        <v>0</v>
      </c>
      <c r="AL78" s="25">
        <f t="shared" si="27"/>
        <v>1</v>
      </c>
      <c r="AM78">
        <f t="shared" si="28"/>
        <v>1</v>
      </c>
      <c r="AN78">
        <f t="shared" si="29"/>
        <v>2</v>
      </c>
      <c r="AO78">
        <v>0</v>
      </c>
      <c r="AP78">
        <f t="shared" si="30"/>
        <v>0</v>
      </c>
      <c r="AQ78">
        <v>0</v>
      </c>
      <c r="AR78" s="25">
        <f>IF(AND(ISNUMBER(SEARCH("L-Dsty",$A78))=TRUE,$F78="Winter wheat"),'Management details'!$F$32,
IF(AND(ISNUMBER(SEARCH("H-Dsty",$A78))=TRUE,$F78="Winter wheat"),'Management details'!$G$32,
IF(AND(ISNUMBER(SEARCH("L-Dsty",$A78))=TRUE,$F78="Oilseed Rape"),'Management details'!$F$33,
IF(AND(ISNUMBER(SEARCH("H-Dsty",$A78))=TRUE,$F78="Oilseed Rape"),'Management details'!$G$33))))</f>
        <v>4</v>
      </c>
    </row>
    <row r="79" spans="1:44">
      <c r="A79" t="s">
        <v>1396</v>
      </c>
      <c r="B79" t="s">
        <v>309</v>
      </c>
      <c r="C79">
        <v>2016</v>
      </c>
      <c r="D79">
        <v>6</v>
      </c>
      <c r="E79" t="s">
        <v>1362</v>
      </c>
      <c r="F79" t="s">
        <v>326</v>
      </c>
      <c r="G79">
        <v>7.2</v>
      </c>
      <c r="H79" s="24">
        <f>IF(AND(A79=A78,F79=F78,F79="Winter wheat"),G79*0.9*'Management details'!$F$46,
IF(AND(OR(A79&lt;&gt;A78,F79&lt;&gt;F78),F79="Winter wheat"),G79*'Management details'!$F$46,
IF(F79="Oilseed Rape",G79*'Management details'!$F$47)))</f>
        <v>25.2</v>
      </c>
      <c r="I79" t="s">
        <v>1272</v>
      </c>
      <c r="J79">
        <v>10</v>
      </c>
      <c r="K79" t="str">
        <f t="shared" si="23"/>
        <v>Other</v>
      </c>
      <c r="L79" t="str">
        <f t="shared" si="24"/>
        <v>Medium</v>
      </c>
      <c r="M79">
        <f t="shared" si="25"/>
        <v>4.4720000000000004</v>
      </c>
      <c r="N79" t="str">
        <f t="shared" si="19"/>
        <v>1.72 &lt; SOM &lt;= 5.16</v>
      </c>
      <c r="O79" t="s">
        <v>1269</v>
      </c>
      <c r="P79" t="s">
        <v>1270</v>
      </c>
      <c r="Q79">
        <v>7</v>
      </c>
      <c r="R79" t="str">
        <f t="shared" si="22"/>
        <v>5.5 &lt; pH &lt;= 7.3</v>
      </c>
      <c r="S79" t="s">
        <v>317</v>
      </c>
      <c r="T79">
        <f>IF(AND((ISNUMBER(SEARCH("heavy",$A79))=TRUE),$F79="Winter wheat"),'Management details'!$O$11,
IF(AND((ISNUMBER(SEARCH("medium",$A79))=TRUE),$F79="Winter wheat"),'Management details'!$P$11,
IF(AND((ISNUMBER(SEARCH("light",$A79))=TRUE),$F79="Winter wheat"),'Management details'!$Q$11,
IF($F79="Oilseed Rape",'Management details'!$O$12))))</f>
        <v>190</v>
      </c>
      <c r="U79" t="s">
        <v>1424</v>
      </c>
      <c r="V79">
        <v>3</v>
      </c>
      <c r="W79" s="167">
        <f>IF(AND(ISNUMBER(SEARCH("L-Dsty",$A79))=TRUE,F79="Winter wheat"),'Management details'!$AB$22,
IF(AND(ISNUMBER(SEARCH("H-Dsty",$A79))=TRUE,F79="Winter wheat"),'Management details'!$AF$22,
IF(F79="Oilseed Rape",'Management details'!$AB$30)))</f>
        <v>2</v>
      </c>
      <c r="X79" s="34" t="s">
        <v>1197</v>
      </c>
      <c r="Y79" t="s">
        <v>1197</v>
      </c>
      <c r="Z79">
        <v>0</v>
      </c>
      <c r="AA79">
        <v>100</v>
      </c>
      <c r="AB79" t="s">
        <v>1264</v>
      </c>
      <c r="AC79" s="34" t="s">
        <v>320</v>
      </c>
      <c r="AD79" t="str">
        <f t="shared" si="20"/>
        <v>no change</v>
      </c>
      <c r="AE79">
        <v>0</v>
      </c>
      <c r="AF79">
        <v>0</v>
      </c>
      <c r="AG79" s="25">
        <f t="shared" si="26"/>
        <v>0</v>
      </c>
      <c r="AH79">
        <v>0</v>
      </c>
      <c r="AI79" s="25">
        <v>0</v>
      </c>
      <c r="AJ79" s="25">
        <f t="shared" si="31"/>
        <v>0</v>
      </c>
      <c r="AK79" s="25">
        <v>0</v>
      </c>
      <c r="AL79" s="25">
        <f t="shared" si="27"/>
        <v>0</v>
      </c>
      <c r="AM79">
        <f t="shared" si="28"/>
        <v>0</v>
      </c>
      <c r="AN79">
        <f t="shared" si="29"/>
        <v>1</v>
      </c>
      <c r="AO79">
        <v>0</v>
      </c>
      <c r="AP79">
        <f t="shared" si="30"/>
        <v>1</v>
      </c>
      <c r="AQ79">
        <v>0</v>
      </c>
      <c r="AR79" s="25">
        <f>IF(AND(ISNUMBER(SEARCH("L-Dsty",$A79))=TRUE,$F79="Winter wheat"),'Management details'!$F$32,
IF(AND(ISNUMBER(SEARCH("H-Dsty",$A79))=TRUE,$F79="Winter wheat"),'Management details'!$G$32,
IF(AND(ISNUMBER(SEARCH("L-Dsty",$A79))=TRUE,$F79="Oilseed Rape"),'Management details'!$F$33,
IF(AND(ISNUMBER(SEARCH("H-Dsty",$A79))=TRUE,$F79="Oilseed Rape"),'Management details'!$G$33))))</f>
        <v>3</v>
      </c>
    </row>
    <row r="80" spans="1:44">
      <c r="A80" t="s">
        <v>1397</v>
      </c>
      <c r="B80" t="s">
        <v>309</v>
      </c>
      <c r="C80">
        <v>2011</v>
      </c>
      <c r="D80">
        <v>1</v>
      </c>
      <c r="E80" t="s">
        <v>1363</v>
      </c>
      <c r="F80" t="s">
        <v>311</v>
      </c>
      <c r="G80">
        <v>7.2</v>
      </c>
      <c r="H80" s="24">
        <f>IF(AND(A80=A79,F80=F79,F80="Winter wheat"),G80*0.9*'Management details'!$F$46,
IF(AND(OR(A80&lt;&gt;A79,F80&lt;&gt;F79),F80="Winter wheat"),G80*'Management details'!$F$46,
IF(F80="Oilseed Rape",G80*'Management details'!$F$47)))</f>
        <v>61.92</v>
      </c>
      <c r="I80" t="s">
        <v>1272</v>
      </c>
      <c r="J80">
        <v>10</v>
      </c>
      <c r="K80" t="str">
        <f t="shared" si="23"/>
        <v>Winter wheat</v>
      </c>
      <c r="L80" t="str">
        <f t="shared" si="24"/>
        <v>Medium</v>
      </c>
      <c r="M80">
        <f t="shared" si="25"/>
        <v>4.4720000000000004</v>
      </c>
      <c r="N80" t="str">
        <f t="shared" si="19"/>
        <v>1.72 &lt; SOM &lt;= 5.16</v>
      </c>
      <c r="O80" t="s">
        <v>1269</v>
      </c>
      <c r="P80" t="s">
        <v>1270</v>
      </c>
      <c r="Q80">
        <v>7</v>
      </c>
      <c r="R80" t="str">
        <f t="shared" si="22"/>
        <v>5.5 &lt; pH &lt;= 7.3</v>
      </c>
      <c r="S80" t="s">
        <v>317</v>
      </c>
      <c r="T80">
        <f>IF(AND((ISNUMBER(SEARCH("heavy",$A80))=TRUE),$F80="Winter wheat"),'Management details'!$O$11,
IF(AND((ISNUMBER(SEARCH("medium",$A80))=TRUE),$F80="Winter wheat"),'Management details'!$P$11,
IF(AND((ISNUMBER(SEARCH("light",$A80))=TRUE),$F80="Winter wheat"),'Management details'!$Q$11,
IF($F80="Oilseed Rape",'Management details'!$O$12))))</f>
        <v>220</v>
      </c>
      <c r="U80" t="s">
        <v>1424</v>
      </c>
      <c r="V80">
        <v>3</v>
      </c>
      <c r="W80" s="167">
        <f>IF(AND(ISNUMBER(SEARCH("L-Dsty",$A80))=TRUE,F80="Winter wheat"),'Management details'!$AB$22,
IF(AND(ISNUMBER(SEARCH("H-Dsty",$A80))=TRUE,F80="Winter wheat"),'Management details'!$AF$22,
IF(F80="Oilseed Rape",'Management details'!$AB$30)))</f>
        <v>7.3776000000000002</v>
      </c>
      <c r="X80" s="34" t="s">
        <v>1197</v>
      </c>
      <c r="Y80" t="s">
        <v>1197</v>
      </c>
      <c r="Z80">
        <v>0</v>
      </c>
      <c r="AA80">
        <v>100</v>
      </c>
      <c r="AB80" t="s">
        <v>1264</v>
      </c>
      <c r="AC80" s="34" t="s">
        <v>320</v>
      </c>
      <c r="AD80" t="str">
        <f t="shared" si="20"/>
        <v>no change</v>
      </c>
      <c r="AE80">
        <v>0</v>
      </c>
      <c r="AF80">
        <v>0</v>
      </c>
      <c r="AG80" s="25">
        <f t="shared" si="26"/>
        <v>1</v>
      </c>
      <c r="AH80">
        <v>0</v>
      </c>
      <c r="AI80" s="25">
        <v>0</v>
      </c>
      <c r="AJ80" s="25">
        <f>IF($AI80=1,0,
IF(F80="Oilseed Rape",0,
1))</f>
        <v>1</v>
      </c>
      <c r="AK80" s="25">
        <v>0</v>
      </c>
      <c r="AL80" s="25">
        <f t="shared" si="27"/>
        <v>0</v>
      </c>
      <c r="AM80">
        <f t="shared" si="28"/>
        <v>0</v>
      </c>
      <c r="AN80">
        <f t="shared" si="29"/>
        <v>2</v>
      </c>
      <c r="AO80">
        <v>0</v>
      </c>
      <c r="AP80">
        <f t="shared" si="30"/>
        <v>0</v>
      </c>
      <c r="AQ80">
        <v>0</v>
      </c>
      <c r="AR80" s="25">
        <f>IF(AND(ISNUMBER(SEARCH("L-Dsty",$A80))=TRUE,$F80="Winter wheat"),'Management details'!$F$32,
IF(AND(ISNUMBER(SEARCH("H-Dsty",$A80))=TRUE,$F80="Winter wheat"),'Management details'!$G$32,
IF(AND(ISNUMBER(SEARCH("L-Dsty",$A80))=TRUE,$F80="Oilseed Rape"),'Management details'!$F$33,
IF(AND(ISNUMBER(SEARCH("H-Dsty",$A80))=TRUE,$F80="Oilseed Rape"),'Management details'!$G$33))))</f>
        <v>4</v>
      </c>
    </row>
    <row r="81" spans="1:44">
      <c r="A81" t="s">
        <v>1397</v>
      </c>
      <c r="B81" t="s">
        <v>309</v>
      </c>
      <c r="C81">
        <v>2012</v>
      </c>
      <c r="D81">
        <v>2</v>
      </c>
      <c r="E81" t="s">
        <v>1363</v>
      </c>
      <c r="F81" t="s">
        <v>311</v>
      </c>
      <c r="G81">
        <v>7.2</v>
      </c>
      <c r="H81" s="24">
        <f>IF(AND(A81=A80,F81=F80,F81="Winter wheat"),G81*0.9*'Management details'!$F$46,
IF(AND(OR(A81&lt;&gt;A80,F81&lt;&gt;F80),F81="Winter wheat"),G81*'Management details'!$F$46,
IF(F81="Oilseed Rape",G81*'Management details'!$F$47)))</f>
        <v>55.728000000000002</v>
      </c>
      <c r="I81" t="s">
        <v>1272</v>
      </c>
      <c r="J81">
        <v>10</v>
      </c>
      <c r="K81" t="str">
        <f t="shared" si="23"/>
        <v>Winter wheat</v>
      </c>
      <c r="L81" t="str">
        <f t="shared" si="24"/>
        <v>Medium</v>
      </c>
      <c r="M81">
        <f t="shared" si="25"/>
        <v>4.4720000000000004</v>
      </c>
      <c r="N81" t="str">
        <f t="shared" si="19"/>
        <v>1.72 &lt; SOM &lt;= 5.16</v>
      </c>
      <c r="O81" t="s">
        <v>1269</v>
      </c>
      <c r="P81" t="s">
        <v>1270</v>
      </c>
      <c r="Q81">
        <v>7</v>
      </c>
      <c r="R81" t="str">
        <f t="shared" si="22"/>
        <v>5.5 &lt; pH &lt;= 7.3</v>
      </c>
      <c r="S81" t="s">
        <v>317</v>
      </c>
      <c r="T81">
        <f>IF(AND((ISNUMBER(SEARCH("heavy",$A81))=TRUE),$F81="Winter wheat"),'Management details'!$O$11,
IF(AND((ISNUMBER(SEARCH("medium",$A81))=TRUE),$F81="Winter wheat"),'Management details'!$P$11,
IF(AND((ISNUMBER(SEARCH("light",$A81))=TRUE),$F81="Winter wheat"),'Management details'!$Q$11,
IF($F81="Oilseed Rape",'Management details'!$O$12))))</f>
        <v>220</v>
      </c>
      <c r="U81" t="s">
        <v>1424</v>
      </c>
      <c r="V81">
        <v>3</v>
      </c>
      <c r="W81" s="167">
        <f>IF(AND(ISNUMBER(SEARCH("L-Dsty",$A81))=TRUE,F81="Winter wheat"),'Management details'!$AB$22,
IF(AND(ISNUMBER(SEARCH("H-Dsty",$A81))=TRUE,F81="Winter wheat"),'Management details'!$AF$22,
IF(F81="Oilseed Rape",'Management details'!$AB$30)))</f>
        <v>7.3776000000000002</v>
      </c>
      <c r="X81" s="34" t="s">
        <v>1197</v>
      </c>
      <c r="Y81" t="s">
        <v>1197</v>
      </c>
      <c r="Z81">
        <v>0</v>
      </c>
      <c r="AA81">
        <v>100</v>
      </c>
      <c r="AB81" t="s">
        <v>1264</v>
      </c>
      <c r="AC81" s="34" t="s">
        <v>320</v>
      </c>
      <c r="AD81" t="str">
        <f t="shared" si="20"/>
        <v>no change</v>
      </c>
      <c r="AE81">
        <v>0</v>
      </c>
      <c r="AF81">
        <v>0</v>
      </c>
      <c r="AG81" s="25">
        <f t="shared" si="26"/>
        <v>0</v>
      </c>
      <c r="AH81">
        <v>0</v>
      </c>
      <c r="AI81" s="25">
        <v>0</v>
      </c>
      <c r="AJ81" s="25">
        <f t="shared" ref="AJ81:AJ85" si="32">IF($AI81=1,0,
IF(F81="Oilseed Rape",0,
1))</f>
        <v>1</v>
      </c>
      <c r="AK81" s="25">
        <v>0</v>
      </c>
      <c r="AL81" s="25">
        <f t="shared" si="27"/>
        <v>1</v>
      </c>
      <c r="AM81">
        <f t="shared" si="28"/>
        <v>1</v>
      </c>
      <c r="AN81">
        <f t="shared" si="29"/>
        <v>2</v>
      </c>
      <c r="AO81">
        <v>0</v>
      </c>
      <c r="AP81">
        <f t="shared" si="30"/>
        <v>0</v>
      </c>
      <c r="AQ81">
        <v>0</v>
      </c>
      <c r="AR81" s="25">
        <f>IF(AND(ISNUMBER(SEARCH("L-Dsty",$A81))=TRUE,$F81="Winter wheat"),'Management details'!$F$32,
IF(AND(ISNUMBER(SEARCH("H-Dsty",$A81))=TRUE,$F81="Winter wheat"),'Management details'!$G$32,
IF(AND(ISNUMBER(SEARCH("L-Dsty",$A81))=TRUE,$F81="Oilseed Rape"),'Management details'!$F$33,
IF(AND(ISNUMBER(SEARCH("H-Dsty",$A81))=TRUE,$F81="Oilseed Rape"),'Management details'!$G$33))))</f>
        <v>4</v>
      </c>
    </row>
    <row r="82" spans="1:44">
      <c r="A82" t="s">
        <v>1397</v>
      </c>
      <c r="B82" t="s">
        <v>309</v>
      </c>
      <c r="C82">
        <v>2013</v>
      </c>
      <c r="D82">
        <v>3</v>
      </c>
      <c r="E82" t="s">
        <v>1363</v>
      </c>
      <c r="F82" t="s">
        <v>326</v>
      </c>
      <c r="G82">
        <v>7.2</v>
      </c>
      <c r="H82" s="24">
        <f>IF(AND(A82=A81,F82=F81,F82="Winter wheat"),G82*0.9*'Management details'!$F$46,
IF(AND(OR(A82&lt;&gt;A81,F82&lt;&gt;F81),F82="Winter wheat"),G82*'Management details'!$F$46,
IF(F82="Oilseed Rape",G82*'Management details'!$F$47)))</f>
        <v>25.2</v>
      </c>
      <c r="I82" t="s">
        <v>1272</v>
      </c>
      <c r="J82">
        <v>10</v>
      </c>
      <c r="K82" t="str">
        <f t="shared" si="23"/>
        <v>Other</v>
      </c>
      <c r="L82" t="str">
        <f t="shared" si="24"/>
        <v>Medium</v>
      </c>
      <c r="M82">
        <f t="shared" si="25"/>
        <v>4.4720000000000004</v>
      </c>
      <c r="N82" t="str">
        <f t="shared" si="19"/>
        <v>1.72 &lt; SOM &lt;= 5.16</v>
      </c>
      <c r="O82" t="s">
        <v>1269</v>
      </c>
      <c r="P82" t="s">
        <v>1270</v>
      </c>
      <c r="Q82">
        <v>7</v>
      </c>
      <c r="R82" t="str">
        <f t="shared" si="22"/>
        <v>5.5 &lt; pH &lt;= 7.3</v>
      </c>
      <c r="S82" t="s">
        <v>317</v>
      </c>
      <c r="T82">
        <f>IF(AND((ISNUMBER(SEARCH("heavy",$A82))=TRUE),$F82="Winter wheat"),'Management details'!$O$11,
IF(AND((ISNUMBER(SEARCH("medium",$A82))=TRUE),$F82="Winter wheat"),'Management details'!$P$11,
IF(AND((ISNUMBER(SEARCH("light",$A82))=TRUE),$F82="Winter wheat"),'Management details'!$Q$11,
IF($F82="Oilseed Rape",'Management details'!$O$12))))</f>
        <v>190</v>
      </c>
      <c r="U82" t="s">
        <v>1424</v>
      </c>
      <c r="V82">
        <v>3</v>
      </c>
      <c r="W82" s="167">
        <f>IF(AND(ISNUMBER(SEARCH("L-Dsty",$A82))=TRUE,F82="Winter wheat"),'Management details'!$AB$22,
IF(AND(ISNUMBER(SEARCH("H-Dsty",$A82))=TRUE,F82="Winter wheat"),'Management details'!$AF$22,
IF(F82="Oilseed Rape",'Management details'!$AB$30)))</f>
        <v>2</v>
      </c>
      <c r="X82" s="34" t="s">
        <v>1197</v>
      </c>
      <c r="Y82" t="s">
        <v>1197</v>
      </c>
      <c r="Z82">
        <v>0</v>
      </c>
      <c r="AA82">
        <v>100</v>
      </c>
      <c r="AB82" t="s">
        <v>1264</v>
      </c>
      <c r="AC82" s="34" t="s">
        <v>320</v>
      </c>
      <c r="AD82" t="str">
        <f t="shared" si="20"/>
        <v>no change</v>
      </c>
      <c r="AE82">
        <v>0</v>
      </c>
      <c r="AF82">
        <v>0</v>
      </c>
      <c r="AG82" s="25">
        <f t="shared" si="26"/>
        <v>0</v>
      </c>
      <c r="AH82">
        <v>0</v>
      </c>
      <c r="AI82" s="25">
        <v>0</v>
      </c>
      <c r="AJ82" s="25">
        <f t="shared" si="32"/>
        <v>0</v>
      </c>
      <c r="AK82" s="25">
        <v>0</v>
      </c>
      <c r="AL82" s="25">
        <f t="shared" si="27"/>
        <v>0</v>
      </c>
      <c r="AM82">
        <f t="shared" si="28"/>
        <v>0</v>
      </c>
      <c r="AN82">
        <f t="shared" si="29"/>
        <v>1</v>
      </c>
      <c r="AO82">
        <v>0</v>
      </c>
      <c r="AP82">
        <f t="shared" si="30"/>
        <v>1</v>
      </c>
      <c r="AQ82">
        <v>0</v>
      </c>
      <c r="AR82" s="25">
        <f>IF(AND(ISNUMBER(SEARCH("L-Dsty",$A82))=TRUE,$F82="Winter wheat"),'Management details'!$F$32,
IF(AND(ISNUMBER(SEARCH("H-Dsty",$A82))=TRUE,$F82="Winter wheat"),'Management details'!$G$32,
IF(AND(ISNUMBER(SEARCH("L-Dsty",$A82))=TRUE,$F82="Oilseed Rape"),'Management details'!$F$33,
IF(AND(ISNUMBER(SEARCH("H-Dsty",$A82))=TRUE,$F82="Oilseed Rape"),'Management details'!$G$33))))</f>
        <v>3</v>
      </c>
    </row>
    <row r="83" spans="1:44">
      <c r="A83" t="s">
        <v>1397</v>
      </c>
      <c r="B83" t="s">
        <v>309</v>
      </c>
      <c r="C83">
        <v>2014</v>
      </c>
      <c r="D83">
        <v>4</v>
      </c>
      <c r="E83" t="s">
        <v>1363</v>
      </c>
      <c r="F83" t="s">
        <v>311</v>
      </c>
      <c r="G83">
        <v>7.2</v>
      </c>
      <c r="H83" s="24">
        <f>IF(AND(A83=A82,F83=F82,F83="Winter wheat"),G83*0.9*'Management details'!$F$46,
IF(AND(OR(A83&lt;&gt;A82,F83&lt;&gt;F82),F83="Winter wheat"),G83*'Management details'!$F$46,
IF(F83="Oilseed Rape",G83*'Management details'!$F$47)))</f>
        <v>61.92</v>
      </c>
      <c r="I83" t="s">
        <v>1272</v>
      </c>
      <c r="J83">
        <v>10</v>
      </c>
      <c r="K83" t="str">
        <f t="shared" si="23"/>
        <v>Winter wheat</v>
      </c>
      <c r="L83" t="str">
        <f t="shared" si="24"/>
        <v>Medium</v>
      </c>
      <c r="M83">
        <f t="shared" si="25"/>
        <v>4.4720000000000004</v>
      </c>
      <c r="N83" t="str">
        <f t="shared" si="19"/>
        <v>1.72 &lt; SOM &lt;= 5.16</v>
      </c>
      <c r="O83" t="s">
        <v>1269</v>
      </c>
      <c r="P83" t="s">
        <v>1270</v>
      </c>
      <c r="Q83">
        <v>7</v>
      </c>
      <c r="R83" t="str">
        <f t="shared" si="22"/>
        <v>5.5 &lt; pH &lt;= 7.3</v>
      </c>
      <c r="S83" t="s">
        <v>317</v>
      </c>
      <c r="T83">
        <f>IF(AND((ISNUMBER(SEARCH("heavy",$A83))=TRUE),$F83="Winter wheat"),'Management details'!$O$11,
IF(AND((ISNUMBER(SEARCH("medium",$A83))=TRUE),$F83="Winter wheat"),'Management details'!$P$11,
IF(AND((ISNUMBER(SEARCH("light",$A83))=TRUE),$F83="Winter wheat"),'Management details'!$Q$11,
IF($F83="Oilseed Rape",'Management details'!$O$12))))</f>
        <v>220</v>
      </c>
      <c r="U83" t="s">
        <v>1424</v>
      </c>
      <c r="V83">
        <v>3</v>
      </c>
      <c r="W83" s="167">
        <f>IF(AND(ISNUMBER(SEARCH("L-Dsty",$A83))=TRUE,F83="Winter wheat"),'Management details'!$AB$22,
IF(AND(ISNUMBER(SEARCH("H-Dsty",$A83))=TRUE,F83="Winter wheat"),'Management details'!$AF$22,
IF(F83="Oilseed Rape",'Management details'!$AB$30)))</f>
        <v>7.3776000000000002</v>
      </c>
      <c r="X83" s="34" t="s">
        <v>1197</v>
      </c>
      <c r="Y83" t="s">
        <v>1197</v>
      </c>
      <c r="Z83">
        <v>0</v>
      </c>
      <c r="AA83">
        <v>100</v>
      </c>
      <c r="AB83" t="s">
        <v>1264</v>
      </c>
      <c r="AC83" s="34" t="s">
        <v>320</v>
      </c>
      <c r="AD83" t="str">
        <f t="shared" si="20"/>
        <v>no change</v>
      </c>
      <c r="AE83">
        <v>0</v>
      </c>
      <c r="AF83">
        <v>0</v>
      </c>
      <c r="AG83" s="25">
        <f t="shared" si="26"/>
        <v>1</v>
      </c>
      <c r="AH83">
        <v>0</v>
      </c>
      <c r="AI83" s="25">
        <v>0</v>
      </c>
      <c r="AJ83" s="25">
        <f t="shared" si="32"/>
        <v>1</v>
      </c>
      <c r="AK83" s="25">
        <v>0</v>
      </c>
      <c r="AL83" s="25">
        <f t="shared" si="27"/>
        <v>0</v>
      </c>
      <c r="AM83">
        <f t="shared" si="28"/>
        <v>0</v>
      </c>
      <c r="AN83">
        <f t="shared" si="29"/>
        <v>2</v>
      </c>
      <c r="AO83">
        <v>0</v>
      </c>
      <c r="AP83">
        <f t="shared" si="30"/>
        <v>0</v>
      </c>
      <c r="AQ83">
        <v>0</v>
      </c>
      <c r="AR83" s="25">
        <f>IF(AND(ISNUMBER(SEARCH("L-Dsty",$A83))=TRUE,$F83="Winter wheat"),'Management details'!$F$32,
IF(AND(ISNUMBER(SEARCH("H-Dsty",$A83))=TRUE,$F83="Winter wheat"),'Management details'!$G$32,
IF(AND(ISNUMBER(SEARCH("L-Dsty",$A83))=TRUE,$F83="Oilseed Rape"),'Management details'!$F$33,
IF(AND(ISNUMBER(SEARCH("H-Dsty",$A83))=TRUE,$F83="Oilseed Rape"),'Management details'!$G$33))))</f>
        <v>4</v>
      </c>
    </row>
    <row r="84" spans="1:44">
      <c r="A84" t="s">
        <v>1397</v>
      </c>
      <c r="B84" t="s">
        <v>309</v>
      </c>
      <c r="C84">
        <v>2015</v>
      </c>
      <c r="D84">
        <v>5</v>
      </c>
      <c r="E84" t="s">
        <v>1363</v>
      </c>
      <c r="F84" t="s">
        <v>311</v>
      </c>
      <c r="G84">
        <v>7.2</v>
      </c>
      <c r="H84" s="24">
        <f>IF(AND(A84=A83,F84=F83,F84="Winter wheat"),G84*0.9*'Management details'!$F$46,
IF(AND(OR(A84&lt;&gt;A83,F84&lt;&gt;F83),F84="Winter wheat"),G84*'Management details'!$F$46,
IF(F84="Oilseed Rape",G84*'Management details'!$F$47)))</f>
        <v>55.728000000000002</v>
      </c>
      <c r="I84" t="s">
        <v>1272</v>
      </c>
      <c r="J84">
        <v>10</v>
      </c>
      <c r="K84" t="str">
        <f t="shared" si="23"/>
        <v>Winter wheat</v>
      </c>
      <c r="L84" t="str">
        <f t="shared" si="24"/>
        <v>Medium</v>
      </c>
      <c r="M84">
        <f t="shared" si="25"/>
        <v>4.4720000000000004</v>
      </c>
      <c r="N84" t="str">
        <f t="shared" si="19"/>
        <v>1.72 &lt; SOM &lt;= 5.16</v>
      </c>
      <c r="O84" t="s">
        <v>1269</v>
      </c>
      <c r="P84" t="s">
        <v>1270</v>
      </c>
      <c r="Q84">
        <v>7</v>
      </c>
      <c r="R84" t="str">
        <f t="shared" si="22"/>
        <v>5.5 &lt; pH &lt;= 7.3</v>
      </c>
      <c r="S84" t="s">
        <v>317</v>
      </c>
      <c r="T84">
        <f>IF(AND((ISNUMBER(SEARCH("heavy",$A84))=TRUE),$F84="Winter wheat"),'Management details'!$O$11,
IF(AND((ISNUMBER(SEARCH("medium",$A84))=TRUE),$F84="Winter wheat"),'Management details'!$P$11,
IF(AND((ISNUMBER(SEARCH("light",$A84))=TRUE),$F84="Winter wheat"),'Management details'!$Q$11,
IF($F84="Oilseed Rape",'Management details'!$O$12))))</f>
        <v>220</v>
      </c>
      <c r="U84" t="s">
        <v>1424</v>
      </c>
      <c r="V84">
        <v>3</v>
      </c>
      <c r="W84" s="167">
        <f>IF(AND(ISNUMBER(SEARCH("L-Dsty",$A84))=TRUE,F84="Winter wheat"),'Management details'!$AB$22,
IF(AND(ISNUMBER(SEARCH("H-Dsty",$A84))=TRUE,F84="Winter wheat"),'Management details'!$AF$22,
IF(F84="Oilseed Rape",'Management details'!$AB$30)))</f>
        <v>7.3776000000000002</v>
      </c>
      <c r="X84" s="34" t="s">
        <v>1197</v>
      </c>
      <c r="Y84" t="s">
        <v>1197</v>
      </c>
      <c r="Z84">
        <v>0</v>
      </c>
      <c r="AA84">
        <v>100</v>
      </c>
      <c r="AB84" t="s">
        <v>1264</v>
      </c>
      <c r="AC84" s="34" t="s">
        <v>320</v>
      </c>
      <c r="AD84" t="str">
        <f t="shared" si="20"/>
        <v>no change</v>
      </c>
      <c r="AE84">
        <v>0</v>
      </c>
      <c r="AF84">
        <v>0</v>
      </c>
      <c r="AG84" s="25">
        <f t="shared" si="26"/>
        <v>0</v>
      </c>
      <c r="AH84">
        <v>0</v>
      </c>
      <c r="AI84" s="25">
        <v>0</v>
      </c>
      <c r="AJ84" s="25">
        <f t="shared" si="32"/>
        <v>1</v>
      </c>
      <c r="AK84" s="25">
        <v>0</v>
      </c>
      <c r="AL84" s="25">
        <f t="shared" si="27"/>
        <v>1</v>
      </c>
      <c r="AM84">
        <f t="shared" si="28"/>
        <v>1</v>
      </c>
      <c r="AN84">
        <f t="shared" si="29"/>
        <v>2</v>
      </c>
      <c r="AO84">
        <v>0</v>
      </c>
      <c r="AP84">
        <f t="shared" si="30"/>
        <v>0</v>
      </c>
      <c r="AQ84">
        <v>0</v>
      </c>
      <c r="AR84" s="25">
        <f>IF(AND(ISNUMBER(SEARCH("L-Dsty",$A84))=TRUE,$F84="Winter wheat"),'Management details'!$F$32,
IF(AND(ISNUMBER(SEARCH("H-Dsty",$A84))=TRUE,$F84="Winter wheat"),'Management details'!$G$32,
IF(AND(ISNUMBER(SEARCH("L-Dsty",$A84))=TRUE,$F84="Oilseed Rape"),'Management details'!$F$33,
IF(AND(ISNUMBER(SEARCH("H-Dsty",$A84))=TRUE,$F84="Oilseed Rape"),'Management details'!$G$33))))</f>
        <v>4</v>
      </c>
    </row>
    <row r="85" spans="1:44">
      <c r="A85" t="s">
        <v>1397</v>
      </c>
      <c r="B85" t="s">
        <v>309</v>
      </c>
      <c r="C85">
        <v>2016</v>
      </c>
      <c r="D85">
        <v>6</v>
      </c>
      <c r="E85" t="s">
        <v>1363</v>
      </c>
      <c r="F85" t="s">
        <v>326</v>
      </c>
      <c r="G85">
        <v>7.2</v>
      </c>
      <c r="H85" s="24">
        <f>IF(AND(A85=A84,F85=F84,F85="Winter wheat"),G85*0.9*'Management details'!$F$46,
IF(AND(OR(A85&lt;&gt;A84,F85&lt;&gt;F84),F85="Winter wheat"),G85*'Management details'!$F$46,
IF(F85="Oilseed Rape",G85*'Management details'!$F$47)))</f>
        <v>25.2</v>
      </c>
      <c r="I85" t="s">
        <v>1272</v>
      </c>
      <c r="J85">
        <v>10</v>
      </c>
      <c r="K85" t="str">
        <f t="shared" si="23"/>
        <v>Other</v>
      </c>
      <c r="L85" t="str">
        <f t="shared" si="24"/>
        <v>Medium</v>
      </c>
      <c r="M85">
        <f t="shared" si="25"/>
        <v>4.4720000000000004</v>
      </c>
      <c r="N85" t="str">
        <f t="shared" si="19"/>
        <v>1.72 &lt; SOM &lt;= 5.16</v>
      </c>
      <c r="O85" t="s">
        <v>1269</v>
      </c>
      <c r="P85" t="s">
        <v>1270</v>
      </c>
      <c r="Q85">
        <v>7</v>
      </c>
      <c r="R85" t="str">
        <f t="shared" si="22"/>
        <v>5.5 &lt; pH &lt;= 7.3</v>
      </c>
      <c r="S85" t="s">
        <v>317</v>
      </c>
      <c r="T85">
        <f>IF(AND((ISNUMBER(SEARCH("heavy",$A85))=TRUE),$F85="Winter wheat"),'Management details'!$O$11,
IF(AND((ISNUMBER(SEARCH("medium",$A85))=TRUE),$F85="Winter wheat"),'Management details'!$P$11,
IF(AND((ISNUMBER(SEARCH("light",$A85))=TRUE),$F85="Winter wheat"),'Management details'!$Q$11,
IF($F85="Oilseed Rape",'Management details'!$O$12))))</f>
        <v>190</v>
      </c>
      <c r="U85" t="s">
        <v>1424</v>
      </c>
      <c r="V85">
        <v>3</v>
      </c>
      <c r="W85" s="167">
        <f>IF(AND(ISNUMBER(SEARCH("L-Dsty",$A85))=TRUE,F85="Winter wheat"),'Management details'!$AB$22,
IF(AND(ISNUMBER(SEARCH("H-Dsty",$A85))=TRUE,F85="Winter wheat"),'Management details'!$AF$22,
IF(F85="Oilseed Rape",'Management details'!$AB$30)))</f>
        <v>2</v>
      </c>
      <c r="X85" s="34" t="s">
        <v>1197</v>
      </c>
      <c r="Y85" t="s">
        <v>1197</v>
      </c>
      <c r="Z85">
        <v>0</v>
      </c>
      <c r="AA85">
        <v>100</v>
      </c>
      <c r="AB85" t="s">
        <v>1264</v>
      </c>
      <c r="AC85" s="34" t="s">
        <v>320</v>
      </c>
      <c r="AD85" t="str">
        <f t="shared" si="20"/>
        <v>no change</v>
      </c>
      <c r="AE85">
        <v>0</v>
      </c>
      <c r="AF85">
        <v>0</v>
      </c>
      <c r="AG85" s="25">
        <f t="shared" si="26"/>
        <v>0</v>
      </c>
      <c r="AH85">
        <v>0</v>
      </c>
      <c r="AI85" s="25">
        <v>0</v>
      </c>
      <c r="AJ85" s="25">
        <f t="shared" si="32"/>
        <v>0</v>
      </c>
      <c r="AK85" s="25">
        <v>0</v>
      </c>
      <c r="AL85" s="25">
        <f t="shared" si="27"/>
        <v>0</v>
      </c>
      <c r="AM85">
        <f t="shared" si="28"/>
        <v>0</v>
      </c>
      <c r="AN85">
        <f t="shared" si="29"/>
        <v>1</v>
      </c>
      <c r="AO85">
        <v>0</v>
      </c>
      <c r="AP85">
        <f t="shared" si="30"/>
        <v>1</v>
      </c>
      <c r="AQ85">
        <v>0</v>
      </c>
      <c r="AR85" s="25">
        <f>IF(AND(ISNUMBER(SEARCH("L-Dsty",$A85))=TRUE,$F85="Winter wheat"),'Management details'!$F$32,
IF(AND(ISNUMBER(SEARCH("H-Dsty",$A85))=TRUE,$F85="Winter wheat"),'Management details'!$G$32,
IF(AND(ISNUMBER(SEARCH("L-Dsty",$A85))=TRUE,$F85="Oilseed Rape"),'Management details'!$F$33,
IF(AND(ISNUMBER(SEARCH("H-Dsty",$A85))=TRUE,$F85="Oilseed Rape"),'Management details'!$G$33))))</f>
        <v>3</v>
      </c>
    </row>
    <row r="86" spans="1:44">
      <c r="A86" t="s">
        <v>1398</v>
      </c>
      <c r="B86" t="s">
        <v>309</v>
      </c>
      <c r="C86">
        <v>2011</v>
      </c>
      <c r="D86">
        <v>1</v>
      </c>
      <c r="E86" t="s">
        <v>1379</v>
      </c>
      <c r="F86" t="s">
        <v>311</v>
      </c>
      <c r="G86">
        <v>7.2</v>
      </c>
      <c r="H86" s="24">
        <f>IF(AND(A86=A85,F86=F85,F86="Winter wheat"),G86*0.9*'Management details'!$F$46,
IF(AND(OR(A86&lt;&gt;A85,F86&lt;&gt;F85),F86="Winter wheat"),G86*'Management details'!$F$46,
IF(F86="Oilseed Rape",G86*'Management details'!$F$47)))</f>
        <v>61.92</v>
      </c>
      <c r="I86" t="s">
        <v>1272</v>
      </c>
      <c r="J86">
        <v>10</v>
      </c>
      <c r="K86" t="str">
        <f t="shared" si="23"/>
        <v>Winter wheat</v>
      </c>
      <c r="L86" t="str">
        <f t="shared" si="24"/>
        <v>Medium</v>
      </c>
      <c r="M86">
        <f t="shared" si="25"/>
        <v>4.4720000000000004</v>
      </c>
      <c r="N86" t="str">
        <f t="shared" si="19"/>
        <v>1.72 &lt; SOM &lt;= 5.16</v>
      </c>
      <c r="O86" t="s">
        <v>1269</v>
      </c>
      <c r="P86" t="s">
        <v>1270</v>
      </c>
      <c r="Q86">
        <v>7</v>
      </c>
      <c r="R86" t="str">
        <f t="shared" si="22"/>
        <v>5.5 &lt; pH &lt;= 7.3</v>
      </c>
      <c r="S86" t="s">
        <v>317</v>
      </c>
      <c r="T86">
        <f>IF(AND((ISNUMBER(SEARCH("heavy",$A86))=TRUE),$F86="Winter wheat"),'Management details'!$O$11,
IF(AND((ISNUMBER(SEARCH("medium",$A86))=TRUE),$F86="Winter wheat"),'Management details'!$P$11,
IF(AND((ISNUMBER(SEARCH("light",$A86))=TRUE),$F86="Winter wheat"),'Management details'!$Q$11,
IF($F86="Oilseed Rape",'Management details'!$O$12))))</f>
        <v>220</v>
      </c>
      <c r="U86" t="s">
        <v>1424</v>
      </c>
      <c r="V86">
        <v>3</v>
      </c>
      <c r="W86" s="167">
        <f>IF(AND(ISNUMBER(SEARCH("L-Dsty",$A86))=TRUE,F86="Winter wheat"),'Management details'!$AB$22,
IF(AND(ISNUMBER(SEARCH("H-Dsty",$A86))=TRUE,F86="Winter wheat"),'Management details'!$AF$22,
IF(F86="Oilseed Rape",'Management details'!$AB$30)))</f>
        <v>7.3776000000000002</v>
      </c>
      <c r="X86" s="34" t="s">
        <v>1197</v>
      </c>
      <c r="Y86" t="s">
        <v>1197</v>
      </c>
      <c r="Z86">
        <v>0</v>
      </c>
      <c r="AA86">
        <v>100</v>
      </c>
      <c r="AB86" t="s">
        <v>1264</v>
      </c>
      <c r="AC86" s="34" t="s">
        <v>320</v>
      </c>
      <c r="AD86" t="str">
        <f t="shared" si="20"/>
        <v>no change</v>
      </c>
      <c r="AE86">
        <v>0</v>
      </c>
      <c r="AF86">
        <v>0</v>
      </c>
      <c r="AG86" s="25">
        <f t="shared" si="26"/>
        <v>1</v>
      </c>
      <c r="AH86">
        <v>0</v>
      </c>
      <c r="AI86" s="25">
        <v>0</v>
      </c>
      <c r="AJ86" s="25">
        <f>IF($AI86=1,0,
IF(F86="Oilseed Rape",0,
1))</f>
        <v>1</v>
      </c>
      <c r="AK86" s="25">
        <v>0</v>
      </c>
      <c r="AL86" s="25">
        <f t="shared" si="27"/>
        <v>0</v>
      </c>
      <c r="AM86">
        <f t="shared" si="28"/>
        <v>0</v>
      </c>
      <c r="AN86">
        <f t="shared" si="29"/>
        <v>2</v>
      </c>
      <c r="AO86">
        <v>0</v>
      </c>
      <c r="AP86">
        <f t="shared" si="30"/>
        <v>0</v>
      </c>
      <c r="AQ86">
        <v>0</v>
      </c>
      <c r="AR86" s="25">
        <f>IF(AND(ISNUMBER(SEARCH("L-Dsty",$A86))=TRUE,$F86="Winter wheat"),'Management details'!$F$32,
IF(AND(ISNUMBER(SEARCH("H-Dsty",$A86))=TRUE,$F86="Winter wheat"),'Management details'!$G$32,
IF(AND(ISNUMBER(SEARCH("L-Dsty",$A86))=TRUE,$F86="Oilseed Rape"),'Management details'!$F$33,
IF(AND(ISNUMBER(SEARCH("H-Dsty",$A86))=TRUE,$F86="Oilseed Rape"),'Management details'!$G$33))))</f>
        <v>4</v>
      </c>
    </row>
    <row r="87" spans="1:44">
      <c r="A87" t="s">
        <v>1398</v>
      </c>
      <c r="B87" t="s">
        <v>309</v>
      </c>
      <c r="C87">
        <v>2012</v>
      </c>
      <c r="D87">
        <v>2</v>
      </c>
      <c r="E87" t="s">
        <v>1379</v>
      </c>
      <c r="F87" t="s">
        <v>311</v>
      </c>
      <c r="G87">
        <v>7.2</v>
      </c>
      <c r="H87" s="24">
        <f>IF(AND(A87=A86,F87=F86,F87="Winter wheat"),G87*0.9*'Management details'!$F$46,
IF(AND(OR(A87&lt;&gt;A86,F87&lt;&gt;F86),F87="Winter wheat"),G87*'Management details'!$F$46,
IF(F87="Oilseed Rape",G87*'Management details'!$F$47)))</f>
        <v>55.728000000000002</v>
      </c>
      <c r="I87" t="s">
        <v>1272</v>
      </c>
      <c r="J87">
        <v>10</v>
      </c>
      <c r="K87" t="str">
        <f t="shared" si="23"/>
        <v>Winter wheat</v>
      </c>
      <c r="L87" t="str">
        <f t="shared" si="24"/>
        <v>Medium</v>
      </c>
      <c r="M87">
        <f t="shared" si="25"/>
        <v>4.4720000000000004</v>
      </c>
      <c r="N87" t="str">
        <f t="shared" si="19"/>
        <v>1.72 &lt; SOM &lt;= 5.16</v>
      </c>
      <c r="O87" t="s">
        <v>1269</v>
      </c>
      <c r="P87" t="s">
        <v>1270</v>
      </c>
      <c r="Q87">
        <v>7</v>
      </c>
      <c r="R87" t="str">
        <f t="shared" si="22"/>
        <v>5.5 &lt; pH &lt;= 7.3</v>
      </c>
      <c r="S87" t="s">
        <v>317</v>
      </c>
      <c r="T87">
        <f>IF(AND((ISNUMBER(SEARCH("heavy",$A87))=TRUE),$F87="Winter wheat"),'Management details'!$O$11,
IF(AND((ISNUMBER(SEARCH("medium",$A87))=TRUE),$F87="Winter wheat"),'Management details'!$P$11,
IF(AND((ISNUMBER(SEARCH("light",$A87))=TRUE),$F87="Winter wheat"),'Management details'!$Q$11,
IF($F87="Oilseed Rape",'Management details'!$O$12))))</f>
        <v>220</v>
      </c>
      <c r="U87" t="s">
        <v>1424</v>
      </c>
      <c r="V87">
        <v>3</v>
      </c>
      <c r="W87" s="167">
        <f>IF(AND(ISNUMBER(SEARCH("L-Dsty",$A87))=TRUE,F87="Winter wheat"),'Management details'!$AB$22,
IF(AND(ISNUMBER(SEARCH("H-Dsty",$A87))=TRUE,F87="Winter wheat"),'Management details'!$AF$22,
IF(F87="Oilseed Rape",'Management details'!$AB$30)))</f>
        <v>7.3776000000000002</v>
      </c>
      <c r="X87" s="34" t="s">
        <v>1197</v>
      </c>
      <c r="Y87" t="s">
        <v>1197</v>
      </c>
      <c r="Z87">
        <v>0</v>
      </c>
      <c r="AA87">
        <v>100</v>
      </c>
      <c r="AB87" t="s">
        <v>1264</v>
      </c>
      <c r="AC87" s="34" t="s">
        <v>320</v>
      </c>
      <c r="AD87" t="str">
        <f t="shared" si="20"/>
        <v>no change</v>
      </c>
      <c r="AE87">
        <v>0</v>
      </c>
      <c r="AF87">
        <v>0</v>
      </c>
      <c r="AG87" s="25">
        <f t="shared" si="26"/>
        <v>0</v>
      </c>
      <c r="AH87">
        <v>0</v>
      </c>
      <c r="AI87" s="25">
        <v>0</v>
      </c>
      <c r="AJ87" s="25">
        <f t="shared" ref="AJ87:AJ91" si="33">IF($AI87=1,0,
IF(F87="Oilseed Rape",0,
1))</f>
        <v>1</v>
      </c>
      <c r="AK87" s="25">
        <v>0</v>
      </c>
      <c r="AL87" s="25">
        <f t="shared" si="27"/>
        <v>1</v>
      </c>
      <c r="AM87">
        <f t="shared" si="28"/>
        <v>1</v>
      </c>
      <c r="AN87">
        <f t="shared" si="29"/>
        <v>2</v>
      </c>
      <c r="AO87">
        <v>0</v>
      </c>
      <c r="AP87">
        <f t="shared" si="30"/>
        <v>0</v>
      </c>
      <c r="AQ87">
        <v>0</v>
      </c>
      <c r="AR87" s="25">
        <f>IF(AND(ISNUMBER(SEARCH("L-Dsty",$A87))=TRUE,$F87="Winter wheat"),'Management details'!$F$32,
IF(AND(ISNUMBER(SEARCH("H-Dsty",$A87))=TRUE,$F87="Winter wheat"),'Management details'!$G$32,
IF(AND(ISNUMBER(SEARCH("L-Dsty",$A87))=TRUE,$F87="Oilseed Rape"),'Management details'!$F$33,
IF(AND(ISNUMBER(SEARCH("H-Dsty",$A87))=TRUE,$F87="Oilseed Rape"),'Management details'!$G$33))))</f>
        <v>4</v>
      </c>
    </row>
    <row r="88" spans="1:44">
      <c r="A88" t="s">
        <v>1398</v>
      </c>
      <c r="B88" t="s">
        <v>309</v>
      </c>
      <c r="C88">
        <v>2013</v>
      </c>
      <c r="D88">
        <v>3</v>
      </c>
      <c r="E88" t="s">
        <v>1379</v>
      </c>
      <c r="F88" t="s">
        <v>326</v>
      </c>
      <c r="G88">
        <v>7.2</v>
      </c>
      <c r="H88" s="24">
        <f>IF(AND(A88=A87,F88=F87,F88="Winter wheat"),G88*0.9*'Management details'!$F$46,
IF(AND(OR(A88&lt;&gt;A87,F88&lt;&gt;F87),F88="Winter wheat"),G88*'Management details'!$F$46,
IF(F88="Oilseed Rape",G88*'Management details'!$F$47)))</f>
        <v>25.2</v>
      </c>
      <c r="I88" t="s">
        <v>1272</v>
      </c>
      <c r="J88">
        <v>10</v>
      </c>
      <c r="K88" t="str">
        <f t="shared" si="23"/>
        <v>Other</v>
      </c>
      <c r="L88" t="str">
        <f t="shared" si="24"/>
        <v>Medium</v>
      </c>
      <c r="M88">
        <f t="shared" si="25"/>
        <v>4.4720000000000004</v>
      </c>
      <c r="N88" t="str">
        <f t="shared" si="19"/>
        <v>1.72 &lt; SOM &lt;= 5.16</v>
      </c>
      <c r="O88" t="s">
        <v>1269</v>
      </c>
      <c r="P88" t="s">
        <v>1270</v>
      </c>
      <c r="Q88">
        <v>7</v>
      </c>
      <c r="R88" t="str">
        <f t="shared" si="22"/>
        <v>5.5 &lt; pH &lt;= 7.3</v>
      </c>
      <c r="S88" t="s">
        <v>317</v>
      </c>
      <c r="T88">
        <f>IF(AND((ISNUMBER(SEARCH("heavy",$A88))=TRUE),$F88="Winter wheat"),'Management details'!$O$11,
IF(AND((ISNUMBER(SEARCH("medium",$A88))=TRUE),$F88="Winter wheat"),'Management details'!$P$11,
IF(AND((ISNUMBER(SEARCH("light",$A88))=TRUE),$F88="Winter wheat"),'Management details'!$Q$11,
IF($F88="Oilseed Rape",'Management details'!$O$12))))</f>
        <v>190</v>
      </c>
      <c r="U88" t="s">
        <v>1424</v>
      </c>
      <c r="V88">
        <v>3</v>
      </c>
      <c r="W88" s="167">
        <f>IF(AND(ISNUMBER(SEARCH("L-Dsty",$A88))=TRUE,F88="Winter wheat"),'Management details'!$AB$22,
IF(AND(ISNUMBER(SEARCH("H-Dsty",$A88))=TRUE,F88="Winter wheat"),'Management details'!$AF$22,
IF(F88="Oilseed Rape",'Management details'!$AB$30)))</f>
        <v>2</v>
      </c>
      <c r="X88" s="34" t="s">
        <v>1197</v>
      </c>
      <c r="Y88" t="s">
        <v>1197</v>
      </c>
      <c r="Z88">
        <v>0</v>
      </c>
      <c r="AA88">
        <v>100</v>
      </c>
      <c r="AB88" t="s">
        <v>1264</v>
      </c>
      <c r="AC88" s="34" t="s">
        <v>320</v>
      </c>
      <c r="AD88" t="str">
        <f t="shared" si="20"/>
        <v>no change</v>
      </c>
      <c r="AE88">
        <v>0</v>
      </c>
      <c r="AF88">
        <v>0</v>
      </c>
      <c r="AG88" s="25">
        <f t="shared" si="26"/>
        <v>0</v>
      </c>
      <c r="AH88">
        <v>0</v>
      </c>
      <c r="AI88" s="25">
        <v>0</v>
      </c>
      <c r="AJ88" s="25">
        <f t="shared" si="33"/>
        <v>0</v>
      </c>
      <c r="AK88" s="25">
        <v>0</v>
      </c>
      <c r="AL88" s="25">
        <f t="shared" si="27"/>
        <v>0</v>
      </c>
      <c r="AM88">
        <f t="shared" si="28"/>
        <v>0</v>
      </c>
      <c r="AN88">
        <f t="shared" si="29"/>
        <v>1</v>
      </c>
      <c r="AO88">
        <v>0</v>
      </c>
      <c r="AP88">
        <f t="shared" si="30"/>
        <v>1</v>
      </c>
      <c r="AQ88">
        <v>0</v>
      </c>
      <c r="AR88" s="25">
        <f>IF(AND(ISNUMBER(SEARCH("L-Dsty",$A88))=TRUE,$F88="Winter wheat"),'Management details'!$F$32,
IF(AND(ISNUMBER(SEARCH("H-Dsty",$A88))=TRUE,$F88="Winter wheat"),'Management details'!$G$32,
IF(AND(ISNUMBER(SEARCH("L-Dsty",$A88))=TRUE,$F88="Oilseed Rape"),'Management details'!$F$33,
IF(AND(ISNUMBER(SEARCH("H-Dsty",$A88))=TRUE,$F88="Oilseed Rape"),'Management details'!$G$33))))</f>
        <v>3</v>
      </c>
    </row>
    <row r="89" spans="1:44">
      <c r="A89" t="s">
        <v>1398</v>
      </c>
      <c r="B89" t="s">
        <v>309</v>
      </c>
      <c r="C89">
        <v>2014</v>
      </c>
      <c r="D89">
        <v>4</v>
      </c>
      <c r="E89" t="s">
        <v>1379</v>
      </c>
      <c r="F89" t="s">
        <v>311</v>
      </c>
      <c r="G89">
        <v>7.2</v>
      </c>
      <c r="H89" s="24">
        <f>IF(AND(A89=A88,F89=F88,F89="Winter wheat"),G89*0.9*'Management details'!$F$46,
IF(AND(OR(A89&lt;&gt;A88,F89&lt;&gt;F88),F89="Winter wheat"),G89*'Management details'!$F$46,
IF(F89="Oilseed Rape",G89*'Management details'!$F$47)))</f>
        <v>61.92</v>
      </c>
      <c r="I89" t="s">
        <v>1272</v>
      </c>
      <c r="J89">
        <v>10</v>
      </c>
      <c r="K89" t="str">
        <f t="shared" si="23"/>
        <v>Winter wheat</v>
      </c>
      <c r="L89" t="str">
        <f t="shared" si="24"/>
        <v>Medium</v>
      </c>
      <c r="M89">
        <f t="shared" si="25"/>
        <v>4.4720000000000004</v>
      </c>
      <c r="N89" t="str">
        <f t="shared" si="19"/>
        <v>1.72 &lt; SOM &lt;= 5.16</v>
      </c>
      <c r="O89" t="s">
        <v>1269</v>
      </c>
      <c r="P89" t="s">
        <v>1270</v>
      </c>
      <c r="Q89">
        <v>7</v>
      </c>
      <c r="R89" t="str">
        <f t="shared" si="22"/>
        <v>5.5 &lt; pH &lt;= 7.3</v>
      </c>
      <c r="S89" t="s">
        <v>317</v>
      </c>
      <c r="T89">
        <f>IF(AND((ISNUMBER(SEARCH("heavy",$A89))=TRUE),$F89="Winter wheat"),'Management details'!$O$11,
IF(AND((ISNUMBER(SEARCH("medium",$A89))=TRUE),$F89="Winter wheat"),'Management details'!$P$11,
IF(AND((ISNUMBER(SEARCH("light",$A89))=TRUE),$F89="Winter wheat"),'Management details'!$Q$11,
IF($F89="Oilseed Rape",'Management details'!$O$12))))</f>
        <v>220</v>
      </c>
      <c r="U89" t="s">
        <v>1424</v>
      </c>
      <c r="V89">
        <v>3</v>
      </c>
      <c r="W89" s="167">
        <f>IF(AND(ISNUMBER(SEARCH("L-Dsty",$A89))=TRUE,F89="Winter wheat"),'Management details'!$AB$22,
IF(AND(ISNUMBER(SEARCH("H-Dsty",$A89))=TRUE,F89="Winter wheat"),'Management details'!$AF$22,
IF(F89="Oilseed Rape",'Management details'!$AB$30)))</f>
        <v>7.3776000000000002</v>
      </c>
      <c r="X89" s="34" t="s">
        <v>1197</v>
      </c>
      <c r="Y89" t="s">
        <v>1197</v>
      </c>
      <c r="Z89">
        <v>0</v>
      </c>
      <c r="AA89">
        <v>100</v>
      </c>
      <c r="AB89" t="s">
        <v>1264</v>
      </c>
      <c r="AC89" s="34" t="s">
        <v>320</v>
      </c>
      <c r="AD89" t="str">
        <f t="shared" si="20"/>
        <v>no change</v>
      </c>
      <c r="AE89">
        <v>0</v>
      </c>
      <c r="AF89">
        <v>0</v>
      </c>
      <c r="AG89" s="25">
        <f t="shared" si="26"/>
        <v>1</v>
      </c>
      <c r="AH89">
        <v>0</v>
      </c>
      <c r="AI89" s="25">
        <v>0</v>
      </c>
      <c r="AJ89" s="25">
        <f t="shared" si="33"/>
        <v>1</v>
      </c>
      <c r="AK89" s="25">
        <v>0</v>
      </c>
      <c r="AL89" s="25">
        <f t="shared" si="27"/>
        <v>0</v>
      </c>
      <c r="AM89">
        <f t="shared" si="28"/>
        <v>0</v>
      </c>
      <c r="AN89">
        <f t="shared" si="29"/>
        <v>2</v>
      </c>
      <c r="AO89">
        <v>0</v>
      </c>
      <c r="AP89">
        <f t="shared" si="30"/>
        <v>0</v>
      </c>
      <c r="AQ89">
        <v>0</v>
      </c>
      <c r="AR89" s="25">
        <f>IF(AND(ISNUMBER(SEARCH("L-Dsty",$A89))=TRUE,$F89="Winter wheat"),'Management details'!$F$32,
IF(AND(ISNUMBER(SEARCH("H-Dsty",$A89))=TRUE,$F89="Winter wheat"),'Management details'!$G$32,
IF(AND(ISNUMBER(SEARCH("L-Dsty",$A89))=TRUE,$F89="Oilseed Rape"),'Management details'!$F$33,
IF(AND(ISNUMBER(SEARCH("H-Dsty",$A89))=TRUE,$F89="Oilseed Rape"),'Management details'!$G$33))))</f>
        <v>4</v>
      </c>
    </row>
    <row r="90" spans="1:44">
      <c r="A90" t="s">
        <v>1398</v>
      </c>
      <c r="B90" t="s">
        <v>309</v>
      </c>
      <c r="C90">
        <v>2015</v>
      </c>
      <c r="D90">
        <v>5</v>
      </c>
      <c r="E90" t="s">
        <v>1379</v>
      </c>
      <c r="F90" t="s">
        <v>311</v>
      </c>
      <c r="G90">
        <v>7.2</v>
      </c>
      <c r="H90" s="24">
        <f>IF(AND(A90=A89,F90=F89,F90="Winter wheat"),G90*0.9*'Management details'!$F$46,
IF(AND(OR(A90&lt;&gt;A89,F90&lt;&gt;F89),F90="Winter wheat"),G90*'Management details'!$F$46,
IF(F90="Oilseed Rape",G90*'Management details'!$F$47)))</f>
        <v>55.728000000000002</v>
      </c>
      <c r="I90" t="s">
        <v>1272</v>
      </c>
      <c r="J90">
        <v>10</v>
      </c>
      <c r="K90" t="str">
        <f t="shared" si="23"/>
        <v>Winter wheat</v>
      </c>
      <c r="L90" t="str">
        <f t="shared" si="24"/>
        <v>Medium</v>
      </c>
      <c r="M90">
        <f t="shared" si="25"/>
        <v>4.4720000000000004</v>
      </c>
      <c r="N90" t="str">
        <f t="shared" si="19"/>
        <v>1.72 &lt; SOM &lt;= 5.16</v>
      </c>
      <c r="O90" t="s">
        <v>1269</v>
      </c>
      <c r="P90" t="s">
        <v>1270</v>
      </c>
      <c r="Q90">
        <v>7</v>
      </c>
      <c r="R90" t="str">
        <f t="shared" si="22"/>
        <v>5.5 &lt; pH &lt;= 7.3</v>
      </c>
      <c r="S90" t="s">
        <v>317</v>
      </c>
      <c r="T90">
        <f>IF(AND((ISNUMBER(SEARCH("heavy",$A90))=TRUE),$F90="Winter wheat"),'Management details'!$O$11,
IF(AND((ISNUMBER(SEARCH("medium",$A90))=TRUE),$F90="Winter wheat"),'Management details'!$P$11,
IF(AND((ISNUMBER(SEARCH("light",$A90))=TRUE),$F90="Winter wheat"),'Management details'!$Q$11,
IF($F90="Oilseed Rape",'Management details'!$O$12))))</f>
        <v>220</v>
      </c>
      <c r="U90" t="s">
        <v>1424</v>
      </c>
      <c r="V90">
        <v>3</v>
      </c>
      <c r="W90" s="167">
        <f>IF(AND(ISNUMBER(SEARCH("L-Dsty",$A90))=TRUE,F90="Winter wheat"),'Management details'!$AB$22,
IF(AND(ISNUMBER(SEARCH("H-Dsty",$A90))=TRUE,F90="Winter wheat"),'Management details'!$AF$22,
IF(F90="Oilseed Rape",'Management details'!$AB$30)))</f>
        <v>7.3776000000000002</v>
      </c>
      <c r="X90" s="34" t="s">
        <v>1197</v>
      </c>
      <c r="Y90" t="s">
        <v>1197</v>
      </c>
      <c r="Z90">
        <v>0</v>
      </c>
      <c r="AA90">
        <v>100</v>
      </c>
      <c r="AB90" t="s">
        <v>1264</v>
      </c>
      <c r="AC90" s="34" t="s">
        <v>320</v>
      </c>
      <c r="AD90" t="str">
        <f t="shared" si="20"/>
        <v>no change</v>
      </c>
      <c r="AE90">
        <v>0</v>
      </c>
      <c r="AF90">
        <v>0</v>
      </c>
      <c r="AG90" s="25">
        <f t="shared" si="26"/>
        <v>0</v>
      </c>
      <c r="AH90">
        <v>0</v>
      </c>
      <c r="AI90" s="25">
        <v>0</v>
      </c>
      <c r="AJ90" s="25">
        <f t="shared" si="33"/>
        <v>1</v>
      </c>
      <c r="AK90" s="25">
        <v>0</v>
      </c>
      <c r="AL90" s="25">
        <f t="shared" si="27"/>
        <v>1</v>
      </c>
      <c r="AM90">
        <f t="shared" si="28"/>
        <v>1</v>
      </c>
      <c r="AN90">
        <f t="shared" si="29"/>
        <v>2</v>
      </c>
      <c r="AO90">
        <v>0</v>
      </c>
      <c r="AP90">
        <f t="shared" si="30"/>
        <v>0</v>
      </c>
      <c r="AQ90">
        <v>0</v>
      </c>
      <c r="AR90" s="25">
        <f>IF(AND(ISNUMBER(SEARCH("L-Dsty",$A90))=TRUE,$F90="Winter wheat"),'Management details'!$F$32,
IF(AND(ISNUMBER(SEARCH("H-Dsty",$A90))=TRUE,$F90="Winter wheat"),'Management details'!$G$32,
IF(AND(ISNUMBER(SEARCH("L-Dsty",$A90))=TRUE,$F90="Oilseed Rape"),'Management details'!$F$33,
IF(AND(ISNUMBER(SEARCH("H-Dsty",$A90))=TRUE,$F90="Oilseed Rape"),'Management details'!$G$33))))</f>
        <v>4</v>
      </c>
    </row>
    <row r="91" spans="1:44">
      <c r="A91" t="s">
        <v>1398</v>
      </c>
      <c r="B91" t="s">
        <v>309</v>
      </c>
      <c r="C91">
        <v>2016</v>
      </c>
      <c r="D91">
        <v>6</v>
      </c>
      <c r="E91" t="s">
        <v>1379</v>
      </c>
      <c r="F91" t="s">
        <v>326</v>
      </c>
      <c r="G91">
        <v>7.2</v>
      </c>
      <c r="H91" s="24">
        <f>IF(AND(A91=A90,F91=F90,F91="Winter wheat"),G91*0.9*'Management details'!$F$46,
IF(AND(OR(A91&lt;&gt;A90,F91&lt;&gt;F90),F91="Winter wheat"),G91*'Management details'!$F$46,
IF(F91="Oilseed Rape",G91*'Management details'!$F$47)))</f>
        <v>25.2</v>
      </c>
      <c r="I91" t="s">
        <v>1272</v>
      </c>
      <c r="J91">
        <v>10</v>
      </c>
      <c r="K91" t="str">
        <f t="shared" si="23"/>
        <v>Other</v>
      </c>
      <c r="L91" t="str">
        <f t="shared" si="24"/>
        <v>Medium</v>
      </c>
      <c r="M91">
        <f t="shared" si="25"/>
        <v>4.4720000000000004</v>
      </c>
      <c r="N91" t="str">
        <f t="shared" si="19"/>
        <v>1.72 &lt; SOM &lt;= 5.16</v>
      </c>
      <c r="O91" t="s">
        <v>1269</v>
      </c>
      <c r="P91" t="s">
        <v>1270</v>
      </c>
      <c r="Q91">
        <v>7</v>
      </c>
      <c r="R91" t="str">
        <f t="shared" si="22"/>
        <v>5.5 &lt; pH &lt;= 7.3</v>
      </c>
      <c r="S91" t="s">
        <v>317</v>
      </c>
      <c r="T91">
        <f>IF(AND((ISNUMBER(SEARCH("heavy",$A91))=TRUE),$F91="Winter wheat"),'Management details'!$O$11,
IF(AND((ISNUMBER(SEARCH("medium",$A91))=TRUE),$F91="Winter wheat"),'Management details'!$P$11,
IF(AND((ISNUMBER(SEARCH("light",$A91))=TRUE),$F91="Winter wheat"),'Management details'!$Q$11,
IF($F91="Oilseed Rape",'Management details'!$O$12))))</f>
        <v>190</v>
      </c>
      <c r="U91" t="s">
        <v>1424</v>
      </c>
      <c r="V91">
        <v>3</v>
      </c>
      <c r="W91" s="167">
        <f>IF(AND(ISNUMBER(SEARCH("L-Dsty",$A91))=TRUE,F91="Winter wheat"),'Management details'!$AB$22,
IF(AND(ISNUMBER(SEARCH("H-Dsty",$A91))=TRUE,F91="Winter wheat"),'Management details'!$AF$22,
IF(F91="Oilseed Rape",'Management details'!$AB$30)))</f>
        <v>2</v>
      </c>
      <c r="X91" s="34" t="s">
        <v>1197</v>
      </c>
      <c r="Y91" t="s">
        <v>1197</v>
      </c>
      <c r="Z91">
        <v>0</v>
      </c>
      <c r="AA91">
        <v>100</v>
      </c>
      <c r="AB91" t="s">
        <v>1264</v>
      </c>
      <c r="AC91" s="34" t="s">
        <v>320</v>
      </c>
      <c r="AD91" t="str">
        <f t="shared" si="20"/>
        <v>no change</v>
      </c>
      <c r="AE91">
        <v>0</v>
      </c>
      <c r="AF91">
        <v>0</v>
      </c>
      <c r="AG91" s="25">
        <f t="shared" si="26"/>
        <v>0</v>
      </c>
      <c r="AH91">
        <v>0</v>
      </c>
      <c r="AI91" s="25">
        <v>0</v>
      </c>
      <c r="AJ91" s="25">
        <f t="shared" si="33"/>
        <v>0</v>
      </c>
      <c r="AK91" s="25">
        <v>0</v>
      </c>
      <c r="AL91" s="25">
        <f t="shared" si="27"/>
        <v>0</v>
      </c>
      <c r="AM91">
        <f t="shared" si="28"/>
        <v>0</v>
      </c>
      <c r="AN91">
        <f t="shared" si="29"/>
        <v>1</v>
      </c>
      <c r="AO91">
        <v>0</v>
      </c>
      <c r="AP91">
        <f t="shared" si="30"/>
        <v>1</v>
      </c>
      <c r="AQ91">
        <v>0</v>
      </c>
      <c r="AR91" s="25">
        <f>IF(AND(ISNUMBER(SEARCH("L-Dsty",$A91))=TRUE,$F91="Winter wheat"),'Management details'!$F$32,
IF(AND(ISNUMBER(SEARCH("H-Dsty",$A91))=TRUE,$F91="Winter wheat"),'Management details'!$G$32,
IF(AND(ISNUMBER(SEARCH("L-Dsty",$A91))=TRUE,$F91="Oilseed Rape"),'Management details'!$F$33,
IF(AND(ISNUMBER(SEARCH("H-Dsty",$A91))=TRUE,$F91="Oilseed Rape"),'Management details'!$G$33))))</f>
        <v>3</v>
      </c>
    </row>
    <row r="92" spans="1:44">
      <c r="A92" t="s">
        <v>1399</v>
      </c>
      <c r="B92" t="s">
        <v>309</v>
      </c>
      <c r="C92">
        <v>2011</v>
      </c>
      <c r="D92">
        <v>1</v>
      </c>
      <c r="E92" t="s">
        <v>1364</v>
      </c>
      <c r="F92" t="s">
        <v>311</v>
      </c>
      <c r="G92">
        <v>7.2</v>
      </c>
      <c r="H92" s="24">
        <f>IF(AND(A92=A91,F92=F91,F92="Winter wheat"),G92*0.9*'Management details'!$F$46,
IF(AND(OR(A92&lt;&gt;A91,F92&lt;&gt;F91),F92="Winter wheat"),G92*'Management details'!$F$46,
IF(F92="Oilseed Rape",G92*'Management details'!$F$47)))</f>
        <v>61.92</v>
      </c>
      <c r="I92" t="s">
        <v>1272</v>
      </c>
      <c r="J92">
        <v>10</v>
      </c>
      <c r="K92" t="str">
        <f t="shared" si="23"/>
        <v>Winter wheat</v>
      </c>
      <c r="L92" t="str">
        <f t="shared" si="24"/>
        <v>Coarse</v>
      </c>
      <c r="M92">
        <f t="shared" si="25"/>
        <v>5.16</v>
      </c>
      <c r="N92" t="str">
        <f t="shared" si="19"/>
        <v>1.72 &lt; SOM &lt;= 5.16</v>
      </c>
      <c r="O92" t="s">
        <v>1269</v>
      </c>
      <c r="P92" t="s">
        <v>1270</v>
      </c>
      <c r="Q92">
        <v>7</v>
      </c>
      <c r="R92" t="str">
        <f t="shared" si="22"/>
        <v>5.5 &lt; pH &lt;= 7.3</v>
      </c>
      <c r="S92" t="s">
        <v>317</v>
      </c>
      <c r="T92">
        <f>IF(AND((ISNUMBER(SEARCH("heavy",$A92))=TRUE),$F92="Winter wheat"),'Management details'!$O$11,
IF(AND((ISNUMBER(SEARCH("medium",$A92))=TRUE),$F92="Winter wheat"),'Management details'!$P$11,
IF(AND((ISNUMBER(SEARCH("light",$A92))=TRUE),$F92="Winter wheat"),'Management details'!$Q$11,
IF($F92="Oilseed Rape",'Management details'!$O$12))))</f>
        <v>190</v>
      </c>
      <c r="U92" t="s">
        <v>1424</v>
      </c>
      <c r="V92">
        <v>3</v>
      </c>
      <c r="W92" s="167">
        <f>IF(AND(ISNUMBER(SEARCH("L-Dsty",$A92))=TRUE,F92="Winter wheat"),'Management details'!$AB$22,
IF(AND(ISNUMBER(SEARCH("H-Dsty",$A92))=TRUE,F92="Winter wheat"),'Management details'!$AF$22,
IF(F92="Oilseed Rape",'Management details'!$AB$30)))</f>
        <v>8.0975999999999999</v>
      </c>
      <c r="X92" s="34" t="s">
        <v>1197</v>
      </c>
      <c r="Y92" t="s">
        <v>1197</v>
      </c>
      <c r="Z92">
        <v>0</v>
      </c>
      <c r="AA92">
        <v>100</v>
      </c>
      <c r="AB92" t="s">
        <v>1264</v>
      </c>
      <c r="AC92" s="34" t="s">
        <v>320</v>
      </c>
      <c r="AD92" t="str">
        <f t="shared" si="20"/>
        <v>no change</v>
      </c>
      <c r="AE92">
        <v>0</v>
      </c>
      <c r="AF92">
        <v>0</v>
      </c>
      <c r="AG92" s="25">
        <f t="shared" si="26"/>
        <v>1</v>
      </c>
      <c r="AH92">
        <v>0</v>
      </c>
      <c r="AI92" s="25">
        <v>0</v>
      </c>
      <c r="AJ92" s="25">
        <f>IF($AI92=1,0,
IF(F92="Oilseed Rape",0,
1))</f>
        <v>1</v>
      </c>
      <c r="AK92" s="25">
        <v>0</v>
      </c>
      <c r="AL92" s="25">
        <f t="shared" si="27"/>
        <v>0</v>
      </c>
      <c r="AM92">
        <f t="shared" si="28"/>
        <v>0</v>
      </c>
      <c r="AN92">
        <f t="shared" si="29"/>
        <v>2</v>
      </c>
      <c r="AO92">
        <v>0</v>
      </c>
      <c r="AP92">
        <f t="shared" si="30"/>
        <v>0</v>
      </c>
      <c r="AQ92">
        <v>0</v>
      </c>
      <c r="AR92" s="25">
        <f>IF(AND(ISNUMBER(SEARCH("L-Dsty",$A92))=TRUE,$F92="Winter wheat"),'Management details'!$F$32,
IF(AND(ISNUMBER(SEARCH("H-Dsty",$A92))=TRUE,$F92="Winter wheat"),'Management details'!$G$32,
IF(AND(ISNUMBER(SEARCH("L-Dsty",$A92))=TRUE,$F92="Oilseed Rape"),'Management details'!$F$33,
IF(AND(ISNUMBER(SEARCH("H-Dsty",$A92))=TRUE,$F92="Oilseed Rape"),'Management details'!$G$33))))</f>
        <v>4</v>
      </c>
    </row>
    <row r="93" spans="1:44">
      <c r="A93" t="s">
        <v>1399</v>
      </c>
      <c r="B93" t="s">
        <v>309</v>
      </c>
      <c r="C93">
        <v>2012</v>
      </c>
      <c r="D93">
        <v>2</v>
      </c>
      <c r="E93" t="s">
        <v>1364</v>
      </c>
      <c r="F93" t="s">
        <v>311</v>
      </c>
      <c r="G93">
        <v>7.2</v>
      </c>
      <c r="H93" s="24">
        <f>IF(AND(A93=A92,F93=F92,F93="Winter wheat"),G93*0.9*'Management details'!$F$46,
IF(AND(OR(A93&lt;&gt;A92,F93&lt;&gt;F92),F93="Winter wheat"),G93*'Management details'!$F$46,
IF(F93="Oilseed Rape",G93*'Management details'!$F$47)))</f>
        <v>55.728000000000002</v>
      </c>
      <c r="I93" t="s">
        <v>1272</v>
      </c>
      <c r="J93">
        <v>10</v>
      </c>
      <c r="K93" t="str">
        <f t="shared" si="23"/>
        <v>Winter wheat</v>
      </c>
      <c r="L93" t="str">
        <f t="shared" si="24"/>
        <v>Coarse</v>
      </c>
      <c r="M93">
        <f t="shared" si="25"/>
        <v>5.16</v>
      </c>
      <c r="N93" t="str">
        <f t="shared" si="19"/>
        <v>1.72 &lt; SOM &lt;= 5.16</v>
      </c>
      <c r="O93" t="s">
        <v>1269</v>
      </c>
      <c r="P93" t="s">
        <v>1270</v>
      </c>
      <c r="Q93">
        <v>7</v>
      </c>
      <c r="R93" t="str">
        <f t="shared" si="22"/>
        <v>5.5 &lt; pH &lt;= 7.3</v>
      </c>
      <c r="S93" t="s">
        <v>317</v>
      </c>
      <c r="T93">
        <f>IF(AND((ISNUMBER(SEARCH("heavy",$A93))=TRUE),$F93="Winter wheat"),'Management details'!$O$11,
IF(AND((ISNUMBER(SEARCH("medium",$A93))=TRUE),$F93="Winter wheat"),'Management details'!$P$11,
IF(AND((ISNUMBER(SEARCH("light",$A93))=TRUE),$F93="Winter wheat"),'Management details'!$Q$11,
IF($F93="Oilseed Rape",'Management details'!$O$12))))</f>
        <v>190</v>
      </c>
      <c r="U93" t="s">
        <v>1424</v>
      </c>
      <c r="V93">
        <v>3</v>
      </c>
      <c r="W93" s="167">
        <f>IF(AND(ISNUMBER(SEARCH("L-Dsty",$A93))=TRUE,F93="Winter wheat"),'Management details'!$AB$22,
IF(AND(ISNUMBER(SEARCH("H-Dsty",$A93))=TRUE,F93="Winter wheat"),'Management details'!$AF$22,
IF(F93="Oilseed Rape",'Management details'!$AB$30)))</f>
        <v>8.0975999999999999</v>
      </c>
      <c r="X93" s="34" t="s">
        <v>1197</v>
      </c>
      <c r="Y93" t="s">
        <v>1197</v>
      </c>
      <c r="Z93">
        <v>0</v>
      </c>
      <c r="AA93">
        <v>100</v>
      </c>
      <c r="AB93" t="s">
        <v>1264</v>
      </c>
      <c r="AC93" s="34" t="s">
        <v>320</v>
      </c>
      <c r="AD93" t="str">
        <f t="shared" si="20"/>
        <v>no change</v>
      </c>
      <c r="AE93">
        <v>0</v>
      </c>
      <c r="AF93">
        <v>0</v>
      </c>
      <c r="AG93" s="25">
        <f t="shared" si="26"/>
        <v>0</v>
      </c>
      <c r="AH93">
        <v>0</v>
      </c>
      <c r="AI93" s="25">
        <v>0</v>
      </c>
      <c r="AJ93" s="25">
        <f t="shared" ref="AJ93:AJ97" si="34">IF($AI93=1,0,
IF(F93="Oilseed Rape",0,
1))</f>
        <v>1</v>
      </c>
      <c r="AK93" s="25">
        <v>0</v>
      </c>
      <c r="AL93" s="25">
        <f t="shared" si="27"/>
        <v>1</v>
      </c>
      <c r="AM93">
        <f t="shared" si="28"/>
        <v>1</v>
      </c>
      <c r="AN93">
        <f t="shared" si="29"/>
        <v>2</v>
      </c>
      <c r="AO93">
        <v>0</v>
      </c>
      <c r="AP93">
        <f t="shared" si="30"/>
        <v>0</v>
      </c>
      <c r="AQ93">
        <v>0</v>
      </c>
      <c r="AR93" s="25">
        <f>IF(AND(ISNUMBER(SEARCH("L-Dsty",$A93))=TRUE,$F93="Winter wheat"),'Management details'!$F$32,
IF(AND(ISNUMBER(SEARCH("H-Dsty",$A93))=TRUE,$F93="Winter wheat"),'Management details'!$G$32,
IF(AND(ISNUMBER(SEARCH("L-Dsty",$A93))=TRUE,$F93="Oilseed Rape"),'Management details'!$F$33,
IF(AND(ISNUMBER(SEARCH("H-Dsty",$A93))=TRUE,$F93="Oilseed Rape"),'Management details'!$G$33))))</f>
        <v>4</v>
      </c>
    </row>
    <row r="94" spans="1:44">
      <c r="A94" t="s">
        <v>1399</v>
      </c>
      <c r="B94" t="s">
        <v>309</v>
      </c>
      <c r="C94">
        <v>2013</v>
      </c>
      <c r="D94">
        <v>3</v>
      </c>
      <c r="E94" t="s">
        <v>1364</v>
      </c>
      <c r="F94" t="s">
        <v>326</v>
      </c>
      <c r="G94">
        <v>7.2</v>
      </c>
      <c r="H94" s="24">
        <f>IF(AND(A94=A93,F94=F93,F94="Winter wheat"),G94*0.9*'Management details'!$F$46,
IF(AND(OR(A94&lt;&gt;A93,F94&lt;&gt;F93),F94="Winter wheat"),G94*'Management details'!$F$46,
IF(F94="Oilseed Rape",G94*'Management details'!$F$47)))</f>
        <v>25.2</v>
      </c>
      <c r="I94" t="s">
        <v>1272</v>
      </c>
      <c r="J94">
        <v>10</v>
      </c>
      <c r="K94" t="str">
        <f t="shared" si="23"/>
        <v>Other</v>
      </c>
      <c r="L94" t="str">
        <f t="shared" si="24"/>
        <v>Coarse</v>
      </c>
      <c r="M94">
        <f t="shared" si="25"/>
        <v>5.16</v>
      </c>
      <c r="N94" t="str">
        <f t="shared" si="19"/>
        <v>1.72 &lt; SOM &lt;= 5.16</v>
      </c>
      <c r="O94" t="s">
        <v>1269</v>
      </c>
      <c r="P94" t="s">
        <v>1270</v>
      </c>
      <c r="Q94">
        <v>7</v>
      </c>
      <c r="R94" t="str">
        <f t="shared" si="22"/>
        <v>5.5 &lt; pH &lt;= 7.3</v>
      </c>
      <c r="S94" t="s">
        <v>317</v>
      </c>
      <c r="T94">
        <f>IF(AND((ISNUMBER(SEARCH("heavy",$A94))=TRUE),$F94="Winter wheat"),'Management details'!$O$11,
IF(AND((ISNUMBER(SEARCH("medium",$A94))=TRUE),$F94="Winter wheat"),'Management details'!$P$11,
IF(AND((ISNUMBER(SEARCH("light",$A94))=TRUE),$F94="Winter wheat"),'Management details'!$Q$11,
IF($F94="Oilseed Rape",'Management details'!$O$12))))</f>
        <v>190</v>
      </c>
      <c r="U94" t="s">
        <v>1424</v>
      </c>
      <c r="V94">
        <v>3</v>
      </c>
      <c r="W94" s="167">
        <f>IF(AND(ISNUMBER(SEARCH("L-Dsty",$A94))=TRUE,F94="Winter wheat"),'Management details'!$AB$22,
IF(AND(ISNUMBER(SEARCH("H-Dsty",$A94))=TRUE,F94="Winter wheat"),'Management details'!$AF$22,
IF(F94="Oilseed Rape",'Management details'!$AB$30)))</f>
        <v>2</v>
      </c>
      <c r="X94" s="34" t="s">
        <v>1197</v>
      </c>
      <c r="Y94" t="s">
        <v>1197</v>
      </c>
      <c r="Z94">
        <v>0</v>
      </c>
      <c r="AA94">
        <v>100</v>
      </c>
      <c r="AB94" t="s">
        <v>1264</v>
      </c>
      <c r="AC94" s="34" t="s">
        <v>320</v>
      </c>
      <c r="AD94" t="str">
        <f t="shared" si="20"/>
        <v>no change</v>
      </c>
      <c r="AE94">
        <v>0</v>
      </c>
      <c r="AF94">
        <v>0</v>
      </c>
      <c r="AG94" s="25">
        <f t="shared" si="26"/>
        <v>0</v>
      </c>
      <c r="AH94">
        <v>0</v>
      </c>
      <c r="AI94" s="25">
        <v>0</v>
      </c>
      <c r="AJ94" s="25">
        <f t="shared" si="34"/>
        <v>0</v>
      </c>
      <c r="AK94" s="25">
        <v>0</v>
      </c>
      <c r="AL94" s="25">
        <f t="shared" si="27"/>
        <v>0</v>
      </c>
      <c r="AM94">
        <f t="shared" si="28"/>
        <v>0</v>
      </c>
      <c r="AN94">
        <f t="shared" si="29"/>
        <v>1</v>
      </c>
      <c r="AO94">
        <v>0</v>
      </c>
      <c r="AP94">
        <f t="shared" si="30"/>
        <v>1</v>
      </c>
      <c r="AQ94">
        <v>0</v>
      </c>
      <c r="AR94" s="25">
        <f>IF(AND(ISNUMBER(SEARCH("L-Dsty",$A94))=TRUE,$F94="Winter wheat"),'Management details'!$F$32,
IF(AND(ISNUMBER(SEARCH("H-Dsty",$A94))=TRUE,$F94="Winter wheat"),'Management details'!$G$32,
IF(AND(ISNUMBER(SEARCH("L-Dsty",$A94))=TRUE,$F94="Oilseed Rape"),'Management details'!$F$33,
IF(AND(ISNUMBER(SEARCH("H-Dsty",$A94))=TRUE,$F94="Oilseed Rape"),'Management details'!$G$33))))</f>
        <v>3</v>
      </c>
    </row>
    <row r="95" spans="1:44">
      <c r="A95" t="s">
        <v>1399</v>
      </c>
      <c r="B95" t="s">
        <v>309</v>
      </c>
      <c r="C95">
        <v>2014</v>
      </c>
      <c r="D95">
        <v>4</v>
      </c>
      <c r="E95" t="s">
        <v>1364</v>
      </c>
      <c r="F95" t="s">
        <v>311</v>
      </c>
      <c r="G95">
        <v>7.2</v>
      </c>
      <c r="H95" s="24">
        <f>IF(AND(A95=A94,F95=F94,F95="Winter wheat"),G95*0.9*'Management details'!$F$46,
IF(AND(OR(A95&lt;&gt;A94,F95&lt;&gt;F94),F95="Winter wheat"),G95*'Management details'!$F$46,
IF(F95="Oilseed Rape",G95*'Management details'!$F$47)))</f>
        <v>61.92</v>
      </c>
      <c r="I95" t="s">
        <v>1272</v>
      </c>
      <c r="J95">
        <v>10</v>
      </c>
      <c r="K95" t="str">
        <f t="shared" si="23"/>
        <v>Winter wheat</v>
      </c>
      <c r="L95" t="str">
        <f t="shared" si="24"/>
        <v>Coarse</v>
      </c>
      <c r="M95">
        <f t="shared" si="25"/>
        <v>5.16</v>
      </c>
      <c r="N95" t="str">
        <f t="shared" si="19"/>
        <v>1.72 &lt; SOM &lt;= 5.16</v>
      </c>
      <c r="O95" t="s">
        <v>1269</v>
      </c>
      <c r="P95" t="s">
        <v>1270</v>
      </c>
      <c r="Q95">
        <v>7</v>
      </c>
      <c r="R95" t="str">
        <f t="shared" si="22"/>
        <v>5.5 &lt; pH &lt;= 7.3</v>
      </c>
      <c r="S95" t="s">
        <v>317</v>
      </c>
      <c r="T95">
        <f>IF(AND((ISNUMBER(SEARCH("heavy",$A95))=TRUE),$F95="Winter wheat"),'Management details'!$O$11,
IF(AND((ISNUMBER(SEARCH("medium",$A95))=TRUE),$F95="Winter wheat"),'Management details'!$P$11,
IF(AND((ISNUMBER(SEARCH("light",$A95))=TRUE),$F95="Winter wheat"),'Management details'!$Q$11,
IF($F95="Oilseed Rape",'Management details'!$O$12))))</f>
        <v>190</v>
      </c>
      <c r="U95" t="s">
        <v>1424</v>
      </c>
      <c r="V95">
        <v>3</v>
      </c>
      <c r="W95" s="167">
        <f>IF(AND(ISNUMBER(SEARCH("L-Dsty",$A95))=TRUE,F95="Winter wheat"),'Management details'!$AB$22,
IF(AND(ISNUMBER(SEARCH("H-Dsty",$A95))=TRUE,F95="Winter wheat"),'Management details'!$AF$22,
IF(F95="Oilseed Rape",'Management details'!$AB$30)))</f>
        <v>8.0975999999999999</v>
      </c>
      <c r="X95" s="34" t="s">
        <v>1197</v>
      </c>
      <c r="Y95" t="s">
        <v>1197</v>
      </c>
      <c r="Z95">
        <v>0</v>
      </c>
      <c r="AA95">
        <v>100</v>
      </c>
      <c r="AB95" t="s">
        <v>1264</v>
      </c>
      <c r="AC95" s="34" t="s">
        <v>320</v>
      </c>
      <c r="AD95" t="str">
        <f t="shared" si="20"/>
        <v>no change</v>
      </c>
      <c r="AE95">
        <v>0</v>
      </c>
      <c r="AF95">
        <v>0</v>
      </c>
      <c r="AG95" s="25">
        <f t="shared" si="26"/>
        <v>1</v>
      </c>
      <c r="AH95">
        <v>0</v>
      </c>
      <c r="AI95" s="25">
        <v>0</v>
      </c>
      <c r="AJ95" s="25">
        <f t="shared" si="34"/>
        <v>1</v>
      </c>
      <c r="AK95" s="25">
        <v>0</v>
      </c>
      <c r="AL95" s="25">
        <f t="shared" si="27"/>
        <v>0</v>
      </c>
      <c r="AM95">
        <f t="shared" si="28"/>
        <v>0</v>
      </c>
      <c r="AN95">
        <f t="shared" si="29"/>
        <v>2</v>
      </c>
      <c r="AO95">
        <v>0</v>
      </c>
      <c r="AP95">
        <f t="shared" si="30"/>
        <v>0</v>
      </c>
      <c r="AQ95">
        <v>0</v>
      </c>
      <c r="AR95" s="25">
        <f>IF(AND(ISNUMBER(SEARCH("L-Dsty",$A95))=TRUE,$F95="Winter wheat"),'Management details'!$F$32,
IF(AND(ISNUMBER(SEARCH("H-Dsty",$A95))=TRUE,$F95="Winter wheat"),'Management details'!$G$32,
IF(AND(ISNUMBER(SEARCH("L-Dsty",$A95))=TRUE,$F95="Oilseed Rape"),'Management details'!$F$33,
IF(AND(ISNUMBER(SEARCH("H-Dsty",$A95))=TRUE,$F95="Oilseed Rape"),'Management details'!$G$33))))</f>
        <v>4</v>
      </c>
    </row>
    <row r="96" spans="1:44">
      <c r="A96" t="s">
        <v>1399</v>
      </c>
      <c r="B96" t="s">
        <v>309</v>
      </c>
      <c r="C96">
        <v>2015</v>
      </c>
      <c r="D96">
        <v>5</v>
      </c>
      <c r="E96" t="s">
        <v>1364</v>
      </c>
      <c r="F96" t="s">
        <v>311</v>
      </c>
      <c r="G96">
        <v>7.2</v>
      </c>
      <c r="H96" s="24">
        <f>IF(AND(A96=A95,F96=F95,F96="Winter wheat"),G96*0.9*'Management details'!$F$46,
IF(AND(OR(A96&lt;&gt;A95,F96&lt;&gt;F95),F96="Winter wheat"),G96*'Management details'!$F$46,
IF(F96="Oilseed Rape",G96*'Management details'!$F$47)))</f>
        <v>55.728000000000002</v>
      </c>
      <c r="I96" t="s">
        <v>1272</v>
      </c>
      <c r="J96">
        <v>10</v>
      </c>
      <c r="K96" t="str">
        <f t="shared" si="23"/>
        <v>Winter wheat</v>
      </c>
      <c r="L96" t="str">
        <f t="shared" si="24"/>
        <v>Coarse</v>
      </c>
      <c r="M96">
        <f t="shared" si="25"/>
        <v>5.16</v>
      </c>
      <c r="N96" t="str">
        <f t="shared" si="19"/>
        <v>1.72 &lt; SOM &lt;= 5.16</v>
      </c>
      <c r="O96" t="s">
        <v>1269</v>
      </c>
      <c r="P96" t="s">
        <v>1270</v>
      </c>
      <c r="Q96">
        <v>7</v>
      </c>
      <c r="R96" t="str">
        <f t="shared" si="22"/>
        <v>5.5 &lt; pH &lt;= 7.3</v>
      </c>
      <c r="S96" t="s">
        <v>317</v>
      </c>
      <c r="T96">
        <f>IF(AND((ISNUMBER(SEARCH("heavy",$A96))=TRUE),$F96="Winter wheat"),'Management details'!$O$11,
IF(AND((ISNUMBER(SEARCH("medium",$A96))=TRUE),$F96="Winter wheat"),'Management details'!$P$11,
IF(AND((ISNUMBER(SEARCH("light",$A96))=TRUE),$F96="Winter wheat"),'Management details'!$Q$11,
IF($F96="Oilseed Rape",'Management details'!$O$12))))</f>
        <v>190</v>
      </c>
      <c r="U96" t="s">
        <v>1424</v>
      </c>
      <c r="V96">
        <v>3</v>
      </c>
      <c r="W96" s="167">
        <f>IF(AND(ISNUMBER(SEARCH("L-Dsty",$A96))=TRUE,F96="Winter wheat"),'Management details'!$AB$22,
IF(AND(ISNUMBER(SEARCH("H-Dsty",$A96))=TRUE,F96="Winter wheat"),'Management details'!$AF$22,
IF(F96="Oilseed Rape",'Management details'!$AB$30)))</f>
        <v>8.0975999999999999</v>
      </c>
      <c r="X96" s="34" t="s">
        <v>1197</v>
      </c>
      <c r="Y96" t="s">
        <v>1197</v>
      </c>
      <c r="Z96">
        <v>0</v>
      </c>
      <c r="AA96">
        <v>100</v>
      </c>
      <c r="AB96" t="s">
        <v>1264</v>
      </c>
      <c r="AC96" s="34" t="s">
        <v>320</v>
      </c>
      <c r="AD96" t="str">
        <f t="shared" si="20"/>
        <v>no change</v>
      </c>
      <c r="AE96">
        <v>0</v>
      </c>
      <c r="AF96">
        <v>0</v>
      </c>
      <c r="AG96" s="25">
        <f t="shared" si="26"/>
        <v>0</v>
      </c>
      <c r="AH96">
        <v>0</v>
      </c>
      <c r="AI96" s="25">
        <v>0</v>
      </c>
      <c r="AJ96" s="25">
        <f t="shared" si="34"/>
        <v>1</v>
      </c>
      <c r="AK96" s="25">
        <v>0</v>
      </c>
      <c r="AL96" s="25">
        <f t="shared" si="27"/>
        <v>1</v>
      </c>
      <c r="AM96">
        <f t="shared" si="28"/>
        <v>1</v>
      </c>
      <c r="AN96">
        <f t="shared" si="29"/>
        <v>2</v>
      </c>
      <c r="AO96">
        <v>0</v>
      </c>
      <c r="AP96">
        <f t="shared" si="30"/>
        <v>0</v>
      </c>
      <c r="AQ96">
        <v>0</v>
      </c>
      <c r="AR96" s="25">
        <f>IF(AND(ISNUMBER(SEARCH("L-Dsty",$A96))=TRUE,$F96="Winter wheat"),'Management details'!$F$32,
IF(AND(ISNUMBER(SEARCH("H-Dsty",$A96))=TRUE,$F96="Winter wheat"),'Management details'!$G$32,
IF(AND(ISNUMBER(SEARCH("L-Dsty",$A96))=TRUE,$F96="Oilseed Rape"),'Management details'!$F$33,
IF(AND(ISNUMBER(SEARCH("H-Dsty",$A96))=TRUE,$F96="Oilseed Rape"),'Management details'!$G$33))))</f>
        <v>4</v>
      </c>
    </row>
    <row r="97" spans="1:44">
      <c r="A97" t="s">
        <v>1399</v>
      </c>
      <c r="B97" t="s">
        <v>309</v>
      </c>
      <c r="C97">
        <v>2016</v>
      </c>
      <c r="D97">
        <v>6</v>
      </c>
      <c r="E97" t="s">
        <v>1364</v>
      </c>
      <c r="F97" t="s">
        <v>326</v>
      </c>
      <c r="G97">
        <v>7.2</v>
      </c>
      <c r="H97" s="24">
        <f>IF(AND(A97=A96,F97=F96,F97="Winter wheat"),G97*0.9*'Management details'!$F$46,
IF(AND(OR(A97&lt;&gt;A96,F97&lt;&gt;F96),F97="Winter wheat"),G97*'Management details'!$F$46,
IF(F97="Oilseed Rape",G97*'Management details'!$F$47)))</f>
        <v>25.2</v>
      </c>
      <c r="I97" t="s">
        <v>1272</v>
      </c>
      <c r="J97">
        <v>10</v>
      </c>
      <c r="K97" t="str">
        <f t="shared" si="23"/>
        <v>Other</v>
      </c>
      <c r="L97" t="str">
        <f t="shared" si="24"/>
        <v>Coarse</v>
      </c>
      <c r="M97">
        <f t="shared" si="25"/>
        <v>5.16</v>
      </c>
      <c r="N97" t="str">
        <f t="shared" si="19"/>
        <v>1.72 &lt; SOM &lt;= 5.16</v>
      </c>
      <c r="O97" t="s">
        <v>1269</v>
      </c>
      <c r="P97" t="s">
        <v>1270</v>
      </c>
      <c r="Q97">
        <v>7</v>
      </c>
      <c r="R97" t="str">
        <f t="shared" si="22"/>
        <v>5.5 &lt; pH &lt;= 7.3</v>
      </c>
      <c r="S97" t="s">
        <v>317</v>
      </c>
      <c r="T97">
        <f>IF(AND((ISNUMBER(SEARCH("heavy",$A97))=TRUE),$F97="Winter wheat"),'Management details'!$O$11,
IF(AND((ISNUMBER(SEARCH("medium",$A97))=TRUE),$F97="Winter wheat"),'Management details'!$P$11,
IF(AND((ISNUMBER(SEARCH("light",$A97))=TRUE),$F97="Winter wheat"),'Management details'!$Q$11,
IF($F97="Oilseed Rape",'Management details'!$O$12))))</f>
        <v>190</v>
      </c>
      <c r="U97" t="s">
        <v>1424</v>
      </c>
      <c r="V97">
        <v>3</v>
      </c>
      <c r="W97" s="167">
        <f>IF(AND(ISNUMBER(SEARCH("L-Dsty",$A97))=TRUE,F97="Winter wheat"),'Management details'!$AB$22,
IF(AND(ISNUMBER(SEARCH("H-Dsty",$A97))=TRUE,F97="Winter wheat"),'Management details'!$AF$22,
IF(F97="Oilseed Rape",'Management details'!$AB$30)))</f>
        <v>2</v>
      </c>
      <c r="X97" s="34" t="s">
        <v>1197</v>
      </c>
      <c r="Y97" t="s">
        <v>1197</v>
      </c>
      <c r="Z97">
        <v>0</v>
      </c>
      <c r="AA97">
        <v>100</v>
      </c>
      <c r="AB97" t="s">
        <v>1264</v>
      </c>
      <c r="AC97" s="34" t="s">
        <v>320</v>
      </c>
      <c r="AD97" t="str">
        <f t="shared" si="20"/>
        <v>no change</v>
      </c>
      <c r="AE97">
        <v>0</v>
      </c>
      <c r="AF97">
        <v>0</v>
      </c>
      <c r="AG97" s="25">
        <f t="shared" si="26"/>
        <v>0</v>
      </c>
      <c r="AH97">
        <v>0</v>
      </c>
      <c r="AI97" s="25">
        <v>0</v>
      </c>
      <c r="AJ97" s="25">
        <f t="shared" si="34"/>
        <v>0</v>
      </c>
      <c r="AK97" s="25">
        <v>0</v>
      </c>
      <c r="AL97" s="25">
        <f t="shared" si="27"/>
        <v>0</v>
      </c>
      <c r="AM97">
        <f t="shared" si="28"/>
        <v>0</v>
      </c>
      <c r="AN97">
        <f t="shared" si="29"/>
        <v>1</v>
      </c>
      <c r="AO97">
        <v>0</v>
      </c>
      <c r="AP97">
        <f t="shared" si="30"/>
        <v>1</v>
      </c>
      <c r="AQ97">
        <v>0</v>
      </c>
      <c r="AR97" s="25">
        <f>IF(AND(ISNUMBER(SEARCH("L-Dsty",$A97))=TRUE,$F97="Winter wheat"),'Management details'!$F$32,
IF(AND(ISNUMBER(SEARCH("H-Dsty",$A97))=TRUE,$F97="Winter wheat"),'Management details'!$G$32,
IF(AND(ISNUMBER(SEARCH("L-Dsty",$A97))=TRUE,$F97="Oilseed Rape"),'Management details'!$F$33,
IF(AND(ISNUMBER(SEARCH("H-Dsty",$A97))=TRUE,$F97="Oilseed Rape"),'Management details'!$G$33))))</f>
        <v>3</v>
      </c>
    </row>
    <row r="98" spans="1:44">
      <c r="A98" t="s">
        <v>1400</v>
      </c>
      <c r="B98" t="s">
        <v>309</v>
      </c>
      <c r="C98">
        <v>2011</v>
      </c>
      <c r="D98">
        <v>1</v>
      </c>
      <c r="E98" t="s">
        <v>1365</v>
      </c>
      <c r="F98" t="s">
        <v>311</v>
      </c>
      <c r="G98">
        <v>7.2</v>
      </c>
      <c r="H98" s="24">
        <f>IF(AND(A98=A97,F98=F97,F98="Winter wheat"),G98*0.9*'Management details'!$F$46,
IF(AND(OR(A98&lt;&gt;A97,F98&lt;&gt;F97),F98="Winter wheat"),G98*'Management details'!$F$46,
IF(F98="Oilseed Rape",G98*'Management details'!$F$47)))</f>
        <v>61.92</v>
      </c>
      <c r="I98" t="s">
        <v>1272</v>
      </c>
      <c r="J98">
        <v>10</v>
      </c>
      <c r="K98" t="str">
        <f t="shared" si="23"/>
        <v>Winter wheat</v>
      </c>
      <c r="L98" t="str">
        <f t="shared" si="24"/>
        <v>Coarse</v>
      </c>
      <c r="M98">
        <f t="shared" si="25"/>
        <v>5.16</v>
      </c>
      <c r="N98" t="str">
        <f t="shared" si="19"/>
        <v>1.72 &lt; SOM &lt;= 5.16</v>
      </c>
      <c r="O98" t="s">
        <v>1269</v>
      </c>
      <c r="P98" t="s">
        <v>1270</v>
      </c>
      <c r="Q98">
        <v>7</v>
      </c>
      <c r="R98" t="str">
        <f t="shared" si="22"/>
        <v>5.5 &lt; pH &lt;= 7.3</v>
      </c>
      <c r="S98" t="s">
        <v>317</v>
      </c>
      <c r="T98">
        <f>IF(AND((ISNUMBER(SEARCH("heavy",$A98))=TRUE),$F98="Winter wheat"),'Management details'!$O$11,
IF(AND((ISNUMBER(SEARCH("medium",$A98))=TRUE),$F98="Winter wheat"),'Management details'!$P$11,
IF(AND((ISNUMBER(SEARCH("light",$A98))=TRUE),$F98="Winter wheat"),'Management details'!$Q$11,
IF($F98="Oilseed Rape",'Management details'!$O$12))))</f>
        <v>190</v>
      </c>
      <c r="U98" t="s">
        <v>1424</v>
      </c>
      <c r="V98">
        <v>3</v>
      </c>
      <c r="W98" s="167">
        <f>IF(AND(ISNUMBER(SEARCH("L-Dsty",$A98))=TRUE,F98="Winter wheat"),'Management details'!$AB$22,
IF(AND(ISNUMBER(SEARCH("H-Dsty",$A98))=TRUE,F98="Winter wheat"),'Management details'!$AF$22,
IF(F98="Oilseed Rape",'Management details'!$AB$30)))</f>
        <v>7.3776000000000002</v>
      </c>
      <c r="X98" s="34" t="s">
        <v>1197</v>
      </c>
      <c r="Y98" t="s">
        <v>1197</v>
      </c>
      <c r="Z98">
        <v>0</v>
      </c>
      <c r="AA98">
        <v>100</v>
      </c>
      <c r="AB98" t="s">
        <v>1264</v>
      </c>
      <c r="AC98" s="34" t="s">
        <v>320</v>
      </c>
      <c r="AD98" t="str">
        <f t="shared" si="20"/>
        <v>no change</v>
      </c>
      <c r="AE98">
        <v>0</v>
      </c>
      <c r="AF98">
        <v>0</v>
      </c>
      <c r="AG98" s="25">
        <f t="shared" si="26"/>
        <v>1</v>
      </c>
      <c r="AH98">
        <v>0</v>
      </c>
      <c r="AI98" s="25">
        <v>0</v>
      </c>
      <c r="AJ98" s="25">
        <f>IF($AI98=1,0,
IF(F98="Oilseed Rape",0,
1))</f>
        <v>1</v>
      </c>
      <c r="AK98" s="25">
        <v>0</v>
      </c>
      <c r="AL98" s="25">
        <f t="shared" si="27"/>
        <v>0</v>
      </c>
      <c r="AM98">
        <f t="shared" si="28"/>
        <v>0</v>
      </c>
      <c r="AN98">
        <f t="shared" si="29"/>
        <v>2</v>
      </c>
      <c r="AO98">
        <v>0</v>
      </c>
      <c r="AP98">
        <f t="shared" si="30"/>
        <v>0</v>
      </c>
      <c r="AQ98">
        <v>0</v>
      </c>
      <c r="AR98" s="25">
        <f>IF(AND(ISNUMBER(SEARCH("L-Dsty",$A98))=TRUE,$F98="Winter wheat"),'Management details'!$F$32,
IF(AND(ISNUMBER(SEARCH("H-Dsty",$A98))=TRUE,$F98="Winter wheat"),'Management details'!$G$32,
IF(AND(ISNUMBER(SEARCH("L-Dsty",$A98))=TRUE,$F98="Oilseed Rape"),'Management details'!$F$33,
IF(AND(ISNUMBER(SEARCH("H-Dsty",$A98))=TRUE,$F98="Oilseed Rape"),'Management details'!$G$33))))</f>
        <v>4</v>
      </c>
    </row>
    <row r="99" spans="1:44">
      <c r="A99" t="s">
        <v>1400</v>
      </c>
      <c r="B99" t="s">
        <v>309</v>
      </c>
      <c r="C99">
        <v>2012</v>
      </c>
      <c r="D99">
        <v>2</v>
      </c>
      <c r="E99" t="s">
        <v>1365</v>
      </c>
      <c r="F99" t="s">
        <v>311</v>
      </c>
      <c r="G99">
        <v>7.2</v>
      </c>
      <c r="H99" s="24">
        <f>IF(AND(A99=A98,F99=F98,F99="Winter wheat"),G99*0.9*'Management details'!$F$46,
IF(AND(OR(A99&lt;&gt;A98,F99&lt;&gt;F98),F99="Winter wheat"),G99*'Management details'!$F$46,
IF(F99="Oilseed Rape",G99*'Management details'!$F$47)))</f>
        <v>55.728000000000002</v>
      </c>
      <c r="I99" t="s">
        <v>1272</v>
      </c>
      <c r="J99">
        <v>10</v>
      </c>
      <c r="K99" t="str">
        <f t="shared" si="23"/>
        <v>Winter wheat</v>
      </c>
      <c r="L99" t="str">
        <f t="shared" si="24"/>
        <v>Coarse</v>
      </c>
      <c r="M99">
        <f t="shared" si="25"/>
        <v>5.16</v>
      </c>
      <c r="N99" t="str">
        <f t="shared" si="19"/>
        <v>1.72 &lt; SOM &lt;= 5.16</v>
      </c>
      <c r="O99" t="s">
        <v>1269</v>
      </c>
      <c r="P99" t="s">
        <v>1270</v>
      </c>
      <c r="Q99">
        <v>7</v>
      </c>
      <c r="R99" t="str">
        <f t="shared" si="22"/>
        <v>5.5 &lt; pH &lt;= 7.3</v>
      </c>
      <c r="S99" t="s">
        <v>317</v>
      </c>
      <c r="T99">
        <f>IF(AND((ISNUMBER(SEARCH("heavy",$A99))=TRUE),$F99="Winter wheat"),'Management details'!$O$11,
IF(AND((ISNUMBER(SEARCH("medium",$A99))=TRUE),$F99="Winter wheat"),'Management details'!$P$11,
IF(AND((ISNUMBER(SEARCH("light",$A99))=TRUE),$F99="Winter wheat"),'Management details'!$Q$11,
IF($F99="Oilseed Rape",'Management details'!$O$12))))</f>
        <v>190</v>
      </c>
      <c r="U99" t="s">
        <v>1424</v>
      </c>
      <c r="V99">
        <v>3</v>
      </c>
      <c r="W99" s="167">
        <f>IF(AND(ISNUMBER(SEARCH("L-Dsty",$A99))=TRUE,F99="Winter wheat"),'Management details'!$AB$22,
IF(AND(ISNUMBER(SEARCH("H-Dsty",$A99))=TRUE,F99="Winter wheat"),'Management details'!$AF$22,
IF(F99="Oilseed Rape",'Management details'!$AB$30)))</f>
        <v>7.3776000000000002</v>
      </c>
      <c r="X99" s="34" t="s">
        <v>1197</v>
      </c>
      <c r="Y99" t="s">
        <v>1197</v>
      </c>
      <c r="Z99">
        <v>0</v>
      </c>
      <c r="AA99">
        <v>100</v>
      </c>
      <c r="AB99" t="s">
        <v>1264</v>
      </c>
      <c r="AC99" s="34" t="s">
        <v>320</v>
      </c>
      <c r="AD99" t="str">
        <f t="shared" si="20"/>
        <v>no change</v>
      </c>
      <c r="AE99">
        <v>0</v>
      </c>
      <c r="AF99">
        <v>0</v>
      </c>
      <c r="AG99" s="25">
        <f t="shared" si="26"/>
        <v>0</v>
      </c>
      <c r="AH99">
        <v>0</v>
      </c>
      <c r="AI99" s="25">
        <v>0</v>
      </c>
      <c r="AJ99" s="25">
        <f t="shared" ref="AJ99:AJ103" si="35">IF($AI99=1,0,
IF(F99="Oilseed Rape",0,
1))</f>
        <v>1</v>
      </c>
      <c r="AK99" s="25">
        <v>0</v>
      </c>
      <c r="AL99" s="25">
        <f t="shared" si="27"/>
        <v>1</v>
      </c>
      <c r="AM99">
        <f t="shared" si="28"/>
        <v>1</v>
      </c>
      <c r="AN99">
        <f t="shared" si="29"/>
        <v>2</v>
      </c>
      <c r="AO99">
        <v>0</v>
      </c>
      <c r="AP99">
        <f t="shared" si="30"/>
        <v>0</v>
      </c>
      <c r="AQ99">
        <v>0</v>
      </c>
      <c r="AR99" s="25">
        <f>IF(AND(ISNUMBER(SEARCH("L-Dsty",$A99))=TRUE,$F99="Winter wheat"),'Management details'!$F$32,
IF(AND(ISNUMBER(SEARCH("H-Dsty",$A99))=TRUE,$F99="Winter wheat"),'Management details'!$G$32,
IF(AND(ISNUMBER(SEARCH("L-Dsty",$A99))=TRUE,$F99="Oilseed Rape"),'Management details'!$F$33,
IF(AND(ISNUMBER(SEARCH("H-Dsty",$A99))=TRUE,$F99="Oilseed Rape"),'Management details'!$G$33))))</f>
        <v>4</v>
      </c>
    </row>
    <row r="100" spans="1:44">
      <c r="A100" t="s">
        <v>1400</v>
      </c>
      <c r="B100" t="s">
        <v>309</v>
      </c>
      <c r="C100">
        <v>2013</v>
      </c>
      <c r="D100">
        <v>3</v>
      </c>
      <c r="E100" t="s">
        <v>1365</v>
      </c>
      <c r="F100" t="s">
        <v>326</v>
      </c>
      <c r="G100">
        <v>7.2</v>
      </c>
      <c r="H100" s="24">
        <f>IF(AND(A100=A99,F100=F99,F100="Winter wheat"),G100*0.9*'Management details'!$F$46,
IF(AND(OR(A100&lt;&gt;A99,F100&lt;&gt;F99),F100="Winter wheat"),G100*'Management details'!$F$46,
IF(F100="Oilseed Rape",G100*'Management details'!$F$47)))</f>
        <v>25.2</v>
      </c>
      <c r="I100" t="s">
        <v>1272</v>
      </c>
      <c r="J100">
        <v>10</v>
      </c>
      <c r="K100" t="str">
        <f t="shared" si="23"/>
        <v>Other</v>
      </c>
      <c r="L100" t="str">
        <f t="shared" si="24"/>
        <v>Coarse</v>
      </c>
      <c r="M100">
        <f t="shared" si="25"/>
        <v>5.16</v>
      </c>
      <c r="N100" t="str">
        <f t="shared" si="19"/>
        <v>1.72 &lt; SOM &lt;= 5.16</v>
      </c>
      <c r="O100" t="s">
        <v>1269</v>
      </c>
      <c r="P100" t="s">
        <v>1270</v>
      </c>
      <c r="Q100">
        <v>7</v>
      </c>
      <c r="R100" t="str">
        <f t="shared" si="22"/>
        <v>5.5 &lt; pH &lt;= 7.3</v>
      </c>
      <c r="S100" t="s">
        <v>317</v>
      </c>
      <c r="T100">
        <f>IF(AND((ISNUMBER(SEARCH("heavy",$A100))=TRUE),$F100="Winter wheat"),'Management details'!$O$11,
IF(AND((ISNUMBER(SEARCH("medium",$A100))=TRUE),$F100="Winter wheat"),'Management details'!$P$11,
IF(AND((ISNUMBER(SEARCH("light",$A100))=TRUE),$F100="Winter wheat"),'Management details'!$Q$11,
IF($F100="Oilseed Rape",'Management details'!$O$12))))</f>
        <v>190</v>
      </c>
      <c r="U100" t="s">
        <v>1424</v>
      </c>
      <c r="V100">
        <v>3</v>
      </c>
      <c r="W100" s="167">
        <f>IF(AND(ISNUMBER(SEARCH("L-Dsty",$A100))=TRUE,F100="Winter wheat"),'Management details'!$AB$22,
IF(AND(ISNUMBER(SEARCH("H-Dsty",$A100))=TRUE,F100="Winter wheat"),'Management details'!$AF$22,
IF(F100="Oilseed Rape",'Management details'!$AB$30)))</f>
        <v>2</v>
      </c>
      <c r="X100" s="34" t="s">
        <v>1197</v>
      </c>
      <c r="Y100" t="s">
        <v>1197</v>
      </c>
      <c r="Z100">
        <v>0</v>
      </c>
      <c r="AA100">
        <v>100</v>
      </c>
      <c r="AB100" t="s">
        <v>1264</v>
      </c>
      <c r="AC100" s="34" t="s">
        <v>320</v>
      </c>
      <c r="AD100" t="str">
        <f t="shared" si="20"/>
        <v>no change</v>
      </c>
      <c r="AE100">
        <v>0</v>
      </c>
      <c r="AF100">
        <v>0</v>
      </c>
      <c r="AG100" s="25">
        <f t="shared" si="26"/>
        <v>0</v>
      </c>
      <c r="AH100">
        <v>0</v>
      </c>
      <c r="AI100" s="25">
        <v>0</v>
      </c>
      <c r="AJ100" s="25">
        <f t="shared" si="35"/>
        <v>0</v>
      </c>
      <c r="AK100" s="25">
        <v>0</v>
      </c>
      <c r="AL100" s="25">
        <f t="shared" si="27"/>
        <v>0</v>
      </c>
      <c r="AM100">
        <f t="shared" si="28"/>
        <v>0</v>
      </c>
      <c r="AN100">
        <f t="shared" si="29"/>
        <v>1</v>
      </c>
      <c r="AO100">
        <v>0</v>
      </c>
      <c r="AP100">
        <f t="shared" si="30"/>
        <v>1</v>
      </c>
      <c r="AQ100">
        <v>0</v>
      </c>
      <c r="AR100" s="25">
        <f>IF(AND(ISNUMBER(SEARCH("L-Dsty",$A100))=TRUE,$F100="Winter wheat"),'Management details'!$F$32,
IF(AND(ISNUMBER(SEARCH("H-Dsty",$A100))=TRUE,$F100="Winter wheat"),'Management details'!$G$32,
IF(AND(ISNUMBER(SEARCH("L-Dsty",$A100))=TRUE,$F100="Oilseed Rape"),'Management details'!$F$33,
IF(AND(ISNUMBER(SEARCH("H-Dsty",$A100))=TRUE,$F100="Oilseed Rape"),'Management details'!$G$33))))</f>
        <v>3</v>
      </c>
    </row>
    <row r="101" spans="1:44">
      <c r="A101" t="s">
        <v>1400</v>
      </c>
      <c r="B101" t="s">
        <v>309</v>
      </c>
      <c r="C101">
        <v>2014</v>
      </c>
      <c r="D101">
        <v>4</v>
      </c>
      <c r="E101" t="s">
        <v>1365</v>
      </c>
      <c r="F101" t="s">
        <v>311</v>
      </c>
      <c r="G101">
        <v>7.2</v>
      </c>
      <c r="H101" s="24">
        <f>IF(AND(A101=A100,F101=F100,F101="Winter wheat"),G101*0.9*'Management details'!$F$46,
IF(AND(OR(A101&lt;&gt;A100,F101&lt;&gt;F100),F101="Winter wheat"),G101*'Management details'!$F$46,
IF(F101="Oilseed Rape",G101*'Management details'!$F$47)))</f>
        <v>61.92</v>
      </c>
      <c r="I101" t="s">
        <v>1272</v>
      </c>
      <c r="J101">
        <v>10</v>
      </c>
      <c r="K101" t="str">
        <f t="shared" si="23"/>
        <v>Winter wheat</v>
      </c>
      <c r="L101" t="str">
        <f t="shared" si="24"/>
        <v>Coarse</v>
      </c>
      <c r="M101">
        <f t="shared" si="25"/>
        <v>5.16</v>
      </c>
      <c r="N101" t="str">
        <f t="shared" si="19"/>
        <v>1.72 &lt; SOM &lt;= 5.16</v>
      </c>
      <c r="O101" t="s">
        <v>1269</v>
      </c>
      <c r="P101" t="s">
        <v>1270</v>
      </c>
      <c r="Q101">
        <v>7</v>
      </c>
      <c r="R101" t="str">
        <f t="shared" si="22"/>
        <v>5.5 &lt; pH &lt;= 7.3</v>
      </c>
      <c r="S101" t="s">
        <v>317</v>
      </c>
      <c r="T101">
        <f>IF(AND((ISNUMBER(SEARCH("heavy",$A101))=TRUE),$F101="Winter wheat"),'Management details'!$O$11,
IF(AND((ISNUMBER(SEARCH("medium",$A101))=TRUE),$F101="Winter wheat"),'Management details'!$P$11,
IF(AND((ISNUMBER(SEARCH("light",$A101))=TRUE),$F101="Winter wheat"),'Management details'!$Q$11,
IF($F101="Oilseed Rape",'Management details'!$O$12))))</f>
        <v>190</v>
      </c>
      <c r="U101" t="s">
        <v>1424</v>
      </c>
      <c r="V101">
        <v>3</v>
      </c>
      <c r="W101" s="167">
        <f>IF(AND(ISNUMBER(SEARCH("L-Dsty",$A101))=TRUE,F101="Winter wheat"),'Management details'!$AB$22,
IF(AND(ISNUMBER(SEARCH("H-Dsty",$A101))=TRUE,F101="Winter wheat"),'Management details'!$AF$22,
IF(F101="Oilseed Rape",'Management details'!$AB$30)))</f>
        <v>7.3776000000000002</v>
      </c>
      <c r="X101" s="34" t="s">
        <v>1197</v>
      </c>
      <c r="Y101" t="s">
        <v>1197</v>
      </c>
      <c r="Z101">
        <v>0</v>
      </c>
      <c r="AA101">
        <v>100</v>
      </c>
      <c r="AB101" t="s">
        <v>1264</v>
      </c>
      <c r="AC101" s="34" t="s">
        <v>320</v>
      </c>
      <c r="AD101" t="str">
        <f t="shared" si="20"/>
        <v>no change</v>
      </c>
      <c r="AE101">
        <v>0</v>
      </c>
      <c r="AF101">
        <v>0</v>
      </c>
      <c r="AG101" s="25">
        <f t="shared" si="26"/>
        <v>1</v>
      </c>
      <c r="AH101">
        <v>0</v>
      </c>
      <c r="AI101" s="25">
        <v>0</v>
      </c>
      <c r="AJ101" s="25">
        <f t="shared" si="35"/>
        <v>1</v>
      </c>
      <c r="AK101" s="25">
        <v>0</v>
      </c>
      <c r="AL101" s="25">
        <f t="shared" si="27"/>
        <v>0</v>
      </c>
      <c r="AM101">
        <f t="shared" si="28"/>
        <v>0</v>
      </c>
      <c r="AN101">
        <f t="shared" si="29"/>
        <v>2</v>
      </c>
      <c r="AO101">
        <v>0</v>
      </c>
      <c r="AP101">
        <f t="shared" si="30"/>
        <v>0</v>
      </c>
      <c r="AQ101">
        <v>0</v>
      </c>
      <c r="AR101" s="25">
        <f>IF(AND(ISNUMBER(SEARCH("L-Dsty",$A101))=TRUE,$F101="Winter wheat"),'Management details'!$F$32,
IF(AND(ISNUMBER(SEARCH("H-Dsty",$A101))=TRUE,$F101="Winter wheat"),'Management details'!$G$32,
IF(AND(ISNUMBER(SEARCH("L-Dsty",$A101))=TRUE,$F101="Oilseed Rape"),'Management details'!$F$33,
IF(AND(ISNUMBER(SEARCH("H-Dsty",$A101))=TRUE,$F101="Oilseed Rape"),'Management details'!$G$33))))</f>
        <v>4</v>
      </c>
    </row>
    <row r="102" spans="1:44">
      <c r="A102" t="s">
        <v>1400</v>
      </c>
      <c r="B102" t="s">
        <v>309</v>
      </c>
      <c r="C102">
        <v>2015</v>
      </c>
      <c r="D102">
        <v>5</v>
      </c>
      <c r="E102" t="s">
        <v>1365</v>
      </c>
      <c r="F102" t="s">
        <v>311</v>
      </c>
      <c r="G102">
        <v>7.2</v>
      </c>
      <c r="H102" s="24">
        <f>IF(AND(A102=A101,F102=F101,F102="Winter wheat"),G102*0.9*'Management details'!$F$46,
IF(AND(OR(A102&lt;&gt;A101,F102&lt;&gt;F101),F102="Winter wheat"),G102*'Management details'!$F$46,
IF(F102="Oilseed Rape",G102*'Management details'!$F$47)))</f>
        <v>55.728000000000002</v>
      </c>
      <c r="I102" t="s">
        <v>1272</v>
      </c>
      <c r="J102">
        <v>10</v>
      </c>
      <c r="K102" t="str">
        <f t="shared" si="23"/>
        <v>Winter wheat</v>
      </c>
      <c r="L102" t="str">
        <f t="shared" si="24"/>
        <v>Coarse</v>
      </c>
      <c r="M102">
        <f t="shared" si="25"/>
        <v>5.16</v>
      </c>
      <c r="N102" t="str">
        <f t="shared" si="19"/>
        <v>1.72 &lt; SOM &lt;= 5.16</v>
      </c>
      <c r="O102" t="s">
        <v>1269</v>
      </c>
      <c r="P102" t="s">
        <v>1270</v>
      </c>
      <c r="Q102">
        <v>7</v>
      </c>
      <c r="R102" t="str">
        <f t="shared" si="22"/>
        <v>5.5 &lt; pH &lt;= 7.3</v>
      </c>
      <c r="S102" t="s">
        <v>317</v>
      </c>
      <c r="T102">
        <f>IF(AND((ISNUMBER(SEARCH("heavy",$A102))=TRUE),$F102="Winter wheat"),'Management details'!$O$11,
IF(AND((ISNUMBER(SEARCH("medium",$A102))=TRUE),$F102="Winter wheat"),'Management details'!$P$11,
IF(AND((ISNUMBER(SEARCH("light",$A102))=TRUE),$F102="Winter wheat"),'Management details'!$Q$11,
IF($F102="Oilseed Rape",'Management details'!$O$12))))</f>
        <v>190</v>
      </c>
      <c r="U102" t="s">
        <v>1424</v>
      </c>
      <c r="V102">
        <v>3</v>
      </c>
      <c r="W102" s="167">
        <f>IF(AND(ISNUMBER(SEARCH("L-Dsty",$A102))=TRUE,F102="Winter wheat"),'Management details'!$AB$22,
IF(AND(ISNUMBER(SEARCH("H-Dsty",$A102))=TRUE,F102="Winter wheat"),'Management details'!$AF$22,
IF(F102="Oilseed Rape",'Management details'!$AB$30)))</f>
        <v>7.3776000000000002</v>
      </c>
      <c r="X102" s="34" t="s">
        <v>1197</v>
      </c>
      <c r="Y102" t="s">
        <v>1197</v>
      </c>
      <c r="Z102">
        <v>0</v>
      </c>
      <c r="AA102">
        <v>100</v>
      </c>
      <c r="AB102" t="s">
        <v>1264</v>
      </c>
      <c r="AC102" s="34" t="s">
        <v>320</v>
      </c>
      <c r="AD102" t="str">
        <f t="shared" si="20"/>
        <v>no change</v>
      </c>
      <c r="AE102">
        <v>0</v>
      </c>
      <c r="AF102">
        <v>0</v>
      </c>
      <c r="AG102" s="25">
        <f t="shared" si="26"/>
        <v>0</v>
      </c>
      <c r="AH102">
        <v>0</v>
      </c>
      <c r="AI102" s="25">
        <v>0</v>
      </c>
      <c r="AJ102" s="25">
        <f t="shared" si="35"/>
        <v>1</v>
      </c>
      <c r="AK102" s="25">
        <v>0</v>
      </c>
      <c r="AL102" s="25">
        <f t="shared" si="27"/>
        <v>1</v>
      </c>
      <c r="AM102">
        <f t="shared" si="28"/>
        <v>1</v>
      </c>
      <c r="AN102">
        <f t="shared" si="29"/>
        <v>2</v>
      </c>
      <c r="AO102">
        <v>0</v>
      </c>
      <c r="AP102">
        <f t="shared" si="30"/>
        <v>0</v>
      </c>
      <c r="AQ102">
        <v>0</v>
      </c>
      <c r="AR102" s="25">
        <f>IF(AND(ISNUMBER(SEARCH("L-Dsty",$A102))=TRUE,$F102="Winter wheat"),'Management details'!$F$32,
IF(AND(ISNUMBER(SEARCH("H-Dsty",$A102))=TRUE,$F102="Winter wheat"),'Management details'!$G$32,
IF(AND(ISNUMBER(SEARCH("L-Dsty",$A102))=TRUE,$F102="Oilseed Rape"),'Management details'!$F$33,
IF(AND(ISNUMBER(SEARCH("H-Dsty",$A102))=TRUE,$F102="Oilseed Rape"),'Management details'!$G$33))))</f>
        <v>4</v>
      </c>
    </row>
    <row r="103" spans="1:44">
      <c r="A103" t="s">
        <v>1400</v>
      </c>
      <c r="B103" t="s">
        <v>309</v>
      </c>
      <c r="C103">
        <v>2016</v>
      </c>
      <c r="D103">
        <v>6</v>
      </c>
      <c r="E103" t="s">
        <v>1365</v>
      </c>
      <c r="F103" t="s">
        <v>326</v>
      </c>
      <c r="G103">
        <v>7.2</v>
      </c>
      <c r="H103" s="24">
        <f>IF(AND(A103=A102,F103=F102,F103="Winter wheat"),G103*0.9*'Management details'!$F$46,
IF(AND(OR(A103&lt;&gt;A102,F103&lt;&gt;F102),F103="Winter wheat"),G103*'Management details'!$F$46,
IF(F103="Oilseed Rape",G103*'Management details'!$F$47)))</f>
        <v>25.2</v>
      </c>
      <c r="I103" t="s">
        <v>1272</v>
      </c>
      <c r="J103">
        <v>10</v>
      </c>
      <c r="K103" t="str">
        <f t="shared" si="23"/>
        <v>Other</v>
      </c>
      <c r="L103" t="str">
        <f t="shared" si="24"/>
        <v>Coarse</v>
      </c>
      <c r="M103">
        <f t="shared" si="25"/>
        <v>5.16</v>
      </c>
      <c r="N103" t="str">
        <f t="shared" si="19"/>
        <v>1.72 &lt; SOM &lt;= 5.16</v>
      </c>
      <c r="O103" t="s">
        <v>1269</v>
      </c>
      <c r="P103" t="s">
        <v>1270</v>
      </c>
      <c r="Q103">
        <v>7</v>
      </c>
      <c r="R103" t="str">
        <f t="shared" si="22"/>
        <v>5.5 &lt; pH &lt;= 7.3</v>
      </c>
      <c r="S103" t="s">
        <v>317</v>
      </c>
      <c r="T103">
        <f>IF(AND((ISNUMBER(SEARCH("heavy",$A103))=TRUE),$F103="Winter wheat"),'Management details'!$O$11,
IF(AND((ISNUMBER(SEARCH("medium",$A103))=TRUE),$F103="Winter wheat"),'Management details'!$P$11,
IF(AND((ISNUMBER(SEARCH("light",$A103))=TRUE),$F103="Winter wheat"),'Management details'!$Q$11,
IF($F103="Oilseed Rape",'Management details'!$O$12))))</f>
        <v>190</v>
      </c>
      <c r="U103" t="s">
        <v>1424</v>
      </c>
      <c r="V103">
        <v>3</v>
      </c>
      <c r="W103" s="167">
        <f>IF(AND(ISNUMBER(SEARCH("L-Dsty",$A103))=TRUE,F103="Winter wheat"),'Management details'!$AB$22,
IF(AND(ISNUMBER(SEARCH("H-Dsty",$A103))=TRUE,F103="Winter wheat"),'Management details'!$AF$22,
IF(F103="Oilseed Rape",'Management details'!$AB$30)))</f>
        <v>2</v>
      </c>
      <c r="X103" s="34" t="s">
        <v>1197</v>
      </c>
      <c r="Y103" t="s">
        <v>1197</v>
      </c>
      <c r="Z103">
        <v>0</v>
      </c>
      <c r="AA103">
        <v>100</v>
      </c>
      <c r="AB103" t="s">
        <v>1264</v>
      </c>
      <c r="AC103" s="34" t="s">
        <v>320</v>
      </c>
      <c r="AD103" t="str">
        <f t="shared" si="20"/>
        <v>no change</v>
      </c>
      <c r="AE103">
        <v>0</v>
      </c>
      <c r="AF103">
        <v>0</v>
      </c>
      <c r="AG103" s="25">
        <f t="shared" si="26"/>
        <v>0</v>
      </c>
      <c r="AH103">
        <v>0</v>
      </c>
      <c r="AI103" s="25">
        <v>0</v>
      </c>
      <c r="AJ103" s="25">
        <f t="shared" si="35"/>
        <v>0</v>
      </c>
      <c r="AK103" s="25">
        <v>0</v>
      </c>
      <c r="AL103" s="25">
        <f t="shared" si="27"/>
        <v>0</v>
      </c>
      <c r="AM103">
        <f t="shared" si="28"/>
        <v>0</v>
      </c>
      <c r="AN103">
        <f t="shared" si="29"/>
        <v>1</v>
      </c>
      <c r="AO103">
        <v>0</v>
      </c>
      <c r="AP103">
        <f t="shared" si="30"/>
        <v>1</v>
      </c>
      <c r="AQ103">
        <v>0</v>
      </c>
      <c r="AR103" s="25">
        <f>IF(AND(ISNUMBER(SEARCH("L-Dsty",$A103))=TRUE,$F103="Winter wheat"),'Management details'!$F$32,
IF(AND(ISNUMBER(SEARCH("H-Dsty",$A103))=TRUE,$F103="Winter wheat"),'Management details'!$G$32,
IF(AND(ISNUMBER(SEARCH("L-Dsty",$A103))=TRUE,$F103="Oilseed Rape"),'Management details'!$F$33,
IF(AND(ISNUMBER(SEARCH("H-Dsty",$A103))=TRUE,$F103="Oilseed Rape"),'Management details'!$G$33))))</f>
        <v>3</v>
      </c>
    </row>
    <row r="104" spans="1:44">
      <c r="A104" t="s">
        <v>1401</v>
      </c>
      <c r="B104" t="s">
        <v>309</v>
      </c>
      <c r="C104">
        <v>2011</v>
      </c>
      <c r="D104">
        <v>1</v>
      </c>
      <c r="E104" t="s">
        <v>1380</v>
      </c>
      <c r="F104" t="s">
        <v>311</v>
      </c>
      <c r="G104">
        <v>7.2</v>
      </c>
      <c r="H104" s="24">
        <f>IF(AND(A104=A103,F104=F103,F104="Winter wheat"),G104*0.9*'Management details'!$F$46,
IF(AND(OR(A104&lt;&gt;A103,F104&lt;&gt;F103),F104="Winter wheat"),G104*'Management details'!$F$46,
IF(F104="Oilseed Rape",G104*'Management details'!$F$47)))</f>
        <v>61.92</v>
      </c>
      <c r="I104" t="s">
        <v>1272</v>
      </c>
      <c r="J104">
        <v>10</v>
      </c>
      <c r="K104" t="str">
        <f t="shared" si="23"/>
        <v>Winter wheat</v>
      </c>
      <c r="L104" t="str">
        <f t="shared" si="24"/>
        <v>Coarse</v>
      </c>
      <c r="M104">
        <f t="shared" si="25"/>
        <v>5.16</v>
      </c>
      <c r="N104" t="str">
        <f t="shared" si="19"/>
        <v>1.72 &lt; SOM &lt;= 5.16</v>
      </c>
      <c r="O104" t="s">
        <v>1269</v>
      </c>
      <c r="P104" t="s">
        <v>1270</v>
      </c>
      <c r="Q104">
        <v>7</v>
      </c>
      <c r="R104" t="str">
        <f t="shared" si="22"/>
        <v>5.5 &lt; pH &lt;= 7.3</v>
      </c>
      <c r="S104" t="s">
        <v>317</v>
      </c>
      <c r="T104">
        <f>IF(AND((ISNUMBER(SEARCH("heavy",$A104))=TRUE),$F104="Winter wheat"),'Management details'!$O$11,
IF(AND((ISNUMBER(SEARCH("medium",$A104))=TRUE),$F104="Winter wheat"),'Management details'!$P$11,
IF(AND((ISNUMBER(SEARCH("light",$A104))=TRUE),$F104="Winter wheat"),'Management details'!$Q$11,
IF($F104="Oilseed Rape",'Management details'!$O$12))))</f>
        <v>190</v>
      </c>
      <c r="U104" t="s">
        <v>1424</v>
      </c>
      <c r="V104">
        <v>3</v>
      </c>
      <c r="W104" s="167">
        <f>IF(AND(ISNUMBER(SEARCH("L-Dsty",$A104))=TRUE,F104="Winter wheat"),'Management details'!$AB$22,
IF(AND(ISNUMBER(SEARCH("H-Dsty",$A104))=TRUE,F104="Winter wheat"),'Management details'!$AF$22,
IF(F104="Oilseed Rape",'Management details'!$AB$30)))</f>
        <v>7.3776000000000002</v>
      </c>
      <c r="X104" s="34" t="s">
        <v>1197</v>
      </c>
      <c r="Y104" t="s">
        <v>1197</v>
      </c>
      <c r="Z104">
        <v>0</v>
      </c>
      <c r="AA104">
        <v>100</v>
      </c>
      <c r="AB104" t="s">
        <v>1264</v>
      </c>
      <c r="AC104" s="34" t="s">
        <v>320</v>
      </c>
      <c r="AD104" t="str">
        <f t="shared" si="20"/>
        <v>no change</v>
      </c>
      <c r="AE104">
        <v>0</v>
      </c>
      <c r="AF104">
        <v>0</v>
      </c>
      <c r="AG104" s="25">
        <f t="shared" si="26"/>
        <v>1</v>
      </c>
      <c r="AH104">
        <v>0</v>
      </c>
      <c r="AI104" s="25">
        <v>0</v>
      </c>
      <c r="AJ104" s="25">
        <f>IF($AI104=1,0,
IF(F104="Oilseed Rape",0,
1))</f>
        <v>1</v>
      </c>
      <c r="AK104" s="25">
        <v>0</v>
      </c>
      <c r="AL104" s="25">
        <f t="shared" si="27"/>
        <v>0</v>
      </c>
      <c r="AM104">
        <f t="shared" si="28"/>
        <v>0</v>
      </c>
      <c r="AN104">
        <f t="shared" si="29"/>
        <v>2</v>
      </c>
      <c r="AO104">
        <v>0</v>
      </c>
      <c r="AP104">
        <f t="shared" si="30"/>
        <v>0</v>
      </c>
      <c r="AQ104">
        <v>0</v>
      </c>
      <c r="AR104" s="25">
        <f>IF(AND(ISNUMBER(SEARCH("L-Dsty",$A104))=TRUE,$F104="Winter wheat"),'Management details'!$F$32,
IF(AND(ISNUMBER(SEARCH("H-Dsty",$A104))=TRUE,$F104="Winter wheat"),'Management details'!$G$32,
IF(AND(ISNUMBER(SEARCH("L-Dsty",$A104))=TRUE,$F104="Oilseed Rape"),'Management details'!$F$33,
IF(AND(ISNUMBER(SEARCH("H-Dsty",$A104))=TRUE,$F104="Oilseed Rape"),'Management details'!$G$33))))</f>
        <v>4</v>
      </c>
    </row>
    <row r="105" spans="1:44">
      <c r="A105" t="s">
        <v>1401</v>
      </c>
      <c r="B105" t="s">
        <v>309</v>
      </c>
      <c r="C105">
        <v>2012</v>
      </c>
      <c r="D105">
        <v>2</v>
      </c>
      <c r="E105" t="s">
        <v>1380</v>
      </c>
      <c r="F105" t="s">
        <v>311</v>
      </c>
      <c r="G105">
        <v>7.2</v>
      </c>
      <c r="H105" s="24">
        <f>IF(AND(A105=A104,F105=F104,F105="Winter wheat"),G105*0.9*'Management details'!$F$46,
IF(AND(OR(A105&lt;&gt;A104,F105&lt;&gt;F104),F105="Winter wheat"),G105*'Management details'!$F$46,
IF(F105="Oilseed Rape",G105*'Management details'!$F$47)))</f>
        <v>55.728000000000002</v>
      </c>
      <c r="I105" t="s">
        <v>1272</v>
      </c>
      <c r="J105">
        <v>10</v>
      </c>
      <c r="K105" t="str">
        <f t="shared" si="23"/>
        <v>Winter wheat</v>
      </c>
      <c r="L105" t="str">
        <f t="shared" si="24"/>
        <v>Coarse</v>
      </c>
      <c r="M105">
        <f t="shared" si="25"/>
        <v>5.16</v>
      </c>
      <c r="N105" t="str">
        <f t="shared" si="19"/>
        <v>1.72 &lt; SOM &lt;= 5.16</v>
      </c>
      <c r="O105" t="s">
        <v>1269</v>
      </c>
      <c r="P105" t="s">
        <v>1270</v>
      </c>
      <c r="Q105">
        <v>7</v>
      </c>
      <c r="R105" t="str">
        <f t="shared" si="22"/>
        <v>5.5 &lt; pH &lt;= 7.3</v>
      </c>
      <c r="S105" t="s">
        <v>317</v>
      </c>
      <c r="T105">
        <f>IF(AND((ISNUMBER(SEARCH("heavy",$A105))=TRUE),$F105="Winter wheat"),'Management details'!$O$11,
IF(AND((ISNUMBER(SEARCH("medium",$A105))=TRUE),$F105="Winter wheat"),'Management details'!$P$11,
IF(AND((ISNUMBER(SEARCH("light",$A105))=TRUE),$F105="Winter wheat"),'Management details'!$Q$11,
IF($F105="Oilseed Rape",'Management details'!$O$12))))</f>
        <v>190</v>
      </c>
      <c r="U105" t="s">
        <v>1424</v>
      </c>
      <c r="V105">
        <v>3</v>
      </c>
      <c r="W105" s="167">
        <f>IF(AND(ISNUMBER(SEARCH("L-Dsty",$A105))=TRUE,F105="Winter wheat"),'Management details'!$AB$22,
IF(AND(ISNUMBER(SEARCH("H-Dsty",$A105))=TRUE,F105="Winter wheat"),'Management details'!$AF$22,
IF(F105="Oilseed Rape",'Management details'!$AB$30)))</f>
        <v>7.3776000000000002</v>
      </c>
      <c r="X105" s="34" t="s">
        <v>1197</v>
      </c>
      <c r="Y105" t="s">
        <v>1197</v>
      </c>
      <c r="Z105">
        <v>0</v>
      </c>
      <c r="AA105">
        <v>100</v>
      </c>
      <c r="AB105" t="s">
        <v>1264</v>
      </c>
      <c r="AC105" s="34" t="s">
        <v>320</v>
      </c>
      <c r="AD105" t="str">
        <f t="shared" si="20"/>
        <v>no change</v>
      </c>
      <c r="AE105">
        <v>0</v>
      </c>
      <c r="AF105">
        <v>0</v>
      </c>
      <c r="AG105" s="25">
        <f t="shared" si="26"/>
        <v>0</v>
      </c>
      <c r="AH105">
        <v>0</v>
      </c>
      <c r="AI105" s="25">
        <v>0</v>
      </c>
      <c r="AJ105" s="25">
        <f t="shared" ref="AJ105:AJ109" si="36">IF($AI105=1,0,
IF(F105="Oilseed Rape",0,
1))</f>
        <v>1</v>
      </c>
      <c r="AK105" s="25">
        <v>0</v>
      </c>
      <c r="AL105" s="25">
        <f t="shared" si="27"/>
        <v>1</v>
      </c>
      <c r="AM105">
        <f t="shared" si="28"/>
        <v>1</v>
      </c>
      <c r="AN105">
        <f t="shared" si="29"/>
        <v>2</v>
      </c>
      <c r="AO105">
        <v>0</v>
      </c>
      <c r="AP105">
        <f t="shared" si="30"/>
        <v>0</v>
      </c>
      <c r="AQ105">
        <v>0</v>
      </c>
      <c r="AR105" s="25">
        <f>IF(AND(ISNUMBER(SEARCH("L-Dsty",$A105))=TRUE,$F105="Winter wheat"),'Management details'!$F$32,
IF(AND(ISNUMBER(SEARCH("H-Dsty",$A105))=TRUE,$F105="Winter wheat"),'Management details'!$G$32,
IF(AND(ISNUMBER(SEARCH("L-Dsty",$A105))=TRUE,$F105="Oilseed Rape"),'Management details'!$F$33,
IF(AND(ISNUMBER(SEARCH("H-Dsty",$A105))=TRUE,$F105="Oilseed Rape"),'Management details'!$G$33))))</f>
        <v>4</v>
      </c>
    </row>
    <row r="106" spans="1:44">
      <c r="A106" t="s">
        <v>1401</v>
      </c>
      <c r="B106" t="s">
        <v>309</v>
      </c>
      <c r="C106">
        <v>2013</v>
      </c>
      <c r="D106">
        <v>3</v>
      </c>
      <c r="E106" t="s">
        <v>1380</v>
      </c>
      <c r="F106" t="s">
        <v>326</v>
      </c>
      <c r="G106">
        <v>7.2</v>
      </c>
      <c r="H106" s="24">
        <f>IF(AND(A106=A105,F106=F105,F106="Winter wheat"),G106*0.9*'Management details'!$F$46,
IF(AND(OR(A106&lt;&gt;A105,F106&lt;&gt;F105),F106="Winter wheat"),G106*'Management details'!$F$46,
IF(F106="Oilseed Rape",G106*'Management details'!$F$47)))</f>
        <v>25.2</v>
      </c>
      <c r="I106" t="s">
        <v>1272</v>
      </c>
      <c r="J106">
        <v>10</v>
      </c>
      <c r="K106" t="str">
        <f t="shared" si="23"/>
        <v>Other</v>
      </c>
      <c r="L106" t="str">
        <f t="shared" si="24"/>
        <v>Coarse</v>
      </c>
      <c r="M106">
        <f t="shared" si="25"/>
        <v>5.16</v>
      </c>
      <c r="N106" t="str">
        <f t="shared" si="19"/>
        <v>1.72 &lt; SOM &lt;= 5.16</v>
      </c>
      <c r="O106" t="s">
        <v>1269</v>
      </c>
      <c r="P106" t="s">
        <v>1270</v>
      </c>
      <c r="Q106">
        <v>7</v>
      </c>
      <c r="R106" t="str">
        <f t="shared" si="22"/>
        <v>5.5 &lt; pH &lt;= 7.3</v>
      </c>
      <c r="S106" t="s">
        <v>317</v>
      </c>
      <c r="T106">
        <f>IF(AND((ISNUMBER(SEARCH("heavy",$A106))=TRUE),$F106="Winter wheat"),'Management details'!$O$11,
IF(AND((ISNUMBER(SEARCH("medium",$A106))=TRUE),$F106="Winter wheat"),'Management details'!$P$11,
IF(AND((ISNUMBER(SEARCH("light",$A106))=TRUE),$F106="Winter wheat"),'Management details'!$Q$11,
IF($F106="Oilseed Rape",'Management details'!$O$12))))</f>
        <v>190</v>
      </c>
      <c r="U106" t="s">
        <v>1424</v>
      </c>
      <c r="V106">
        <v>3</v>
      </c>
      <c r="W106" s="167">
        <f>IF(AND(ISNUMBER(SEARCH("L-Dsty",$A106))=TRUE,F106="Winter wheat"),'Management details'!$AB$22,
IF(AND(ISNUMBER(SEARCH("H-Dsty",$A106))=TRUE,F106="Winter wheat"),'Management details'!$AF$22,
IF(F106="Oilseed Rape",'Management details'!$AB$30)))</f>
        <v>2</v>
      </c>
      <c r="X106" s="34" t="s">
        <v>1197</v>
      </c>
      <c r="Y106" t="s">
        <v>1197</v>
      </c>
      <c r="Z106">
        <v>0</v>
      </c>
      <c r="AA106">
        <v>100</v>
      </c>
      <c r="AB106" t="s">
        <v>1264</v>
      </c>
      <c r="AC106" s="34" t="s">
        <v>320</v>
      </c>
      <c r="AD106" t="str">
        <f t="shared" si="20"/>
        <v>no change</v>
      </c>
      <c r="AE106">
        <v>0</v>
      </c>
      <c r="AF106">
        <v>0</v>
      </c>
      <c r="AG106" s="25">
        <f t="shared" si="26"/>
        <v>0</v>
      </c>
      <c r="AH106">
        <v>0</v>
      </c>
      <c r="AI106" s="25">
        <v>0</v>
      </c>
      <c r="AJ106" s="25">
        <f t="shared" si="36"/>
        <v>0</v>
      </c>
      <c r="AK106" s="25">
        <v>0</v>
      </c>
      <c r="AL106" s="25">
        <f t="shared" si="27"/>
        <v>0</v>
      </c>
      <c r="AM106">
        <f t="shared" si="28"/>
        <v>0</v>
      </c>
      <c r="AN106">
        <f t="shared" si="29"/>
        <v>1</v>
      </c>
      <c r="AO106">
        <v>0</v>
      </c>
      <c r="AP106">
        <f t="shared" si="30"/>
        <v>1</v>
      </c>
      <c r="AQ106">
        <v>0</v>
      </c>
      <c r="AR106" s="25">
        <f>IF(AND(ISNUMBER(SEARCH("L-Dsty",$A106))=TRUE,$F106="Winter wheat"),'Management details'!$F$32,
IF(AND(ISNUMBER(SEARCH("H-Dsty",$A106))=TRUE,$F106="Winter wheat"),'Management details'!$G$32,
IF(AND(ISNUMBER(SEARCH("L-Dsty",$A106))=TRUE,$F106="Oilseed Rape"),'Management details'!$F$33,
IF(AND(ISNUMBER(SEARCH("H-Dsty",$A106))=TRUE,$F106="Oilseed Rape"),'Management details'!$G$33))))</f>
        <v>3</v>
      </c>
    </row>
    <row r="107" spans="1:44">
      <c r="A107" t="s">
        <v>1401</v>
      </c>
      <c r="B107" t="s">
        <v>309</v>
      </c>
      <c r="C107">
        <v>2014</v>
      </c>
      <c r="D107">
        <v>4</v>
      </c>
      <c r="E107" t="s">
        <v>1380</v>
      </c>
      <c r="F107" t="s">
        <v>311</v>
      </c>
      <c r="G107">
        <v>7.2</v>
      </c>
      <c r="H107" s="24">
        <f>IF(AND(A107=A106,F107=F106,F107="Winter wheat"),G107*0.9*'Management details'!$F$46,
IF(AND(OR(A107&lt;&gt;A106,F107&lt;&gt;F106),F107="Winter wheat"),G107*'Management details'!$F$46,
IF(F107="Oilseed Rape",G107*'Management details'!$F$47)))</f>
        <v>61.92</v>
      </c>
      <c r="I107" t="s">
        <v>1272</v>
      </c>
      <c r="J107">
        <v>10</v>
      </c>
      <c r="K107" t="str">
        <f t="shared" si="23"/>
        <v>Winter wheat</v>
      </c>
      <c r="L107" t="str">
        <f t="shared" si="24"/>
        <v>Coarse</v>
      </c>
      <c r="M107">
        <f t="shared" si="25"/>
        <v>5.16</v>
      </c>
      <c r="N107" t="str">
        <f t="shared" si="19"/>
        <v>1.72 &lt; SOM &lt;= 5.16</v>
      </c>
      <c r="O107" t="s">
        <v>1269</v>
      </c>
      <c r="P107" t="s">
        <v>1270</v>
      </c>
      <c r="Q107">
        <v>7</v>
      </c>
      <c r="R107" t="str">
        <f t="shared" si="22"/>
        <v>5.5 &lt; pH &lt;= 7.3</v>
      </c>
      <c r="S107" t="s">
        <v>317</v>
      </c>
      <c r="T107">
        <f>IF(AND((ISNUMBER(SEARCH("heavy",$A107))=TRUE),$F107="Winter wheat"),'Management details'!$O$11,
IF(AND((ISNUMBER(SEARCH("medium",$A107))=TRUE),$F107="Winter wheat"),'Management details'!$P$11,
IF(AND((ISNUMBER(SEARCH("light",$A107))=TRUE),$F107="Winter wheat"),'Management details'!$Q$11,
IF($F107="Oilseed Rape",'Management details'!$O$12))))</f>
        <v>190</v>
      </c>
      <c r="U107" t="s">
        <v>1424</v>
      </c>
      <c r="V107">
        <v>3</v>
      </c>
      <c r="W107" s="167">
        <f>IF(AND(ISNUMBER(SEARCH("L-Dsty",$A107))=TRUE,F107="Winter wheat"),'Management details'!$AB$22,
IF(AND(ISNUMBER(SEARCH("H-Dsty",$A107))=TRUE,F107="Winter wheat"),'Management details'!$AF$22,
IF(F107="Oilseed Rape",'Management details'!$AB$30)))</f>
        <v>7.3776000000000002</v>
      </c>
      <c r="X107" s="34" t="s">
        <v>1197</v>
      </c>
      <c r="Y107" t="s">
        <v>1197</v>
      </c>
      <c r="Z107">
        <v>0</v>
      </c>
      <c r="AA107">
        <v>100</v>
      </c>
      <c r="AB107" t="s">
        <v>1264</v>
      </c>
      <c r="AC107" s="34" t="s">
        <v>320</v>
      </c>
      <c r="AD107" t="str">
        <f t="shared" si="20"/>
        <v>no change</v>
      </c>
      <c r="AE107">
        <v>0</v>
      </c>
      <c r="AF107">
        <v>0</v>
      </c>
      <c r="AG107" s="25">
        <f t="shared" si="26"/>
        <v>1</v>
      </c>
      <c r="AH107">
        <v>0</v>
      </c>
      <c r="AI107" s="25">
        <v>0</v>
      </c>
      <c r="AJ107" s="25">
        <f t="shared" si="36"/>
        <v>1</v>
      </c>
      <c r="AK107" s="25">
        <v>0</v>
      </c>
      <c r="AL107" s="25">
        <f t="shared" si="27"/>
        <v>0</v>
      </c>
      <c r="AM107">
        <f t="shared" si="28"/>
        <v>0</v>
      </c>
      <c r="AN107">
        <f t="shared" si="29"/>
        <v>2</v>
      </c>
      <c r="AO107">
        <v>0</v>
      </c>
      <c r="AP107">
        <f t="shared" si="30"/>
        <v>0</v>
      </c>
      <c r="AQ107">
        <v>0</v>
      </c>
      <c r="AR107" s="25">
        <f>IF(AND(ISNUMBER(SEARCH("L-Dsty",$A107))=TRUE,$F107="Winter wheat"),'Management details'!$F$32,
IF(AND(ISNUMBER(SEARCH("H-Dsty",$A107))=TRUE,$F107="Winter wheat"),'Management details'!$G$32,
IF(AND(ISNUMBER(SEARCH("L-Dsty",$A107))=TRUE,$F107="Oilseed Rape"),'Management details'!$F$33,
IF(AND(ISNUMBER(SEARCH("H-Dsty",$A107))=TRUE,$F107="Oilseed Rape"),'Management details'!$G$33))))</f>
        <v>4</v>
      </c>
    </row>
    <row r="108" spans="1:44">
      <c r="A108" t="s">
        <v>1401</v>
      </c>
      <c r="B108" t="s">
        <v>309</v>
      </c>
      <c r="C108">
        <v>2015</v>
      </c>
      <c r="D108">
        <v>5</v>
      </c>
      <c r="E108" t="s">
        <v>1380</v>
      </c>
      <c r="F108" t="s">
        <v>311</v>
      </c>
      <c r="G108">
        <v>7.2</v>
      </c>
      <c r="H108" s="24">
        <f>IF(AND(A108=A107,F108=F107,F108="Winter wheat"),G108*0.9*'Management details'!$F$46,
IF(AND(OR(A108&lt;&gt;A107,F108&lt;&gt;F107),F108="Winter wheat"),G108*'Management details'!$F$46,
IF(F108="Oilseed Rape",G108*'Management details'!$F$47)))</f>
        <v>55.728000000000002</v>
      </c>
      <c r="I108" t="s">
        <v>1272</v>
      </c>
      <c r="J108">
        <v>10</v>
      </c>
      <c r="K108" t="str">
        <f t="shared" si="23"/>
        <v>Winter wheat</v>
      </c>
      <c r="L108" t="str">
        <f t="shared" si="24"/>
        <v>Coarse</v>
      </c>
      <c r="M108">
        <f t="shared" si="25"/>
        <v>5.16</v>
      </c>
      <c r="N108" t="str">
        <f t="shared" si="19"/>
        <v>1.72 &lt; SOM &lt;= 5.16</v>
      </c>
      <c r="O108" t="s">
        <v>1269</v>
      </c>
      <c r="P108" t="s">
        <v>1270</v>
      </c>
      <c r="Q108">
        <v>7</v>
      </c>
      <c r="R108" t="str">
        <f t="shared" si="22"/>
        <v>5.5 &lt; pH &lt;= 7.3</v>
      </c>
      <c r="S108" t="s">
        <v>317</v>
      </c>
      <c r="T108">
        <f>IF(AND((ISNUMBER(SEARCH("heavy",$A108))=TRUE),$F108="Winter wheat"),'Management details'!$O$11,
IF(AND((ISNUMBER(SEARCH("medium",$A108))=TRUE),$F108="Winter wheat"),'Management details'!$P$11,
IF(AND((ISNUMBER(SEARCH("light",$A108))=TRUE),$F108="Winter wheat"),'Management details'!$Q$11,
IF($F108="Oilseed Rape",'Management details'!$O$12))))</f>
        <v>190</v>
      </c>
      <c r="U108" t="s">
        <v>1424</v>
      </c>
      <c r="V108">
        <v>3</v>
      </c>
      <c r="W108" s="167">
        <f>IF(AND(ISNUMBER(SEARCH("L-Dsty",$A108))=TRUE,F108="Winter wheat"),'Management details'!$AB$22,
IF(AND(ISNUMBER(SEARCH("H-Dsty",$A108))=TRUE,F108="Winter wheat"),'Management details'!$AF$22,
IF(F108="Oilseed Rape",'Management details'!$AB$30)))</f>
        <v>7.3776000000000002</v>
      </c>
      <c r="X108" s="34" t="s">
        <v>1197</v>
      </c>
      <c r="Y108" t="s">
        <v>1197</v>
      </c>
      <c r="Z108">
        <v>0</v>
      </c>
      <c r="AA108">
        <v>100</v>
      </c>
      <c r="AB108" t="s">
        <v>1264</v>
      </c>
      <c r="AC108" s="34" t="s">
        <v>320</v>
      </c>
      <c r="AD108" t="str">
        <f t="shared" si="20"/>
        <v>no change</v>
      </c>
      <c r="AE108">
        <v>0</v>
      </c>
      <c r="AF108">
        <v>0</v>
      </c>
      <c r="AG108" s="25">
        <f t="shared" si="26"/>
        <v>0</v>
      </c>
      <c r="AH108">
        <v>0</v>
      </c>
      <c r="AI108" s="25">
        <v>0</v>
      </c>
      <c r="AJ108" s="25">
        <f t="shared" si="36"/>
        <v>1</v>
      </c>
      <c r="AK108" s="25">
        <v>0</v>
      </c>
      <c r="AL108" s="25">
        <f t="shared" si="27"/>
        <v>1</v>
      </c>
      <c r="AM108">
        <f t="shared" si="28"/>
        <v>1</v>
      </c>
      <c r="AN108">
        <f t="shared" si="29"/>
        <v>2</v>
      </c>
      <c r="AO108">
        <v>0</v>
      </c>
      <c r="AP108">
        <f t="shared" si="30"/>
        <v>0</v>
      </c>
      <c r="AQ108">
        <v>0</v>
      </c>
      <c r="AR108" s="25">
        <f>IF(AND(ISNUMBER(SEARCH("L-Dsty",$A108))=TRUE,$F108="Winter wheat"),'Management details'!$F$32,
IF(AND(ISNUMBER(SEARCH("H-Dsty",$A108))=TRUE,$F108="Winter wheat"),'Management details'!$G$32,
IF(AND(ISNUMBER(SEARCH("L-Dsty",$A108))=TRUE,$F108="Oilseed Rape"),'Management details'!$F$33,
IF(AND(ISNUMBER(SEARCH("H-Dsty",$A108))=TRUE,$F108="Oilseed Rape"),'Management details'!$G$33))))</f>
        <v>4</v>
      </c>
    </row>
    <row r="109" spans="1:44">
      <c r="A109" t="s">
        <v>1401</v>
      </c>
      <c r="B109" t="s">
        <v>309</v>
      </c>
      <c r="C109">
        <v>2016</v>
      </c>
      <c r="D109">
        <v>6</v>
      </c>
      <c r="E109" t="s">
        <v>1380</v>
      </c>
      <c r="F109" t="s">
        <v>326</v>
      </c>
      <c r="G109">
        <v>7.2</v>
      </c>
      <c r="H109" s="24">
        <f>IF(AND(A109=A108,F109=F108,F109="Winter wheat"),G109*0.9*'Management details'!$F$46,
IF(AND(OR(A109&lt;&gt;A108,F109&lt;&gt;F108),F109="Winter wheat"),G109*'Management details'!$F$46,
IF(F109="Oilseed Rape",G109*'Management details'!$F$47)))</f>
        <v>25.2</v>
      </c>
      <c r="I109" t="s">
        <v>1272</v>
      </c>
      <c r="J109">
        <v>10</v>
      </c>
      <c r="K109" t="str">
        <f t="shared" si="23"/>
        <v>Other</v>
      </c>
      <c r="L109" t="str">
        <f t="shared" si="24"/>
        <v>Coarse</v>
      </c>
      <c r="M109">
        <f t="shared" si="25"/>
        <v>5.16</v>
      </c>
      <c r="N109" t="str">
        <f t="shared" si="19"/>
        <v>1.72 &lt; SOM &lt;= 5.16</v>
      </c>
      <c r="O109" t="s">
        <v>1269</v>
      </c>
      <c r="P109" t="s">
        <v>1270</v>
      </c>
      <c r="Q109">
        <v>7</v>
      </c>
      <c r="R109" t="str">
        <f t="shared" si="22"/>
        <v>5.5 &lt; pH &lt;= 7.3</v>
      </c>
      <c r="S109" t="s">
        <v>317</v>
      </c>
      <c r="T109">
        <f>IF(AND((ISNUMBER(SEARCH("heavy",$A109))=TRUE),$F109="Winter wheat"),'Management details'!$O$11,
IF(AND((ISNUMBER(SEARCH("medium",$A109))=TRUE),$F109="Winter wheat"),'Management details'!$P$11,
IF(AND((ISNUMBER(SEARCH("light",$A109))=TRUE),$F109="Winter wheat"),'Management details'!$Q$11,
IF($F109="Oilseed Rape",'Management details'!$O$12))))</f>
        <v>190</v>
      </c>
      <c r="U109" t="s">
        <v>1424</v>
      </c>
      <c r="V109">
        <v>3</v>
      </c>
      <c r="W109" s="167">
        <f>IF(AND(ISNUMBER(SEARCH("L-Dsty",$A109))=TRUE,F109="Winter wheat"),'Management details'!$AB$22,
IF(AND(ISNUMBER(SEARCH("H-Dsty",$A109))=TRUE,F109="Winter wheat"),'Management details'!$AF$22,
IF(F109="Oilseed Rape",'Management details'!$AB$30)))</f>
        <v>2</v>
      </c>
      <c r="X109" s="34" t="s">
        <v>1197</v>
      </c>
      <c r="Y109" t="s">
        <v>1197</v>
      </c>
      <c r="Z109">
        <v>0</v>
      </c>
      <c r="AA109">
        <v>100</v>
      </c>
      <c r="AB109" t="s">
        <v>1264</v>
      </c>
      <c r="AC109" s="34" t="s">
        <v>320</v>
      </c>
      <c r="AD109" t="str">
        <f t="shared" si="20"/>
        <v>no change</v>
      </c>
      <c r="AE109">
        <v>0</v>
      </c>
      <c r="AF109">
        <v>0</v>
      </c>
      <c r="AG109" s="25">
        <f t="shared" si="26"/>
        <v>0</v>
      </c>
      <c r="AH109">
        <v>0</v>
      </c>
      <c r="AI109" s="25">
        <v>0</v>
      </c>
      <c r="AJ109" s="25">
        <f t="shared" si="36"/>
        <v>0</v>
      </c>
      <c r="AK109" s="25">
        <v>0</v>
      </c>
      <c r="AL109" s="25">
        <f t="shared" si="27"/>
        <v>0</v>
      </c>
      <c r="AM109">
        <f t="shared" si="28"/>
        <v>0</v>
      </c>
      <c r="AN109">
        <f t="shared" si="29"/>
        <v>1</v>
      </c>
      <c r="AO109">
        <v>0</v>
      </c>
      <c r="AP109">
        <f t="shared" si="30"/>
        <v>1</v>
      </c>
      <c r="AQ109">
        <v>0</v>
      </c>
      <c r="AR109" s="25">
        <f>IF(AND(ISNUMBER(SEARCH("L-Dsty",$A109))=TRUE,$F109="Winter wheat"),'Management details'!$F$32,
IF(AND(ISNUMBER(SEARCH("H-Dsty",$A109))=TRUE,$F109="Winter wheat"),'Management details'!$G$32,
IF(AND(ISNUMBER(SEARCH("L-Dsty",$A109))=TRUE,$F109="Oilseed Rape"),'Management details'!$F$33,
IF(AND(ISNUMBER(SEARCH("H-Dsty",$A109))=TRUE,$F109="Oilseed Rape"),'Management details'!$G$33))))</f>
        <v>3</v>
      </c>
    </row>
    <row r="110" spans="1:44">
      <c r="A110" t="s">
        <v>1408</v>
      </c>
      <c r="B110" t="s">
        <v>309</v>
      </c>
      <c r="C110">
        <v>2011</v>
      </c>
      <c r="D110">
        <v>1</v>
      </c>
      <c r="E110" t="s">
        <v>1360</v>
      </c>
      <c r="F110" t="s">
        <v>311</v>
      </c>
      <c r="G110">
        <v>7.2</v>
      </c>
      <c r="H110" s="24">
        <f>IF(AND(A110=A109,F110=F109,F110="Winter wheat"),G110*0.9*'Management details'!$F$46,
IF(AND(OR(A110&lt;&gt;A109,F110&lt;&gt;F109),F110="Winter wheat"),G110*'Management details'!$F$46,
IF(F110="Oilseed Rape",G110*'Management details'!$F$47)))</f>
        <v>61.92</v>
      </c>
      <c r="I110" t="s">
        <v>1272</v>
      </c>
      <c r="J110">
        <v>10</v>
      </c>
      <c r="K110" t="str">
        <f>IF(F110="Winter wheat","Winter wheat",
IF(F110="Oilseed Rape","Other"))</f>
        <v>Winter wheat</v>
      </c>
      <c r="L110" t="str">
        <f>IF(ISNUMBER(SEARCH("heavy",$A110))=TRUE,"Fine",
IF(ISNUMBER(SEARCH("medium",$A110))=TRUE,"Medium",
IF(ISNUMBER(SEARCH("light",$A110))=TRUE,"Coarse")))</f>
        <v>Fine</v>
      </c>
      <c r="M110" s="167">
        <f>IF($L110="Fine",3.4*1.72,
IF($L110="Medium",2.6*1.72,
IF($L110="Coarse",3*1.72)))</f>
        <v>5.8479999999999999</v>
      </c>
      <c r="N110" t="str">
        <f>IF(M110&lt;= 1.72, "SOM &lt;= 1.72",
IF(AND(M110&lt;= 5.16, M110&gt;1.72), "1.72 &lt; SOM &lt;= 5.16",
IF(AND(M110&lt;= 10.32, M110&gt;5.16), "5.16 &lt; SOM &lt;= 10.32",
IF(M110&gt;10.32, "10.32 &lt; SOM",
"!!"))))</f>
        <v>5.16 &lt; SOM &lt;= 10.32</v>
      </c>
      <c r="O110" t="s">
        <v>1269</v>
      </c>
      <c r="P110" t="s">
        <v>1270</v>
      </c>
      <c r="Q110">
        <v>7</v>
      </c>
      <c r="R110" t="str">
        <f>IF(AND(Q110&gt;5.4,Q110&lt;=7.3),"5.5 &lt; pH &lt;= 7.3",
IF(AND(Q110&gt;7.3,Q110&lt;=8.5),"7.3 &lt; pH &lt;= 8.5"))</f>
        <v>5.5 &lt; pH &lt;= 7.3</v>
      </c>
      <c r="S110" t="s">
        <v>317</v>
      </c>
      <c r="T110">
        <f>IF(AND((ISNUMBER(SEARCH("heavy",$A110))=TRUE),$F110="Winter wheat"),'Management details'!$O$11,
IF(AND((ISNUMBER(SEARCH("medium",$A110))=TRUE),$F110="Winter wheat"),'Management details'!$P$11,
IF(AND((ISNUMBER(SEARCH("light",$A110))=TRUE),$F110="Winter wheat"),'Management details'!$Q$11,
IF($F110="Oilseed Rape",'Management details'!$O$12))))</f>
        <v>220</v>
      </c>
      <c r="U110" t="s">
        <v>1424</v>
      </c>
      <c r="V110">
        <v>3</v>
      </c>
      <c r="W110" s="167">
        <f>IF(AND(ISNUMBER(SEARCH("L-Dsty",$A110))=TRUE,F110="Winter wheat"),'Management details'!$AB$22,
IF(AND(ISNUMBER(SEARCH("H-Dsty",$A110))=TRUE,F110="Winter wheat"),'Management details'!$AF$22,
IF(F110="Oilseed Rape",'Management details'!$AB$30)))</f>
        <v>8.0975999999999999</v>
      </c>
      <c r="X110" s="34" t="s">
        <v>1197</v>
      </c>
      <c r="Y110" t="s">
        <v>1197</v>
      </c>
      <c r="Z110">
        <v>0</v>
      </c>
      <c r="AA110">
        <v>100</v>
      </c>
      <c r="AB110" t="s">
        <v>1264</v>
      </c>
      <c r="AC110" s="34" t="s">
        <v>320</v>
      </c>
      <c r="AD110" t="str">
        <f>AC110</f>
        <v>no change</v>
      </c>
      <c r="AE110">
        <v>0</v>
      </c>
      <c r="AF110">
        <v>0</v>
      </c>
      <c r="AG110" s="25">
        <f t="shared" si="26"/>
        <v>1</v>
      </c>
      <c r="AH110">
        <v>0</v>
      </c>
      <c r="AI110" s="25">
        <v>0</v>
      </c>
      <c r="AJ110" s="25">
        <f>IF($AI110=1,0,
IF(F110="Oilseed Rape",0,
1))</f>
        <v>1</v>
      </c>
      <c r="AK110" s="25">
        <v>0</v>
      </c>
      <c r="AL110" s="25">
        <f t="shared" si="27"/>
        <v>0</v>
      </c>
      <c r="AM110">
        <f t="shared" si="28"/>
        <v>0</v>
      </c>
      <c r="AN110">
        <f t="shared" si="29"/>
        <v>2</v>
      </c>
      <c r="AO110">
        <v>0</v>
      </c>
      <c r="AP110">
        <f t="shared" si="30"/>
        <v>0</v>
      </c>
      <c r="AQ110">
        <v>0</v>
      </c>
      <c r="AR110" s="25">
        <f>IF(AND(ISNUMBER(SEARCH("L-Dsty",$A110))=TRUE,$F110="Winter wheat"),'Management details'!$F$32,
IF(AND(ISNUMBER(SEARCH("H-Dsty",$A110))=TRUE,$F110="Winter wheat"),'Management details'!$G$32,
IF(AND(ISNUMBER(SEARCH("L-Dsty",$A110))=TRUE,$F110="Oilseed Rape"),'Management details'!$F$33,
IF(AND(ISNUMBER(SEARCH("H-Dsty",$A110))=TRUE,$F110="Oilseed Rape"),'Management details'!$G$33))))</f>
        <v>4</v>
      </c>
    </row>
    <row r="111" spans="1:44">
      <c r="A111" t="s">
        <v>1408</v>
      </c>
      <c r="B111" t="s">
        <v>309</v>
      </c>
      <c r="C111">
        <v>2012</v>
      </c>
      <c r="D111">
        <v>2</v>
      </c>
      <c r="E111" t="s">
        <v>1360</v>
      </c>
      <c r="F111" t="s">
        <v>311</v>
      </c>
      <c r="G111">
        <v>7.2</v>
      </c>
      <c r="H111" s="24">
        <f>IF(AND(A111=A110,F111=F110,F111="Winter wheat"),G111*0.9*'Management details'!$F$46,
IF(AND(OR(A111&lt;&gt;A110,F111&lt;&gt;F110),F111="Winter wheat"),G111*'Management details'!$F$46,
IF(F111="Oilseed Rape",G111*'Management details'!$F$47)))</f>
        <v>55.728000000000002</v>
      </c>
      <c r="I111" t="s">
        <v>1272</v>
      </c>
      <c r="J111">
        <v>10</v>
      </c>
      <c r="K111" t="str">
        <f t="shared" ref="K111:K112" si="37">IF(F111="Winter wheat","Winter wheat",
IF(F111="Oilseed Rape","Other"))</f>
        <v>Winter wheat</v>
      </c>
      <c r="L111" t="str">
        <f t="shared" ref="L111:L163" si="38">IF(ISNUMBER(SEARCH("heavy",$A111))=TRUE,"Fine",
IF(ISNUMBER(SEARCH("medium",$A111))=TRUE,"Medium",
IF(ISNUMBER(SEARCH("light",$A111))=TRUE,"Coarse")))</f>
        <v>Fine</v>
      </c>
      <c r="M111">
        <f t="shared" ref="M111:M163" si="39">IF($L111="Fine",3.4*1.72,
IF($L111="Medium",2.6*1.72,
IF($L111="Coarse",3*1.72)))</f>
        <v>5.8479999999999999</v>
      </c>
      <c r="N111" t="str">
        <f t="shared" ref="N111:N163" si="40">IF(M111&lt;= 1.72, "SOM &lt;= 1.72",
IF(AND(M111&lt;= 5.16, M111&gt;1.72), "1.72 &lt; SOM &lt;= 5.16",
IF(AND(M111&lt;= 10.32, M111&gt;5.16), "5.16 &lt; SOM &lt;= 10.32",
IF(M111&gt;10.32, "10.32 &lt; SOM",
"!!"))))</f>
        <v>5.16 &lt; SOM &lt;= 10.32</v>
      </c>
      <c r="O111" t="s">
        <v>1269</v>
      </c>
      <c r="P111" t="s">
        <v>1270</v>
      </c>
      <c r="Q111">
        <v>7</v>
      </c>
      <c r="R111" t="str">
        <f>IF(AND(Q111&gt;5.4,Q111&lt;=7.3),"5.5 &lt; pH &lt;= 7.3",
IF(AND(Q111&gt;7.3,Q111&lt;=8.5),"7.3 &lt; pH &lt;= 8.5"))</f>
        <v>5.5 &lt; pH &lt;= 7.3</v>
      </c>
      <c r="S111" t="s">
        <v>317</v>
      </c>
      <c r="T111">
        <f>IF(AND((ISNUMBER(SEARCH("heavy",$A111))=TRUE),$F111="Winter wheat"),'Management details'!$O$11,
IF(AND((ISNUMBER(SEARCH("medium",$A111))=TRUE),$F111="Winter wheat"),'Management details'!$P$11,
IF(AND((ISNUMBER(SEARCH("light",$A111))=TRUE),$F111="Winter wheat"),'Management details'!$Q$11,
IF($F111="Oilseed Rape",'Management details'!$O$12))))</f>
        <v>220</v>
      </c>
      <c r="U111" t="s">
        <v>1424</v>
      </c>
      <c r="V111">
        <v>3</v>
      </c>
      <c r="W111" s="167">
        <f>IF(AND(ISNUMBER(SEARCH("L-Dsty",$A111))=TRUE,F111="Winter wheat"),'Management details'!$AB$22,
IF(AND(ISNUMBER(SEARCH("H-Dsty",$A111))=TRUE,F111="Winter wheat"),'Management details'!$AF$22,
IF(F111="Oilseed Rape",'Management details'!$AB$30)))</f>
        <v>8.0975999999999999</v>
      </c>
      <c r="X111" s="34" t="s">
        <v>1197</v>
      </c>
      <c r="Y111" t="s">
        <v>1197</v>
      </c>
      <c r="Z111">
        <v>0</v>
      </c>
      <c r="AA111">
        <v>100</v>
      </c>
      <c r="AB111" t="s">
        <v>1264</v>
      </c>
      <c r="AC111" s="34" t="s">
        <v>320</v>
      </c>
      <c r="AD111" t="str">
        <f t="shared" ref="AD111:AD163" si="41">AC111</f>
        <v>no change</v>
      </c>
      <c r="AE111">
        <v>0</v>
      </c>
      <c r="AF111">
        <v>0</v>
      </c>
      <c r="AG111" s="25">
        <f t="shared" si="26"/>
        <v>1</v>
      </c>
      <c r="AH111">
        <v>0</v>
      </c>
      <c r="AI111" s="25">
        <v>0</v>
      </c>
      <c r="AJ111" s="25">
        <f t="shared" ref="AJ111:AJ127" si="42">IF($AI111=1,0,
IF(F111="Oilseed Rape",0,
1))</f>
        <v>1</v>
      </c>
      <c r="AK111" s="25">
        <v>0</v>
      </c>
      <c r="AL111" s="25">
        <f t="shared" si="27"/>
        <v>0</v>
      </c>
      <c r="AM111">
        <f t="shared" si="28"/>
        <v>0</v>
      </c>
      <c r="AN111">
        <f t="shared" si="29"/>
        <v>2</v>
      </c>
      <c r="AO111">
        <v>0</v>
      </c>
      <c r="AP111">
        <f t="shared" si="30"/>
        <v>0</v>
      </c>
      <c r="AQ111">
        <v>0</v>
      </c>
      <c r="AR111" s="25">
        <f>IF(AND(ISNUMBER(SEARCH("L-Dsty",$A111))=TRUE,$F111="Winter wheat"),'Management details'!$F$32,
IF(AND(ISNUMBER(SEARCH("H-Dsty",$A111))=TRUE,$F111="Winter wheat"),'Management details'!$G$32,
IF(AND(ISNUMBER(SEARCH("L-Dsty",$A111))=TRUE,$F111="Oilseed Rape"),'Management details'!$F$33,
IF(AND(ISNUMBER(SEARCH("H-Dsty",$A111))=TRUE,$F111="Oilseed Rape"),'Management details'!$G$33))))</f>
        <v>4</v>
      </c>
    </row>
    <row r="112" spans="1:44">
      <c r="A112" t="s">
        <v>1408</v>
      </c>
      <c r="B112" t="s">
        <v>309</v>
      </c>
      <c r="C112">
        <v>2013</v>
      </c>
      <c r="D112">
        <v>3</v>
      </c>
      <c r="E112" t="s">
        <v>1360</v>
      </c>
      <c r="F112" t="s">
        <v>326</v>
      </c>
      <c r="G112">
        <v>7.2</v>
      </c>
      <c r="H112" s="24">
        <f>IF(AND(A112=A111,F112=F111,F112="Winter wheat"),G112*0.9*'Management details'!$F$46,
IF(AND(OR(A112&lt;&gt;A111,F112&lt;&gt;F111),F112="Winter wheat"),G112*'Management details'!$F$46,
IF(F112="Oilseed Rape",G112*'Management details'!$F$47)))</f>
        <v>25.2</v>
      </c>
      <c r="I112" t="s">
        <v>1272</v>
      </c>
      <c r="J112">
        <v>10</v>
      </c>
      <c r="K112" t="str">
        <f t="shared" si="37"/>
        <v>Other</v>
      </c>
      <c r="L112" t="str">
        <f t="shared" si="38"/>
        <v>Fine</v>
      </c>
      <c r="M112">
        <f t="shared" si="39"/>
        <v>5.8479999999999999</v>
      </c>
      <c r="N112" t="str">
        <f t="shared" si="40"/>
        <v>5.16 &lt; SOM &lt;= 10.32</v>
      </c>
      <c r="O112" t="s">
        <v>1269</v>
      </c>
      <c r="P112" t="s">
        <v>1270</v>
      </c>
      <c r="Q112">
        <v>7</v>
      </c>
      <c r="R112" t="str">
        <f t="shared" ref="R112:R163" si="43">IF(AND(Q112&gt;5.4,Q112&lt;=7.3),"5.5 &lt; pH &lt;= 7.3",
IF(AND(Q112&gt;7.3,Q112&lt;=8.5),"7.3 &lt; pH &lt;= 8.5"))</f>
        <v>5.5 &lt; pH &lt;= 7.3</v>
      </c>
      <c r="S112" t="s">
        <v>317</v>
      </c>
      <c r="T112">
        <f>IF(AND((ISNUMBER(SEARCH("heavy",$A112))=TRUE),$F112="Winter wheat"),'Management details'!$O$11,
IF(AND((ISNUMBER(SEARCH("medium",$A112))=TRUE),$F112="Winter wheat"),'Management details'!$P$11,
IF(AND((ISNUMBER(SEARCH("light",$A112))=TRUE),$F112="Winter wheat"),'Management details'!$Q$11,
IF($F112="Oilseed Rape",'Management details'!$O$12))))</f>
        <v>190</v>
      </c>
      <c r="U112" t="s">
        <v>1424</v>
      </c>
      <c r="V112">
        <v>3</v>
      </c>
      <c r="W112" s="167">
        <f>IF(AND(ISNUMBER(SEARCH("L-Dsty",$A112))=TRUE,F112="Winter wheat"),'Management details'!$AB$22,
IF(AND(ISNUMBER(SEARCH("H-Dsty",$A112))=TRUE,F112="Winter wheat"),'Management details'!$AF$22,
IF(F112="Oilseed Rape",'Management details'!$AB$30)))</f>
        <v>2</v>
      </c>
      <c r="X112" s="34" t="s">
        <v>1197</v>
      </c>
      <c r="Y112" t="s">
        <v>1197</v>
      </c>
      <c r="Z112">
        <v>0</v>
      </c>
      <c r="AA112">
        <v>100</v>
      </c>
      <c r="AB112" t="s">
        <v>1264</v>
      </c>
      <c r="AC112" s="34" t="s">
        <v>320</v>
      </c>
      <c r="AD112" t="str">
        <f t="shared" si="41"/>
        <v>no change</v>
      </c>
      <c r="AE112">
        <v>0</v>
      </c>
      <c r="AF112">
        <v>0</v>
      </c>
      <c r="AG112" s="25">
        <f t="shared" si="26"/>
        <v>0</v>
      </c>
      <c r="AH112">
        <v>0</v>
      </c>
      <c r="AI112" s="25">
        <v>0</v>
      </c>
      <c r="AJ112" s="25">
        <f t="shared" si="42"/>
        <v>0</v>
      </c>
      <c r="AK112" s="25">
        <v>0</v>
      </c>
      <c r="AL112" s="25">
        <f t="shared" si="27"/>
        <v>0</v>
      </c>
      <c r="AM112">
        <f t="shared" si="28"/>
        <v>0</v>
      </c>
      <c r="AN112">
        <f t="shared" si="29"/>
        <v>1</v>
      </c>
      <c r="AO112">
        <v>0</v>
      </c>
      <c r="AP112">
        <f t="shared" si="30"/>
        <v>1</v>
      </c>
      <c r="AQ112">
        <v>0</v>
      </c>
      <c r="AR112" s="25">
        <f>IF(AND(ISNUMBER(SEARCH("L-Dsty",$A112))=TRUE,$F112="Winter wheat"),'Management details'!$F$32,
IF(AND(ISNUMBER(SEARCH("H-Dsty",$A112))=TRUE,$F112="Winter wheat"),'Management details'!$G$32,
IF(AND(ISNUMBER(SEARCH("L-Dsty",$A112))=TRUE,$F112="Oilseed Rape"),'Management details'!$F$33,
IF(AND(ISNUMBER(SEARCH("H-Dsty",$A112))=TRUE,$F112="Oilseed Rape"),'Management details'!$G$33))))</f>
        <v>3</v>
      </c>
    </row>
    <row r="113" spans="1:44">
      <c r="A113" t="s">
        <v>1408</v>
      </c>
      <c r="B113" t="s">
        <v>309</v>
      </c>
      <c r="C113">
        <v>2014</v>
      </c>
      <c r="D113">
        <v>4</v>
      </c>
      <c r="E113" t="s">
        <v>1360</v>
      </c>
      <c r="F113" t="s">
        <v>311</v>
      </c>
      <c r="G113">
        <v>7.2</v>
      </c>
      <c r="H113" s="24">
        <f>IF(AND(A113=A112,F113=F112,F113="Winter wheat"),G113*0.9*'Management details'!$F$46,
IF(AND(OR(A113&lt;&gt;A112,F113&lt;&gt;F112),F113="Winter wheat"),G113*'Management details'!$F$46,
IF(F113="Oilseed Rape",G113*'Management details'!$F$47)))</f>
        <v>61.92</v>
      </c>
      <c r="I113" t="s">
        <v>1272</v>
      </c>
      <c r="J113">
        <v>10</v>
      </c>
      <c r="K113" t="str">
        <f>IF(F113="Winter wheat","Winter wheat",
IF(F113="Oilseed Rape","Other"))</f>
        <v>Winter wheat</v>
      </c>
      <c r="L113" t="str">
        <f t="shared" si="38"/>
        <v>Fine</v>
      </c>
      <c r="M113">
        <f t="shared" si="39"/>
        <v>5.8479999999999999</v>
      </c>
      <c r="N113" t="str">
        <f t="shared" si="40"/>
        <v>5.16 &lt; SOM &lt;= 10.32</v>
      </c>
      <c r="O113" t="s">
        <v>1269</v>
      </c>
      <c r="P113" t="s">
        <v>1270</v>
      </c>
      <c r="Q113">
        <v>7</v>
      </c>
      <c r="R113" t="str">
        <f t="shared" si="43"/>
        <v>5.5 &lt; pH &lt;= 7.3</v>
      </c>
      <c r="S113" t="s">
        <v>317</v>
      </c>
      <c r="T113">
        <f>IF(AND((ISNUMBER(SEARCH("heavy",$A113))=TRUE),$F113="Winter wheat"),'Management details'!$O$11,
IF(AND((ISNUMBER(SEARCH("medium",$A113))=TRUE),$F113="Winter wheat"),'Management details'!$P$11,
IF(AND((ISNUMBER(SEARCH("light",$A113))=TRUE),$F113="Winter wheat"),'Management details'!$Q$11,
IF($F113="Oilseed Rape",'Management details'!$O$12))))</f>
        <v>220</v>
      </c>
      <c r="U113" t="s">
        <v>1424</v>
      </c>
      <c r="V113">
        <v>3</v>
      </c>
      <c r="W113" s="167">
        <f>IF(AND(ISNUMBER(SEARCH("L-Dsty",$A113))=TRUE,F113="Winter wheat"),'Management details'!$AB$22,
IF(AND(ISNUMBER(SEARCH("H-Dsty",$A113))=TRUE,F113="Winter wheat"),'Management details'!$AF$22,
IF(F113="Oilseed Rape",'Management details'!$AB$30)))</f>
        <v>8.0975999999999999</v>
      </c>
      <c r="X113" s="34" t="s">
        <v>1197</v>
      </c>
      <c r="Y113" t="s">
        <v>1197</v>
      </c>
      <c r="Z113">
        <v>0</v>
      </c>
      <c r="AA113">
        <v>100</v>
      </c>
      <c r="AB113" t="s">
        <v>1264</v>
      </c>
      <c r="AC113" s="34" t="s">
        <v>320</v>
      </c>
      <c r="AD113" t="str">
        <f t="shared" si="41"/>
        <v>no change</v>
      </c>
      <c r="AE113">
        <v>0</v>
      </c>
      <c r="AF113">
        <v>0</v>
      </c>
      <c r="AG113" s="25">
        <f t="shared" si="26"/>
        <v>1</v>
      </c>
      <c r="AH113">
        <v>0</v>
      </c>
      <c r="AI113" s="25">
        <v>0</v>
      </c>
      <c r="AJ113" s="25">
        <f t="shared" si="42"/>
        <v>1</v>
      </c>
      <c r="AK113" s="25">
        <v>0</v>
      </c>
      <c r="AL113" s="25">
        <f t="shared" si="27"/>
        <v>0</v>
      </c>
      <c r="AM113">
        <f t="shared" si="28"/>
        <v>0</v>
      </c>
      <c r="AN113">
        <f t="shared" si="29"/>
        <v>2</v>
      </c>
      <c r="AO113">
        <v>0</v>
      </c>
      <c r="AP113">
        <f t="shared" si="30"/>
        <v>0</v>
      </c>
      <c r="AQ113">
        <v>0</v>
      </c>
      <c r="AR113" s="25">
        <f>IF(AND(ISNUMBER(SEARCH("L-Dsty",$A113))=TRUE,$F113="Winter wheat"),'Management details'!$F$32,
IF(AND(ISNUMBER(SEARCH("H-Dsty",$A113))=TRUE,$F113="Winter wheat"),'Management details'!$G$32,
IF(AND(ISNUMBER(SEARCH("L-Dsty",$A113))=TRUE,$F113="Oilseed Rape"),'Management details'!$F$33,
IF(AND(ISNUMBER(SEARCH("H-Dsty",$A113))=TRUE,$F113="Oilseed Rape"),'Management details'!$G$33))))</f>
        <v>4</v>
      </c>
    </row>
    <row r="114" spans="1:44">
      <c r="A114" t="s">
        <v>1408</v>
      </c>
      <c r="B114" t="s">
        <v>309</v>
      </c>
      <c r="C114">
        <v>2015</v>
      </c>
      <c r="D114">
        <v>5</v>
      </c>
      <c r="E114" t="s">
        <v>1360</v>
      </c>
      <c r="F114" t="s">
        <v>311</v>
      </c>
      <c r="G114">
        <v>7.2</v>
      </c>
      <c r="H114" s="24">
        <f>IF(AND(A114=A113,F114=F113,F114="Winter wheat"),G114*0.9*'Management details'!$F$46,
IF(AND(OR(A114&lt;&gt;A113,F114&lt;&gt;F113),F114="Winter wheat"),G114*'Management details'!$F$46,
IF(F114="Oilseed Rape",G114*'Management details'!$F$47)))</f>
        <v>55.728000000000002</v>
      </c>
      <c r="I114" t="s">
        <v>1272</v>
      </c>
      <c r="J114">
        <v>10</v>
      </c>
      <c r="K114" t="str">
        <f t="shared" ref="K114:K163" si="44">IF(F114="Winter wheat","Winter wheat",
IF(F114="Oilseed Rape","Other"))</f>
        <v>Winter wheat</v>
      </c>
      <c r="L114" t="str">
        <f t="shared" si="38"/>
        <v>Fine</v>
      </c>
      <c r="M114">
        <f t="shared" si="39"/>
        <v>5.8479999999999999</v>
      </c>
      <c r="N114" t="str">
        <f t="shared" si="40"/>
        <v>5.16 &lt; SOM &lt;= 10.32</v>
      </c>
      <c r="O114" t="s">
        <v>1269</v>
      </c>
      <c r="P114" t="s">
        <v>1270</v>
      </c>
      <c r="Q114">
        <v>7</v>
      </c>
      <c r="R114" t="str">
        <f t="shared" si="43"/>
        <v>5.5 &lt; pH &lt;= 7.3</v>
      </c>
      <c r="S114" t="s">
        <v>317</v>
      </c>
      <c r="T114">
        <f>IF(AND((ISNUMBER(SEARCH("heavy",$A114))=TRUE),$F114="Winter wheat"),'Management details'!$O$11,
IF(AND((ISNUMBER(SEARCH("medium",$A114))=TRUE),$F114="Winter wheat"),'Management details'!$P$11,
IF(AND((ISNUMBER(SEARCH("light",$A114))=TRUE),$F114="Winter wheat"),'Management details'!$Q$11,
IF($F114="Oilseed Rape",'Management details'!$O$12))))</f>
        <v>220</v>
      </c>
      <c r="U114" t="s">
        <v>1424</v>
      </c>
      <c r="V114">
        <v>3</v>
      </c>
      <c r="W114" s="167">
        <f>IF(AND(ISNUMBER(SEARCH("L-Dsty",$A114))=TRUE,F114="Winter wheat"),'Management details'!$AB$22,
IF(AND(ISNUMBER(SEARCH("H-Dsty",$A114))=TRUE,F114="Winter wheat"),'Management details'!$AF$22,
IF(F114="Oilseed Rape",'Management details'!$AB$30)))</f>
        <v>8.0975999999999999</v>
      </c>
      <c r="X114" s="34" t="s">
        <v>1197</v>
      </c>
      <c r="Y114" t="s">
        <v>1197</v>
      </c>
      <c r="Z114">
        <v>0</v>
      </c>
      <c r="AA114">
        <v>100</v>
      </c>
      <c r="AB114" t="s">
        <v>1264</v>
      </c>
      <c r="AC114" s="34" t="s">
        <v>320</v>
      </c>
      <c r="AD114" t="str">
        <f t="shared" si="41"/>
        <v>no change</v>
      </c>
      <c r="AE114">
        <v>0</v>
      </c>
      <c r="AF114">
        <v>0</v>
      </c>
      <c r="AG114" s="25">
        <f t="shared" si="26"/>
        <v>1</v>
      </c>
      <c r="AH114">
        <v>0</v>
      </c>
      <c r="AI114" s="25">
        <v>0</v>
      </c>
      <c r="AJ114" s="25">
        <f t="shared" si="42"/>
        <v>1</v>
      </c>
      <c r="AK114" s="25">
        <v>0</v>
      </c>
      <c r="AL114" s="25">
        <f t="shared" si="27"/>
        <v>0</v>
      </c>
      <c r="AM114">
        <f t="shared" si="28"/>
        <v>0</v>
      </c>
      <c r="AN114">
        <f t="shared" si="29"/>
        <v>2</v>
      </c>
      <c r="AO114">
        <v>0</v>
      </c>
      <c r="AP114">
        <f t="shared" si="30"/>
        <v>0</v>
      </c>
      <c r="AQ114">
        <v>0</v>
      </c>
      <c r="AR114" s="25">
        <f>IF(AND(ISNUMBER(SEARCH("L-Dsty",$A114))=TRUE,$F114="Winter wheat"),'Management details'!$F$32,
IF(AND(ISNUMBER(SEARCH("H-Dsty",$A114))=TRUE,$F114="Winter wheat"),'Management details'!$G$32,
IF(AND(ISNUMBER(SEARCH("L-Dsty",$A114))=TRUE,$F114="Oilseed Rape"),'Management details'!$F$33,
IF(AND(ISNUMBER(SEARCH("H-Dsty",$A114))=TRUE,$F114="Oilseed Rape"),'Management details'!$G$33))))</f>
        <v>4</v>
      </c>
    </row>
    <row r="115" spans="1:44">
      <c r="A115" t="s">
        <v>1408</v>
      </c>
      <c r="B115" t="s">
        <v>309</v>
      </c>
      <c r="C115">
        <v>2016</v>
      </c>
      <c r="D115">
        <v>6</v>
      </c>
      <c r="E115" t="s">
        <v>1360</v>
      </c>
      <c r="F115" t="s">
        <v>326</v>
      </c>
      <c r="G115">
        <v>7.2</v>
      </c>
      <c r="H115" s="24">
        <f>IF(AND(A115=A114,F115=F114,F115="Winter wheat"),G115*0.9*'Management details'!$F$46,
IF(AND(OR(A115&lt;&gt;A114,F115&lt;&gt;F114),F115="Winter wheat"),G115*'Management details'!$F$46,
IF(F115="Oilseed Rape",G115*'Management details'!$F$47)))</f>
        <v>25.2</v>
      </c>
      <c r="I115" t="s">
        <v>1272</v>
      </c>
      <c r="J115">
        <v>10</v>
      </c>
      <c r="K115" t="str">
        <f t="shared" si="44"/>
        <v>Other</v>
      </c>
      <c r="L115" t="str">
        <f t="shared" si="38"/>
        <v>Fine</v>
      </c>
      <c r="M115">
        <f t="shared" si="39"/>
        <v>5.8479999999999999</v>
      </c>
      <c r="N115" t="str">
        <f t="shared" si="40"/>
        <v>5.16 &lt; SOM &lt;= 10.32</v>
      </c>
      <c r="O115" t="s">
        <v>1269</v>
      </c>
      <c r="P115" t="s">
        <v>1270</v>
      </c>
      <c r="Q115">
        <v>7</v>
      </c>
      <c r="R115" t="str">
        <f t="shared" si="43"/>
        <v>5.5 &lt; pH &lt;= 7.3</v>
      </c>
      <c r="S115" t="s">
        <v>317</v>
      </c>
      <c r="T115">
        <f>IF(AND((ISNUMBER(SEARCH("heavy",$A115))=TRUE),$F115="Winter wheat"),'Management details'!$O$11,
IF(AND((ISNUMBER(SEARCH("medium",$A115))=TRUE),$F115="Winter wheat"),'Management details'!$P$11,
IF(AND((ISNUMBER(SEARCH("light",$A115))=TRUE),$F115="Winter wheat"),'Management details'!$Q$11,
IF($F115="Oilseed Rape",'Management details'!$O$12))))</f>
        <v>190</v>
      </c>
      <c r="U115" t="s">
        <v>1424</v>
      </c>
      <c r="V115">
        <v>3</v>
      </c>
      <c r="W115" s="167">
        <f>IF(AND(ISNUMBER(SEARCH("L-Dsty",$A115))=TRUE,F115="Winter wheat"),'Management details'!$AB$22,
IF(AND(ISNUMBER(SEARCH("H-Dsty",$A115))=TRUE,F115="Winter wheat"),'Management details'!$AF$22,
IF(F115="Oilseed Rape",'Management details'!$AB$30)))</f>
        <v>2</v>
      </c>
      <c r="X115" s="34" t="s">
        <v>1197</v>
      </c>
      <c r="Y115" t="s">
        <v>1197</v>
      </c>
      <c r="Z115">
        <v>0</v>
      </c>
      <c r="AA115">
        <v>100</v>
      </c>
      <c r="AB115" t="s">
        <v>1264</v>
      </c>
      <c r="AC115" s="34" t="s">
        <v>320</v>
      </c>
      <c r="AD115" t="str">
        <f t="shared" si="41"/>
        <v>no change</v>
      </c>
      <c r="AE115">
        <v>0</v>
      </c>
      <c r="AF115">
        <v>0</v>
      </c>
      <c r="AG115" s="25">
        <f t="shared" si="26"/>
        <v>0</v>
      </c>
      <c r="AH115">
        <v>0</v>
      </c>
      <c r="AI115" s="25">
        <v>0</v>
      </c>
      <c r="AJ115" s="25">
        <f t="shared" si="42"/>
        <v>0</v>
      </c>
      <c r="AK115" s="25">
        <v>0</v>
      </c>
      <c r="AL115" s="25">
        <f t="shared" si="27"/>
        <v>0</v>
      </c>
      <c r="AM115">
        <f t="shared" si="28"/>
        <v>0</v>
      </c>
      <c r="AN115">
        <f t="shared" si="29"/>
        <v>1</v>
      </c>
      <c r="AO115">
        <v>0</v>
      </c>
      <c r="AP115">
        <f t="shared" si="30"/>
        <v>1</v>
      </c>
      <c r="AQ115">
        <v>0</v>
      </c>
      <c r="AR115" s="25">
        <f>IF(AND(ISNUMBER(SEARCH("L-Dsty",$A115))=TRUE,$F115="Winter wheat"),'Management details'!$F$32,
IF(AND(ISNUMBER(SEARCH("H-Dsty",$A115))=TRUE,$F115="Winter wheat"),'Management details'!$G$32,
IF(AND(ISNUMBER(SEARCH("L-Dsty",$A115))=TRUE,$F115="Oilseed Rape"),'Management details'!$F$33,
IF(AND(ISNUMBER(SEARCH("H-Dsty",$A115))=TRUE,$F115="Oilseed Rape"),'Management details'!$G$33))))</f>
        <v>3</v>
      </c>
    </row>
    <row r="116" spans="1:44">
      <c r="A116" t="s">
        <v>1409</v>
      </c>
      <c r="B116" t="s">
        <v>309</v>
      </c>
      <c r="C116">
        <v>2011</v>
      </c>
      <c r="D116">
        <v>1</v>
      </c>
      <c r="E116" t="s">
        <v>1361</v>
      </c>
      <c r="F116" t="s">
        <v>311</v>
      </c>
      <c r="G116">
        <v>7.2</v>
      </c>
      <c r="H116" s="24">
        <f>IF(AND(A116=A115,F116=F115,F116="Winter wheat"),G116*0.9*'Management details'!$F$46,
IF(AND(OR(A116&lt;&gt;A115,F116&lt;&gt;F115),F116="Winter wheat"),G116*'Management details'!$F$46,
IF(F116="Oilseed Rape",G116*'Management details'!$F$47)))</f>
        <v>61.92</v>
      </c>
      <c r="I116" t="s">
        <v>1272</v>
      </c>
      <c r="J116">
        <v>10</v>
      </c>
      <c r="K116" t="str">
        <f t="shared" si="44"/>
        <v>Winter wheat</v>
      </c>
      <c r="L116" t="str">
        <f t="shared" si="38"/>
        <v>Fine</v>
      </c>
      <c r="M116">
        <f t="shared" si="39"/>
        <v>5.8479999999999999</v>
      </c>
      <c r="N116" t="str">
        <f t="shared" si="40"/>
        <v>5.16 &lt; SOM &lt;= 10.32</v>
      </c>
      <c r="O116" t="s">
        <v>1269</v>
      </c>
      <c r="P116" t="s">
        <v>1270</v>
      </c>
      <c r="Q116">
        <v>7</v>
      </c>
      <c r="R116" t="str">
        <f t="shared" si="43"/>
        <v>5.5 &lt; pH &lt;= 7.3</v>
      </c>
      <c r="S116" t="s">
        <v>317</v>
      </c>
      <c r="T116">
        <f>IF(AND((ISNUMBER(SEARCH("heavy",$A116))=TRUE),$F116="Winter wheat"),'Management details'!$O$11,
IF(AND((ISNUMBER(SEARCH("medium",$A116))=TRUE),$F116="Winter wheat"),'Management details'!$P$11,
IF(AND((ISNUMBER(SEARCH("light",$A116))=TRUE),$F116="Winter wheat"),'Management details'!$Q$11,
IF($F116="Oilseed Rape",'Management details'!$O$12))))</f>
        <v>220</v>
      </c>
      <c r="U116" t="s">
        <v>1424</v>
      </c>
      <c r="V116">
        <v>3</v>
      </c>
      <c r="W116" s="167">
        <f>IF(AND(ISNUMBER(SEARCH("L-Dsty",$A116))=TRUE,F116="Winter wheat"),'Management details'!$AB$22,
IF(AND(ISNUMBER(SEARCH("H-Dsty",$A116))=TRUE,F116="Winter wheat"),'Management details'!$AF$22,
IF(F116="Oilseed Rape",'Management details'!$AB$30)))</f>
        <v>7.3776000000000002</v>
      </c>
      <c r="X116" s="34" t="s">
        <v>1197</v>
      </c>
      <c r="Y116" t="s">
        <v>1197</v>
      </c>
      <c r="Z116">
        <v>0</v>
      </c>
      <c r="AA116">
        <v>100</v>
      </c>
      <c r="AB116" t="s">
        <v>1264</v>
      </c>
      <c r="AC116" s="34" t="s">
        <v>320</v>
      </c>
      <c r="AD116" t="str">
        <f t="shared" si="41"/>
        <v>no change</v>
      </c>
      <c r="AE116">
        <v>0</v>
      </c>
      <c r="AF116">
        <v>0</v>
      </c>
      <c r="AG116" s="25">
        <f t="shared" si="26"/>
        <v>1</v>
      </c>
      <c r="AH116">
        <v>0</v>
      </c>
      <c r="AI116" s="25">
        <v>0</v>
      </c>
      <c r="AJ116" s="25">
        <f t="shared" si="42"/>
        <v>1</v>
      </c>
      <c r="AK116" s="25">
        <v>0</v>
      </c>
      <c r="AL116" s="25">
        <f t="shared" si="27"/>
        <v>0</v>
      </c>
      <c r="AM116">
        <f t="shared" si="28"/>
        <v>0</v>
      </c>
      <c r="AN116">
        <f t="shared" si="29"/>
        <v>2</v>
      </c>
      <c r="AO116">
        <v>0</v>
      </c>
      <c r="AP116">
        <f t="shared" si="30"/>
        <v>0</v>
      </c>
      <c r="AQ116">
        <v>0</v>
      </c>
      <c r="AR116" s="25">
        <f>IF(AND(ISNUMBER(SEARCH("L-Dsty",$A116))=TRUE,$F116="Winter wheat"),'Management details'!$F$32,
IF(AND(ISNUMBER(SEARCH("H-Dsty",$A116))=TRUE,$F116="Winter wheat"),'Management details'!$G$32,
IF(AND(ISNUMBER(SEARCH("L-Dsty",$A116))=TRUE,$F116="Oilseed Rape"),'Management details'!$F$33,
IF(AND(ISNUMBER(SEARCH("H-Dsty",$A116))=TRUE,$F116="Oilseed Rape"),'Management details'!$G$33))))</f>
        <v>4</v>
      </c>
    </row>
    <row r="117" spans="1:44">
      <c r="A117" t="s">
        <v>1409</v>
      </c>
      <c r="B117" t="s">
        <v>309</v>
      </c>
      <c r="C117">
        <v>2012</v>
      </c>
      <c r="D117">
        <v>2</v>
      </c>
      <c r="E117" t="s">
        <v>1361</v>
      </c>
      <c r="F117" t="s">
        <v>311</v>
      </c>
      <c r="G117">
        <v>7.2</v>
      </c>
      <c r="H117" s="24">
        <f>IF(AND(A117=A116,F117=F116,F117="Winter wheat"),G117*0.9*'Management details'!$F$46,
IF(AND(OR(A117&lt;&gt;A116,F117&lt;&gt;F116),F117="Winter wheat"),G117*'Management details'!$F$46,
IF(F117="Oilseed Rape",G117*'Management details'!$F$47)))</f>
        <v>55.728000000000002</v>
      </c>
      <c r="I117" t="s">
        <v>1272</v>
      </c>
      <c r="J117">
        <v>10</v>
      </c>
      <c r="K117" t="str">
        <f t="shared" si="44"/>
        <v>Winter wheat</v>
      </c>
      <c r="L117" t="str">
        <f t="shared" si="38"/>
        <v>Fine</v>
      </c>
      <c r="M117">
        <f t="shared" si="39"/>
        <v>5.8479999999999999</v>
      </c>
      <c r="N117" t="str">
        <f t="shared" si="40"/>
        <v>5.16 &lt; SOM &lt;= 10.32</v>
      </c>
      <c r="O117" t="s">
        <v>1269</v>
      </c>
      <c r="P117" t="s">
        <v>1270</v>
      </c>
      <c r="Q117">
        <v>7</v>
      </c>
      <c r="R117" t="str">
        <f t="shared" si="43"/>
        <v>5.5 &lt; pH &lt;= 7.3</v>
      </c>
      <c r="S117" t="s">
        <v>317</v>
      </c>
      <c r="T117">
        <f>IF(AND((ISNUMBER(SEARCH("heavy",$A117))=TRUE),$F117="Winter wheat"),'Management details'!$O$11,
IF(AND((ISNUMBER(SEARCH("medium",$A117))=TRUE),$F117="Winter wheat"),'Management details'!$P$11,
IF(AND((ISNUMBER(SEARCH("light",$A117))=TRUE),$F117="Winter wheat"),'Management details'!$Q$11,
IF($F117="Oilseed Rape",'Management details'!$O$12))))</f>
        <v>220</v>
      </c>
      <c r="U117" t="s">
        <v>1424</v>
      </c>
      <c r="V117">
        <v>3</v>
      </c>
      <c r="W117" s="167">
        <f>IF(AND(ISNUMBER(SEARCH("L-Dsty",$A117))=TRUE,F117="Winter wheat"),'Management details'!$AB$22,
IF(AND(ISNUMBER(SEARCH("H-Dsty",$A117))=TRUE,F117="Winter wheat"),'Management details'!$AF$22,
IF(F117="Oilseed Rape",'Management details'!$AB$30)))</f>
        <v>7.3776000000000002</v>
      </c>
      <c r="X117" s="34" t="s">
        <v>1197</v>
      </c>
      <c r="Y117" t="s">
        <v>1197</v>
      </c>
      <c r="Z117">
        <v>0</v>
      </c>
      <c r="AA117">
        <v>100</v>
      </c>
      <c r="AB117" t="s">
        <v>1264</v>
      </c>
      <c r="AC117" s="34" t="s">
        <v>320</v>
      </c>
      <c r="AD117" t="str">
        <f t="shared" si="41"/>
        <v>no change</v>
      </c>
      <c r="AE117">
        <v>0</v>
      </c>
      <c r="AF117">
        <v>0</v>
      </c>
      <c r="AG117" s="25">
        <f t="shared" si="26"/>
        <v>1</v>
      </c>
      <c r="AH117">
        <v>0</v>
      </c>
      <c r="AI117" s="25">
        <v>0</v>
      </c>
      <c r="AJ117" s="25">
        <f t="shared" si="42"/>
        <v>1</v>
      </c>
      <c r="AK117" s="25">
        <v>0</v>
      </c>
      <c r="AL117" s="25">
        <f t="shared" si="27"/>
        <v>0</v>
      </c>
      <c r="AM117">
        <f t="shared" si="28"/>
        <v>0</v>
      </c>
      <c r="AN117">
        <f t="shared" si="29"/>
        <v>2</v>
      </c>
      <c r="AO117">
        <v>0</v>
      </c>
      <c r="AP117">
        <f t="shared" si="30"/>
        <v>0</v>
      </c>
      <c r="AQ117">
        <v>0</v>
      </c>
      <c r="AR117" s="25">
        <f>IF(AND(ISNUMBER(SEARCH("L-Dsty",$A117))=TRUE,$F117="Winter wheat"),'Management details'!$F$32,
IF(AND(ISNUMBER(SEARCH("H-Dsty",$A117))=TRUE,$F117="Winter wheat"),'Management details'!$G$32,
IF(AND(ISNUMBER(SEARCH("L-Dsty",$A117))=TRUE,$F117="Oilseed Rape"),'Management details'!$F$33,
IF(AND(ISNUMBER(SEARCH("H-Dsty",$A117))=TRUE,$F117="Oilseed Rape"),'Management details'!$G$33))))</f>
        <v>4</v>
      </c>
    </row>
    <row r="118" spans="1:44">
      <c r="A118" t="s">
        <v>1409</v>
      </c>
      <c r="B118" t="s">
        <v>309</v>
      </c>
      <c r="C118">
        <v>2013</v>
      </c>
      <c r="D118">
        <v>3</v>
      </c>
      <c r="E118" t="s">
        <v>1361</v>
      </c>
      <c r="F118" t="s">
        <v>326</v>
      </c>
      <c r="G118">
        <v>7.2</v>
      </c>
      <c r="H118" s="24">
        <f>IF(AND(A118=A117,F118=F117,F118="Winter wheat"),G118*0.9*'Management details'!$F$46,
IF(AND(OR(A118&lt;&gt;A117,F118&lt;&gt;F117),F118="Winter wheat"),G118*'Management details'!$F$46,
IF(F118="Oilseed Rape",G118*'Management details'!$F$47)))</f>
        <v>25.2</v>
      </c>
      <c r="I118" t="s">
        <v>1272</v>
      </c>
      <c r="J118">
        <v>10</v>
      </c>
      <c r="K118" t="str">
        <f t="shared" si="44"/>
        <v>Other</v>
      </c>
      <c r="L118" t="str">
        <f t="shared" si="38"/>
        <v>Fine</v>
      </c>
      <c r="M118">
        <f t="shared" si="39"/>
        <v>5.8479999999999999</v>
      </c>
      <c r="N118" t="str">
        <f t="shared" si="40"/>
        <v>5.16 &lt; SOM &lt;= 10.32</v>
      </c>
      <c r="O118" t="s">
        <v>1269</v>
      </c>
      <c r="P118" t="s">
        <v>1270</v>
      </c>
      <c r="Q118">
        <v>7</v>
      </c>
      <c r="R118" t="str">
        <f t="shared" si="43"/>
        <v>5.5 &lt; pH &lt;= 7.3</v>
      </c>
      <c r="S118" t="s">
        <v>317</v>
      </c>
      <c r="T118">
        <f>IF(AND((ISNUMBER(SEARCH("heavy",$A118))=TRUE),$F118="Winter wheat"),'Management details'!$O$11,
IF(AND((ISNUMBER(SEARCH("medium",$A118))=TRUE),$F118="Winter wheat"),'Management details'!$P$11,
IF(AND((ISNUMBER(SEARCH("light",$A118))=TRUE),$F118="Winter wheat"),'Management details'!$Q$11,
IF($F118="Oilseed Rape",'Management details'!$O$12))))</f>
        <v>190</v>
      </c>
      <c r="U118" t="s">
        <v>1424</v>
      </c>
      <c r="V118">
        <v>3</v>
      </c>
      <c r="W118" s="167">
        <f>IF(AND(ISNUMBER(SEARCH("L-Dsty",$A118))=TRUE,F118="Winter wheat"),'Management details'!$AB$22,
IF(AND(ISNUMBER(SEARCH("H-Dsty",$A118))=TRUE,F118="Winter wheat"),'Management details'!$AF$22,
IF(F118="Oilseed Rape",'Management details'!$AB$30)))</f>
        <v>2</v>
      </c>
      <c r="X118" s="34" t="s">
        <v>1197</v>
      </c>
      <c r="Y118" t="s">
        <v>1197</v>
      </c>
      <c r="Z118">
        <v>0</v>
      </c>
      <c r="AA118">
        <v>100</v>
      </c>
      <c r="AB118" t="s">
        <v>1264</v>
      </c>
      <c r="AC118" s="34" t="s">
        <v>320</v>
      </c>
      <c r="AD118" t="str">
        <f t="shared" si="41"/>
        <v>no change</v>
      </c>
      <c r="AE118">
        <v>0</v>
      </c>
      <c r="AF118">
        <v>0</v>
      </c>
      <c r="AG118" s="25">
        <f t="shared" si="26"/>
        <v>0</v>
      </c>
      <c r="AH118">
        <v>0</v>
      </c>
      <c r="AI118" s="25">
        <v>0</v>
      </c>
      <c r="AJ118" s="25">
        <f t="shared" si="42"/>
        <v>0</v>
      </c>
      <c r="AK118" s="25">
        <v>0</v>
      </c>
      <c r="AL118" s="25">
        <f t="shared" si="27"/>
        <v>0</v>
      </c>
      <c r="AM118">
        <f t="shared" si="28"/>
        <v>0</v>
      </c>
      <c r="AN118">
        <f t="shared" si="29"/>
        <v>1</v>
      </c>
      <c r="AO118">
        <v>0</v>
      </c>
      <c r="AP118">
        <f t="shared" si="30"/>
        <v>1</v>
      </c>
      <c r="AQ118">
        <v>0</v>
      </c>
      <c r="AR118" s="25">
        <f>IF(AND(ISNUMBER(SEARCH("L-Dsty",$A118))=TRUE,$F118="Winter wheat"),'Management details'!$F$32,
IF(AND(ISNUMBER(SEARCH("H-Dsty",$A118))=TRUE,$F118="Winter wheat"),'Management details'!$G$32,
IF(AND(ISNUMBER(SEARCH("L-Dsty",$A118))=TRUE,$F118="Oilseed Rape"),'Management details'!$F$33,
IF(AND(ISNUMBER(SEARCH("H-Dsty",$A118))=TRUE,$F118="Oilseed Rape"),'Management details'!$G$33))))</f>
        <v>3</v>
      </c>
    </row>
    <row r="119" spans="1:44">
      <c r="A119" t="s">
        <v>1409</v>
      </c>
      <c r="B119" t="s">
        <v>309</v>
      </c>
      <c r="C119">
        <v>2014</v>
      </c>
      <c r="D119">
        <v>4</v>
      </c>
      <c r="E119" t="s">
        <v>1361</v>
      </c>
      <c r="F119" t="s">
        <v>311</v>
      </c>
      <c r="G119">
        <v>7.2</v>
      </c>
      <c r="H119" s="24">
        <f>IF(AND(A119=A118,F119=F118,F119="Winter wheat"),G119*0.9*'Management details'!$F$46,
IF(AND(OR(A119&lt;&gt;A118,F119&lt;&gt;F118),F119="Winter wheat"),G119*'Management details'!$F$46,
IF(F119="Oilseed Rape",G119*'Management details'!$F$47)))</f>
        <v>61.92</v>
      </c>
      <c r="I119" t="s">
        <v>1272</v>
      </c>
      <c r="J119">
        <v>10</v>
      </c>
      <c r="K119" t="str">
        <f t="shared" si="44"/>
        <v>Winter wheat</v>
      </c>
      <c r="L119" t="str">
        <f t="shared" si="38"/>
        <v>Fine</v>
      </c>
      <c r="M119">
        <f t="shared" si="39"/>
        <v>5.8479999999999999</v>
      </c>
      <c r="N119" t="str">
        <f t="shared" si="40"/>
        <v>5.16 &lt; SOM &lt;= 10.32</v>
      </c>
      <c r="O119" t="s">
        <v>1269</v>
      </c>
      <c r="P119" t="s">
        <v>1270</v>
      </c>
      <c r="Q119">
        <v>7</v>
      </c>
      <c r="R119" t="str">
        <f t="shared" si="43"/>
        <v>5.5 &lt; pH &lt;= 7.3</v>
      </c>
      <c r="S119" t="s">
        <v>317</v>
      </c>
      <c r="T119">
        <f>IF(AND((ISNUMBER(SEARCH("heavy",$A119))=TRUE),$F119="Winter wheat"),'Management details'!$O$11,
IF(AND((ISNUMBER(SEARCH("medium",$A119))=TRUE),$F119="Winter wheat"),'Management details'!$P$11,
IF(AND((ISNUMBER(SEARCH("light",$A119))=TRUE),$F119="Winter wheat"),'Management details'!$Q$11,
IF($F119="Oilseed Rape",'Management details'!$O$12))))</f>
        <v>220</v>
      </c>
      <c r="U119" t="s">
        <v>1424</v>
      </c>
      <c r="V119">
        <v>3</v>
      </c>
      <c r="W119" s="167">
        <f>IF(AND(ISNUMBER(SEARCH("L-Dsty",$A119))=TRUE,F119="Winter wheat"),'Management details'!$AB$22,
IF(AND(ISNUMBER(SEARCH("H-Dsty",$A119))=TRUE,F119="Winter wheat"),'Management details'!$AF$22,
IF(F119="Oilseed Rape",'Management details'!$AB$30)))</f>
        <v>7.3776000000000002</v>
      </c>
      <c r="X119" s="34" t="s">
        <v>1197</v>
      </c>
      <c r="Y119" t="s">
        <v>1197</v>
      </c>
      <c r="Z119">
        <v>0</v>
      </c>
      <c r="AA119">
        <v>100</v>
      </c>
      <c r="AB119" t="s">
        <v>1264</v>
      </c>
      <c r="AC119" s="34" t="s">
        <v>320</v>
      </c>
      <c r="AD119" t="str">
        <f t="shared" si="41"/>
        <v>no change</v>
      </c>
      <c r="AE119">
        <v>0</v>
      </c>
      <c r="AF119">
        <v>0</v>
      </c>
      <c r="AG119" s="25">
        <f t="shared" si="26"/>
        <v>1</v>
      </c>
      <c r="AH119">
        <v>0</v>
      </c>
      <c r="AI119" s="25">
        <v>0</v>
      </c>
      <c r="AJ119" s="25">
        <f t="shared" si="42"/>
        <v>1</v>
      </c>
      <c r="AK119" s="25">
        <v>0</v>
      </c>
      <c r="AL119" s="25">
        <f t="shared" si="27"/>
        <v>0</v>
      </c>
      <c r="AM119">
        <f t="shared" si="28"/>
        <v>0</v>
      </c>
      <c r="AN119">
        <f t="shared" si="29"/>
        <v>2</v>
      </c>
      <c r="AO119">
        <v>0</v>
      </c>
      <c r="AP119">
        <f t="shared" si="30"/>
        <v>0</v>
      </c>
      <c r="AQ119">
        <v>0</v>
      </c>
      <c r="AR119" s="25">
        <f>IF(AND(ISNUMBER(SEARCH("L-Dsty",$A119))=TRUE,$F119="Winter wheat"),'Management details'!$F$32,
IF(AND(ISNUMBER(SEARCH("H-Dsty",$A119))=TRUE,$F119="Winter wheat"),'Management details'!$G$32,
IF(AND(ISNUMBER(SEARCH("L-Dsty",$A119))=TRUE,$F119="Oilseed Rape"),'Management details'!$F$33,
IF(AND(ISNUMBER(SEARCH("H-Dsty",$A119))=TRUE,$F119="Oilseed Rape"),'Management details'!$G$33))))</f>
        <v>4</v>
      </c>
    </row>
    <row r="120" spans="1:44">
      <c r="A120" t="s">
        <v>1409</v>
      </c>
      <c r="B120" t="s">
        <v>309</v>
      </c>
      <c r="C120">
        <v>2015</v>
      </c>
      <c r="D120">
        <v>5</v>
      </c>
      <c r="E120" t="s">
        <v>1361</v>
      </c>
      <c r="F120" t="s">
        <v>311</v>
      </c>
      <c r="G120">
        <v>7.2</v>
      </c>
      <c r="H120" s="24">
        <f>IF(AND(A120=A119,F120=F119,F120="Winter wheat"),G120*0.9*'Management details'!$F$46,
IF(AND(OR(A120&lt;&gt;A119,F120&lt;&gt;F119),F120="Winter wheat"),G120*'Management details'!$F$46,
IF(F120="Oilseed Rape",G120*'Management details'!$F$47)))</f>
        <v>55.728000000000002</v>
      </c>
      <c r="I120" t="s">
        <v>1272</v>
      </c>
      <c r="J120">
        <v>10</v>
      </c>
      <c r="K120" t="str">
        <f t="shared" si="44"/>
        <v>Winter wheat</v>
      </c>
      <c r="L120" t="str">
        <f t="shared" si="38"/>
        <v>Fine</v>
      </c>
      <c r="M120">
        <f t="shared" si="39"/>
        <v>5.8479999999999999</v>
      </c>
      <c r="N120" t="str">
        <f t="shared" si="40"/>
        <v>5.16 &lt; SOM &lt;= 10.32</v>
      </c>
      <c r="O120" t="s">
        <v>1269</v>
      </c>
      <c r="P120" t="s">
        <v>1270</v>
      </c>
      <c r="Q120">
        <v>7</v>
      </c>
      <c r="R120" t="str">
        <f t="shared" si="43"/>
        <v>5.5 &lt; pH &lt;= 7.3</v>
      </c>
      <c r="S120" t="s">
        <v>317</v>
      </c>
      <c r="T120">
        <f>IF(AND((ISNUMBER(SEARCH("heavy",$A120))=TRUE),$F120="Winter wheat"),'Management details'!$O$11,
IF(AND((ISNUMBER(SEARCH("medium",$A120))=TRUE),$F120="Winter wheat"),'Management details'!$P$11,
IF(AND((ISNUMBER(SEARCH("light",$A120))=TRUE),$F120="Winter wheat"),'Management details'!$Q$11,
IF($F120="Oilseed Rape",'Management details'!$O$12))))</f>
        <v>220</v>
      </c>
      <c r="U120" t="s">
        <v>1424</v>
      </c>
      <c r="V120">
        <v>3</v>
      </c>
      <c r="W120" s="167">
        <f>IF(AND(ISNUMBER(SEARCH("L-Dsty",$A120))=TRUE,F120="Winter wheat"),'Management details'!$AB$22,
IF(AND(ISNUMBER(SEARCH("H-Dsty",$A120))=TRUE,F120="Winter wheat"),'Management details'!$AF$22,
IF(F120="Oilseed Rape",'Management details'!$AB$30)))</f>
        <v>7.3776000000000002</v>
      </c>
      <c r="X120" s="34" t="s">
        <v>1197</v>
      </c>
      <c r="Y120" t="s">
        <v>1197</v>
      </c>
      <c r="Z120">
        <v>0</v>
      </c>
      <c r="AA120">
        <v>100</v>
      </c>
      <c r="AB120" t="s">
        <v>1264</v>
      </c>
      <c r="AC120" s="34" t="s">
        <v>320</v>
      </c>
      <c r="AD120" t="str">
        <f t="shared" si="41"/>
        <v>no change</v>
      </c>
      <c r="AE120">
        <v>0</v>
      </c>
      <c r="AF120">
        <v>0</v>
      </c>
      <c r="AG120" s="25">
        <f t="shared" si="26"/>
        <v>1</v>
      </c>
      <c r="AH120">
        <v>0</v>
      </c>
      <c r="AI120" s="25">
        <v>0</v>
      </c>
      <c r="AJ120" s="25">
        <f t="shared" si="42"/>
        <v>1</v>
      </c>
      <c r="AK120" s="25">
        <v>0</v>
      </c>
      <c r="AL120" s="25">
        <f t="shared" si="27"/>
        <v>0</v>
      </c>
      <c r="AM120">
        <f t="shared" si="28"/>
        <v>0</v>
      </c>
      <c r="AN120">
        <f t="shared" si="29"/>
        <v>2</v>
      </c>
      <c r="AO120">
        <v>0</v>
      </c>
      <c r="AP120">
        <f t="shared" si="30"/>
        <v>0</v>
      </c>
      <c r="AQ120">
        <v>0</v>
      </c>
      <c r="AR120" s="25">
        <f>IF(AND(ISNUMBER(SEARCH("L-Dsty",$A120))=TRUE,$F120="Winter wheat"),'Management details'!$F$32,
IF(AND(ISNUMBER(SEARCH("H-Dsty",$A120))=TRUE,$F120="Winter wheat"),'Management details'!$G$32,
IF(AND(ISNUMBER(SEARCH("L-Dsty",$A120))=TRUE,$F120="Oilseed Rape"),'Management details'!$F$33,
IF(AND(ISNUMBER(SEARCH("H-Dsty",$A120))=TRUE,$F120="Oilseed Rape"),'Management details'!$G$33))))</f>
        <v>4</v>
      </c>
    </row>
    <row r="121" spans="1:44">
      <c r="A121" t="s">
        <v>1409</v>
      </c>
      <c r="B121" t="s">
        <v>309</v>
      </c>
      <c r="C121">
        <v>2016</v>
      </c>
      <c r="D121">
        <v>6</v>
      </c>
      <c r="E121" t="s">
        <v>1361</v>
      </c>
      <c r="F121" t="s">
        <v>326</v>
      </c>
      <c r="G121">
        <v>7.2</v>
      </c>
      <c r="H121" s="24">
        <f>IF(AND(A121=A120,F121=F120,F121="Winter wheat"),G121*0.9*'Management details'!$F$46,
IF(AND(OR(A121&lt;&gt;A120,F121&lt;&gt;F120),F121="Winter wheat"),G121*'Management details'!$F$46,
IF(F121="Oilseed Rape",G121*'Management details'!$F$47)))</f>
        <v>25.2</v>
      </c>
      <c r="I121" t="s">
        <v>1272</v>
      </c>
      <c r="J121">
        <v>10</v>
      </c>
      <c r="K121" t="str">
        <f t="shared" si="44"/>
        <v>Other</v>
      </c>
      <c r="L121" t="str">
        <f t="shared" si="38"/>
        <v>Fine</v>
      </c>
      <c r="M121">
        <f t="shared" si="39"/>
        <v>5.8479999999999999</v>
      </c>
      <c r="N121" t="str">
        <f t="shared" si="40"/>
        <v>5.16 &lt; SOM &lt;= 10.32</v>
      </c>
      <c r="O121" t="s">
        <v>1269</v>
      </c>
      <c r="P121" t="s">
        <v>1270</v>
      </c>
      <c r="Q121">
        <v>7</v>
      </c>
      <c r="R121" t="str">
        <f t="shared" si="43"/>
        <v>5.5 &lt; pH &lt;= 7.3</v>
      </c>
      <c r="S121" t="s">
        <v>317</v>
      </c>
      <c r="T121">
        <f>IF(AND((ISNUMBER(SEARCH("heavy",$A121))=TRUE),$F121="Winter wheat"),'Management details'!$O$11,
IF(AND((ISNUMBER(SEARCH("medium",$A121))=TRUE),$F121="Winter wheat"),'Management details'!$P$11,
IF(AND((ISNUMBER(SEARCH("light",$A121))=TRUE),$F121="Winter wheat"),'Management details'!$Q$11,
IF($F121="Oilseed Rape",'Management details'!$O$12))))</f>
        <v>190</v>
      </c>
      <c r="U121" t="s">
        <v>1424</v>
      </c>
      <c r="V121">
        <v>3</v>
      </c>
      <c r="W121" s="167">
        <f>IF(AND(ISNUMBER(SEARCH("L-Dsty",$A121))=TRUE,F121="Winter wheat"),'Management details'!$AB$22,
IF(AND(ISNUMBER(SEARCH("H-Dsty",$A121))=TRUE,F121="Winter wheat"),'Management details'!$AF$22,
IF(F121="Oilseed Rape",'Management details'!$AB$30)))</f>
        <v>2</v>
      </c>
      <c r="X121" s="34" t="s">
        <v>1197</v>
      </c>
      <c r="Y121" t="s">
        <v>1197</v>
      </c>
      <c r="Z121">
        <v>0</v>
      </c>
      <c r="AA121">
        <v>100</v>
      </c>
      <c r="AB121" t="s">
        <v>1264</v>
      </c>
      <c r="AC121" s="34" t="s">
        <v>320</v>
      </c>
      <c r="AD121" t="str">
        <f t="shared" si="41"/>
        <v>no change</v>
      </c>
      <c r="AE121">
        <v>0</v>
      </c>
      <c r="AF121">
        <v>0</v>
      </c>
      <c r="AG121" s="25">
        <f t="shared" si="26"/>
        <v>0</v>
      </c>
      <c r="AH121">
        <v>0</v>
      </c>
      <c r="AI121" s="25">
        <v>0</v>
      </c>
      <c r="AJ121" s="25">
        <f t="shared" si="42"/>
        <v>0</v>
      </c>
      <c r="AK121" s="25">
        <v>0</v>
      </c>
      <c r="AL121" s="25">
        <f t="shared" si="27"/>
        <v>0</v>
      </c>
      <c r="AM121">
        <f t="shared" si="28"/>
        <v>0</v>
      </c>
      <c r="AN121">
        <f t="shared" si="29"/>
        <v>1</v>
      </c>
      <c r="AO121">
        <v>0</v>
      </c>
      <c r="AP121">
        <f t="shared" si="30"/>
        <v>1</v>
      </c>
      <c r="AQ121">
        <v>0</v>
      </c>
      <c r="AR121" s="25">
        <f>IF(AND(ISNUMBER(SEARCH("L-Dsty",$A121))=TRUE,$F121="Winter wheat"),'Management details'!$F$32,
IF(AND(ISNUMBER(SEARCH("H-Dsty",$A121))=TRUE,$F121="Winter wheat"),'Management details'!$G$32,
IF(AND(ISNUMBER(SEARCH("L-Dsty",$A121))=TRUE,$F121="Oilseed Rape"),'Management details'!$F$33,
IF(AND(ISNUMBER(SEARCH("H-Dsty",$A121))=TRUE,$F121="Oilseed Rape"),'Management details'!$G$33))))</f>
        <v>3</v>
      </c>
    </row>
    <row r="122" spans="1:44">
      <c r="A122" t="s">
        <v>1410</v>
      </c>
      <c r="B122" t="s">
        <v>309</v>
      </c>
      <c r="C122">
        <v>2011</v>
      </c>
      <c r="D122">
        <v>1</v>
      </c>
      <c r="E122" t="s">
        <v>1378</v>
      </c>
      <c r="F122" t="s">
        <v>311</v>
      </c>
      <c r="G122">
        <v>7.2</v>
      </c>
      <c r="H122" s="24">
        <f>IF(AND(A122=A121,F122=F121,F122="Winter wheat"),G122*0.9*'Management details'!$F$46,
IF(AND(OR(A122&lt;&gt;A121,F122&lt;&gt;F121),F122="Winter wheat"),G122*'Management details'!$F$46,
IF(F122="Oilseed Rape",G122*'Management details'!$F$47)))</f>
        <v>61.92</v>
      </c>
      <c r="I122" t="s">
        <v>1272</v>
      </c>
      <c r="J122">
        <v>10</v>
      </c>
      <c r="K122" t="str">
        <f t="shared" si="44"/>
        <v>Winter wheat</v>
      </c>
      <c r="L122" t="str">
        <f t="shared" si="38"/>
        <v>Fine</v>
      </c>
      <c r="M122">
        <f t="shared" si="39"/>
        <v>5.8479999999999999</v>
      </c>
      <c r="N122" t="str">
        <f t="shared" si="40"/>
        <v>5.16 &lt; SOM &lt;= 10.32</v>
      </c>
      <c r="O122" t="s">
        <v>1269</v>
      </c>
      <c r="P122" t="s">
        <v>1270</v>
      </c>
      <c r="Q122">
        <v>7</v>
      </c>
      <c r="R122" t="str">
        <f t="shared" si="43"/>
        <v>5.5 &lt; pH &lt;= 7.3</v>
      </c>
      <c r="S122" t="s">
        <v>317</v>
      </c>
      <c r="T122">
        <f>IF(AND((ISNUMBER(SEARCH("heavy",$A122))=TRUE),$F122="Winter wheat"),'Management details'!$O$11,
IF(AND((ISNUMBER(SEARCH("medium",$A122))=TRUE),$F122="Winter wheat"),'Management details'!$P$11,
IF(AND((ISNUMBER(SEARCH("light",$A122))=TRUE),$F122="Winter wheat"),'Management details'!$Q$11,
IF($F122="Oilseed Rape",'Management details'!$O$12))))</f>
        <v>220</v>
      </c>
      <c r="U122" t="s">
        <v>1424</v>
      </c>
      <c r="V122">
        <v>3</v>
      </c>
      <c r="W122" s="167">
        <f>IF(AND(ISNUMBER(SEARCH("L-Dsty",$A122))=TRUE,F122="Winter wheat"),'Management details'!$AB$22,
IF(AND(ISNUMBER(SEARCH("H-Dsty",$A122))=TRUE,F122="Winter wheat"),'Management details'!$AF$22,
IF(F122="Oilseed Rape",'Management details'!$AB$30)))</f>
        <v>7.3776000000000002</v>
      </c>
      <c r="X122" s="34" t="s">
        <v>1197</v>
      </c>
      <c r="Y122" t="s">
        <v>1197</v>
      </c>
      <c r="Z122">
        <v>0</v>
      </c>
      <c r="AA122">
        <v>100</v>
      </c>
      <c r="AB122" t="s">
        <v>1264</v>
      </c>
      <c r="AC122" s="34" t="s">
        <v>320</v>
      </c>
      <c r="AD122" t="str">
        <f t="shared" si="41"/>
        <v>no change</v>
      </c>
      <c r="AE122">
        <v>0</v>
      </c>
      <c r="AF122">
        <v>0</v>
      </c>
      <c r="AG122" s="25">
        <f t="shared" si="26"/>
        <v>1</v>
      </c>
      <c r="AH122">
        <v>0</v>
      </c>
      <c r="AI122" s="25">
        <v>0</v>
      </c>
      <c r="AJ122" s="25">
        <f t="shared" si="42"/>
        <v>1</v>
      </c>
      <c r="AK122" s="25">
        <v>0</v>
      </c>
      <c r="AL122" s="25">
        <f t="shared" si="27"/>
        <v>0</v>
      </c>
      <c r="AM122">
        <f t="shared" si="28"/>
        <v>0</v>
      </c>
      <c r="AN122">
        <f t="shared" si="29"/>
        <v>2</v>
      </c>
      <c r="AO122">
        <v>0</v>
      </c>
      <c r="AP122">
        <f t="shared" si="30"/>
        <v>0</v>
      </c>
      <c r="AQ122">
        <v>0</v>
      </c>
      <c r="AR122" s="25">
        <f>IF(AND(ISNUMBER(SEARCH("L-Dsty",$A122))=TRUE,$F122="Winter wheat"),'Management details'!$F$32,
IF(AND(ISNUMBER(SEARCH("H-Dsty",$A122))=TRUE,$F122="Winter wheat"),'Management details'!$G$32,
IF(AND(ISNUMBER(SEARCH("L-Dsty",$A122))=TRUE,$F122="Oilseed Rape"),'Management details'!$F$33,
IF(AND(ISNUMBER(SEARCH("H-Dsty",$A122))=TRUE,$F122="Oilseed Rape"),'Management details'!$G$33))))</f>
        <v>4</v>
      </c>
    </row>
    <row r="123" spans="1:44">
      <c r="A123" t="s">
        <v>1410</v>
      </c>
      <c r="B123" t="s">
        <v>309</v>
      </c>
      <c r="C123">
        <v>2012</v>
      </c>
      <c r="D123">
        <v>2</v>
      </c>
      <c r="E123" t="s">
        <v>1378</v>
      </c>
      <c r="F123" t="s">
        <v>311</v>
      </c>
      <c r="G123">
        <v>7.2</v>
      </c>
      <c r="H123" s="24">
        <f>IF(AND(A123=A122,F123=F122,F123="Winter wheat"),G123*0.9*'Management details'!$F$46,
IF(AND(OR(A123&lt;&gt;A122,F123&lt;&gt;F122),F123="Winter wheat"),G123*'Management details'!$F$46,
IF(F123="Oilseed Rape",G123*'Management details'!$F$47)))</f>
        <v>55.728000000000002</v>
      </c>
      <c r="I123" t="s">
        <v>1272</v>
      </c>
      <c r="J123">
        <v>10</v>
      </c>
      <c r="K123" t="str">
        <f t="shared" si="44"/>
        <v>Winter wheat</v>
      </c>
      <c r="L123" t="str">
        <f t="shared" si="38"/>
        <v>Fine</v>
      </c>
      <c r="M123">
        <f t="shared" si="39"/>
        <v>5.8479999999999999</v>
      </c>
      <c r="N123" t="str">
        <f t="shared" si="40"/>
        <v>5.16 &lt; SOM &lt;= 10.32</v>
      </c>
      <c r="O123" t="s">
        <v>1269</v>
      </c>
      <c r="P123" t="s">
        <v>1270</v>
      </c>
      <c r="Q123">
        <v>7</v>
      </c>
      <c r="R123" t="str">
        <f t="shared" si="43"/>
        <v>5.5 &lt; pH &lt;= 7.3</v>
      </c>
      <c r="S123" t="s">
        <v>317</v>
      </c>
      <c r="T123">
        <f>IF(AND((ISNUMBER(SEARCH("heavy",$A123))=TRUE),$F123="Winter wheat"),'Management details'!$O$11,
IF(AND((ISNUMBER(SEARCH("medium",$A123))=TRUE),$F123="Winter wheat"),'Management details'!$P$11,
IF(AND((ISNUMBER(SEARCH("light",$A123))=TRUE),$F123="Winter wheat"),'Management details'!$Q$11,
IF($F123="Oilseed Rape",'Management details'!$O$12))))</f>
        <v>220</v>
      </c>
      <c r="U123" t="s">
        <v>1424</v>
      </c>
      <c r="V123">
        <v>3</v>
      </c>
      <c r="W123" s="167">
        <f>IF(AND(ISNUMBER(SEARCH("L-Dsty",$A123))=TRUE,F123="Winter wheat"),'Management details'!$AB$22,
IF(AND(ISNUMBER(SEARCH("H-Dsty",$A123))=TRUE,F123="Winter wheat"),'Management details'!$AF$22,
IF(F123="Oilseed Rape",'Management details'!$AB$30)))</f>
        <v>7.3776000000000002</v>
      </c>
      <c r="X123" s="34" t="s">
        <v>1197</v>
      </c>
      <c r="Y123" t="s">
        <v>1197</v>
      </c>
      <c r="Z123">
        <v>0</v>
      </c>
      <c r="AA123">
        <v>100</v>
      </c>
      <c r="AB123" t="s">
        <v>1264</v>
      </c>
      <c r="AC123" s="34" t="s">
        <v>320</v>
      </c>
      <c r="AD123" t="str">
        <f t="shared" si="41"/>
        <v>no change</v>
      </c>
      <c r="AE123">
        <v>0</v>
      </c>
      <c r="AF123">
        <v>0</v>
      </c>
      <c r="AG123" s="25">
        <f t="shared" si="26"/>
        <v>1</v>
      </c>
      <c r="AH123">
        <v>0</v>
      </c>
      <c r="AI123" s="25">
        <v>0</v>
      </c>
      <c r="AJ123" s="25">
        <f t="shared" si="42"/>
        <v>1</v>
      </c>
      <c r="AK123" s="25">
        <v>0</v>
      </c>
      <c r="AL123" s="25">
        <f t="shared" si="27"/>
        <v>0</v>
      </c>
      <c r="AM123">
        <f t="shared" si="28"/>
        <v>0</v>
      </c>
      <c r="AN123">
        <f t="shared" si="29"/>
        <v>2</v>
      </c>
      <c r="AO123">
        <v>0</v>
      </c>
      <c r="AP123">
        <f t="shared" si="30"/>
        <v>0</v>
      </c>
      <c r="AQ123">
        <v>0</v>
      </c>
      <c r="AR123" s="25">
        <f>IF(AND(ISNUMBER(SEARCH("L-Dsty",$A123))=TRUE,$F123="Winter wheat"),'Management details'!$F$32,
IF(AND(ISNUMBER(SEARCH("H-Dsty",$A123))=TRUE,$F123="Winter wheat"),'Management details'!$G$32,
IF(AND(ISNUMBER(SEARCH("L-Dsty",$A123))=TRUE,$F123="Oilseed Rape"),'Management details'!$F$33,
IF(AND(ISNUMBER(SEARCH("H-Dsty",$A123))=TRUE,$F123="Oilseed Rape"),'Management details'!$G$33))))</f>
        <v>4</v>
      </c>
    </row>
    <row r="124" spans="1:44">
      <c r="A124" t="s">
        <v>1410</v>
      </c>
      <c r="B124" t="s">
        <v>309</v>
      </c>
      <c r="C124">
        <v>2013</v>
      </c>
      <c r="D124">
        <v>3</v>
      </c>
      <c r="E124" t="s">
        <v>1378</v>
      </c>
      <c r="F124" t="s">
        <v>326</v>
      </c>
      <c r="G124">
        <v>7.2</v>
      </c>
      <c r="H124" s="24">
        <f>IF(AND(A124=A123,F124=F123,F124="Winter wheat"),G124*0.9*'Management details'!$F$46,
IF(AND(OR(A124&lt;&gt;A123,F124&lt;&gt;F123),F124="Winter wheat"),G124*'Management details'!$F$46,
IF(F124="Oilseed Rape",G124*'Management details'!$F$47)))</f>
        <v>25.2</v>
      </c>
      <c r="I124" t="s">
        <v>1272</v>
      </c>
      <c r="J124">
        <v>10</v>
      </c>
      <c r="K124" t="str">
        <f t="shared" si="44"/>
        <v>Other</v>
      </c>
      <c r="L124" t="str">
        <f t="shared" si="38"/>
        <v>Fine</v>
      </c>
      <c r="M124">
        <f t="shared" si="39"/>
        <v>5.8479999999999999</v>
      </c>
      <c r="N124" t="str">
        <f t="shared" si="40"/>
        <v>5.16 &lt; SOM &lt;= 10.32</v>
      </c>
      <c r="O124" t="s">
        <v>1269</v>
      </c>
      <c r="P124" t="s">
        <v>1270</v>
      </c>
      <c r="Q124">
        <v>7</v>
      </c>
      <c r="R124" t="str">
        <f t="shared" si="43"/>
        <v>5.5 &lt; pH &lt;= 7.3</v>
      </c>
      <c r="S124" t="s">
        <v>317</v>
      </c>
      <c r="T124">
        <f>IF(AND((ISNUMBER(SEARCH("heavy",$A124))=TRUE),$F124="Winter wheat"),'Management details'!$O$11,
IF(AND((ISNUMBER(SEARCH("medium",$A124))=TRUE),$F124="Winter wheat"),'Management details'!$P$11,
IF(AND((ISNUMBER(SEARCH("light",$A124))=TRUE),$F124="Winter wheat"),'Management details'!$Q$11,
IF($F124="Oilseed Rape",'Management details'!$O$12))))</f>
        <v>190</v>
      </c>
      <c r="U124" t="s">
        <v>1424</v>
      </c>
      <c r="V124">
        <v>3</v>
      </c>
      <c r="W124" s="167">
        <f>IF(AND(ISNUMBER(SEARCH("L-Dsty",$A124))=TRUE,F124="Winter wheat"),'Management details'!$AB$22,
IF(AND(ISNUMBER(SEARCH("H-Dsty",$A124))=TRUE,F124="Winter wheat"),'Management details'!$AF$22,
IF(F124="Oilseed Rape",'Management details'!$AB$30)))</f>
        <v>2</v>
      </c>
      <c r="X124" s="34" t="s">
        <v>1197</v>
      </c>
      <c r="Y124" t="s">
        <v>1197</v>
      </c>
      <c r="Z124">
        <v>0</v>
      </c>
      <c r="AA124">
        <v>100</v>
      </c>
      <c r="AB124" t="s">
        <v>1264</v>
      </c>
      <c r="AC124" s="34" t="s">
        <v>320</v>
      </c>
      <c r="AD124" t="str">
        <f t="shared" si="41"/>
        <v>no change</v>
      </c>
      <c r="AE124">
        <v>0</v>
      </c>
      <c r="AF124">
        <v>0</v>
      </c>
      <c r="AG124" s="25">
        <f t="shared" si="26"/>
        <v>0</v>
      </c>
      <c r="AH124">
        <v>0</v>
      </c>
      <c r="AI124" s="25">
        <v>0</v>
      </c>
      <c r="AJ124" s="25">
        <f t="shared" si="42"/>
        <v>0</v>
      </c>
      <c r="AK124" s="25">
        <v>0</v>
      </c>
      <c r="AL124" s="25">
        <f t="shared" si="27"/>
        <v>0</v>
      </c>
      <c r="AM124">
        <f t="shared" si="28"/>
        <v>0</v>
      </c>
      <c r="AN124">
        <f t="shared" si="29"/>
        <v>1</v>
      </c>
      <c r="AO124">
        <v>0</v>
      </c>
      <c r="AP124">
        <f t="shared" si="30"/>
        <v>1</v>
      </c>
      <c r="AQ124">
        <v>0</v>
      </c>
      <c r="AR124" s="25">
        <f>IF(AND(ISNUMBER(SEARCH("L-Dsty",$A124))=TRUE,$F124="Winter wheat"),'Management details'!$F$32,
IF(AND(ISNUMBER(SEARCH("H-Dsty",$A124))=TRUE,$F124="Winter wheat"),'Management details'!$G$32,
IF(AND(ISNUMBER(SEARCH("L-Dsty",$A124))=TRUE,$F124="Oilseed Rape"),'Management details'!$F$33,
IF(AND(ISNUMBER(SEARCH("H-Dsty",$A124))=TRUE,$F124="Oilseed Rape"),'Management details'!$G$33))))</f>
        <v>3</v>
      </c>
    </row>
    <row r="125" spans="1:44">
      <c r="A125" t="s">
        <v>1410</v>
      </c>
      <c r="B125" t="s">
        <v>309</v>
      </c>
      <c r="C125">
        <v>2014</v>
      </c>
      <c r="D125">
        <v>4</v>
      </c>
      <c r="E125" t="s">
        <v>1378</v>
      </c>
      <c r="F125" t="s">
        <v>311</v>
      </c>
      <c r="G125">
        <v>7.2</v>
      </c>
      <c r="H125" s="24">
        <f>IF(AND(A125=A124,F125=F124,F125="Winter wheat"),G125*0.9*'Management details'!$F$46,
IF(AND(OR(A125&lt;&gt;A124,F125&lt;&gt;F124),F125="Winter wheat"),G125*'Management details'!$F$46,
IF(F125="Oilseed Rape",G125*'Management details'!$F$47)))</f>
        <v>61.92</v>
      </c>
      <c r="I125" t="s">
        <v>1272</v>
      </c>
      <c r="J125">
        <v>10</v>
      </c>
      <c r="K125" t="str">
        <f t="shared" si="44"/>
        <v>Winter wheat</v>
      </c>
      <c r="L125" t="str">
        <f t="shared" si="38"/>
        <v>Fine</v>
      </c>
      <c r="M125">
        <f t="shared" si="39"/>
        <v>5.8479999999999999</v>
      </c>
      <c r="N125" t="str">
        <f t="shared" si="40"/>
        <v>5.16 &lt; SOM &lt;= 10.32</v>
      </c>
      <c r="O125" t="s">
        <v>1269</v>
      </c>
      <c r="P125" t="s">
        <v>1270</v>
      </c>
      <c r="Q125">
        <v>7</v>
      </c>
      <c r="R125" t="str">
        <f t="shared" si="43"/>
        <v>5.5 &lt; pH &lt;= 7.3</v>
      </c>
      <c r="S125" t="s">
        <v>317</v>
      </c>
      <c r="T125">
        <f>IF(AND((ISNUMBER(SEARCH("heavy",$A125))=TRUE),$F125="Winter wheat"),'Management details'!$O$11,
IF(AND((ISNUMBER(SEARCH("medium",$A125))=TRUE),$F125="Winter wheat"),'Management details'!$P$11,
IF(AND((ISNUMBER(SEARCH("light",$A125))=TRUE),$F125="Winter wheat"),'Management details'!$Q$11,
IF($F125="Oilseed Rape",'Management details'!$O$12))))</f>
        <v>220</v>
      </c>
      <c r="U125" t="s">
        <v>1424</v>
      </c>
      <c r="V125">
        <v>3</v>
      </c>
      <c r="W125" s="167">
        <f>IF(AND(ISNUMBER(SEARCH("L-Dsty",$A125))=TRUE,F125="Winter wheat"),'Management details'!$AB$22,
IF(AND(ISNUMBER(SEARCH("H-Dsty",$A125))=TRUE,F125="Winter wheat"),'Management details'!$AF$22,
IF(F125="Oilseed Rape",'Management details'!$AB$30)))</f>
        <v>7.3776000000000002</v>
      </c>
      <c r="X125" s="34" t="s">
        <v>1197</v>
      </c>
      <c r="Y125" t="s">
        <v>1197</v>
      </c>
      <c r="Z125">
        <v>0</v>
      </c>
      <c r="AA125">
        <v>100</v>
      </c>
      <c r="AB125" t="s">
        <v>1264</v>
      </c>
      <c r="AC125" s="34" t="s">
        <v>320</v>
      </c>
      <c r="AD125" t="str">
        <f t="shared" si="41"/>
        <v>no change</v>
      </c>
      <c r="AE125">
        <v>0</v>
      </c>
      <c r="AF125">
        <v>0</v>
      </c>
      <c r="AG125" s="25">
        <f t="shared" si="26"/>
        <v>1</v>
      </c>
      <c r="AH125">
        <v>0</v>
      </c>
      <c r="AI125" s="25">
        <v>0</v>
      </c>
      <c r="AJ125" s="25">
        <f t="shared" si="42"/>
        <v>1</v>
      </c>
      <c r="AK125" s="25">
        <v>0</v>
      </c>
      <c r="AL125" s="25">
        <f t="shared" si="27"/>
        <v>0</v>
      </c>
      <c r="AM125">
        <f t="shared" si="28"/>
        <v>0</v>
      </c>
      <c r="AN125">
        <f t="shared" si="29"/>
        <v>2</v>
      </c>
      <c r="AO125">
        <v>0</v>
      </c>
      <c r="AP125">
        <f t="shared" si="30"/>
        <v>0</v>
      </c>
      <c r="AQ125">
        <v>0</v>
      </c>
      <c r="AR125" s="25">
        <f>IF(AND(ISNUMBER(SEARCH("L-Dsty",$A125))=TRUE,$F125="Winter wheat"),'Management details'!$F$32,
IF(AND(ISNUMBER(SEARCH("H-Dsty",$A125))=TRUE,$F125="Winter wheat"),'Management details'!$G$32,
IF(AND(ISNUMBER(SEARCH("L-Dsty",$A125))=TRUE,$F125="Oilseed Rape"),'Management details'!$F$33,
IF(AND(ISNUMBER(SEARCH("H-Dsty",$A125))=TRUE,$F125="Oilseed Rape"),'Management details'!$G$33))))</f>
        <v>4</v>
      </c>
    </row>
    <row r="126" spans="1:44">
      <c r="A126" t="s">
        <v>1410</v>
      </c>
      <c r="B126" t="s">
        <v>309</v>
      </c>
      <c r="C126">
        <v>2015</v>
      </c>
      <c r="D126">
        <v>5</v>
      </c>
      <c r="E126" t="s">
        <v>1378</v>
      </c>
      <c r="F126" t="s">
        <v>311</v>
      </c>
      <c r="G126">
        <v>7.2</v>
      </c>
      <c r="H126" s="24">
        <f>IF(AND(A126=A125,F126=F125,F126="Winter wheat"),G126*0.9*'Management details'!$F$46,
IF(AND(OR(A126&lt;&gt;A125,F126&lt;&gt;F125),F126="Winter wheat"),G126*'Management details'!$F$46,
IF(F126="Oilseed Rape",G126*'Management details'!$F$47)))</f>
        <v>55.728000000000002</v>
      </c>
      <c r="I126" t="s">
        <v>1272</v>
      </c>
      <c r="J126">
        <v>10</v>
      </c>
      <c r="K126" t="str">
        <f t="shared" si="44"/>
        <v>Winter wheat</v>
      </c>
      <c r="L126" t="str">
        <f t="shared" si="38"/>
        <v>Fine</v>
      </c>
      <c r="M126">
        <f t="shared" si="39"/>
        <v>5.8479999999999999</v>
      </c>
      <c r="N126" t="str">
        <f t="shared" si="40"/>
        <v>5.16 &lt; SOM &lt;= 10.32</v>
      </c>
      <c r="O126" t="s">
        <v>1269</v>
      </c>
      <c r="P126" t="s">
        <v>1270</v>
      </c>
      <c r="Q126">
        <v>7</v>
      </c>
      <c r="R126" t="str">
        <f t="shared" si="43"/>
        <v>5.5 &lt; pH &lt;= 7.3</v>
      </c>
      <c r="S126" t="s">
        <v>317</v>
      </c>
      <c r="T126">
        <f>IF(AND((ISNUMBER(SEARCH("heavy",$A126))=TRUE),$F126="Winter wheat"),'Management details'!$O$11,
IF(AND((ISNUMBER(SEARCH("medium",$A126))=TRUE),$F126="Winter wheat"),'Management details'!$P$11,
IF(AND((ISNUMBER(SEARCH("light",$A126))=TRUE),$F126="Winter wheat"),'Management details'!$Q$11,
IF($F126="Oilseed Rape",'Management details'!$O$12))))</f>
        <v>220</v>
      </c>
      <c r="U126" t="s">
        <v>1424</v>
      </c>
      <c r="V126">
        <v>3</v>
      </c>
      <c r="W126" s="167">
        <f>IF(AND(ISNUMBER(SEARCH("L-Dsty",$A126))=TRUE,F126="Winter wheat"),'Management details'!$AB$22,
IF(AND(ISNUMBER(SEARCH("H-Dsty",$A126))=TRUE,F126="Winter wheat"),'Management details'!$AF$22,
IF(F126="Oilseed Rape",'Management details'!$AB$30)))</f>
        <v>7.3776000000000002</v>
      </c>
      <c r="X126" s="34" t="s">
        <v>1197</v>
      </c>
      <c r="Y126" t="s">
        <v>1197</v>
      </c>
      <c r="Z126">
        <v>0</v>
      </c>
      <c r="AA126">
        <v>100</v>
      </c>
      <c r="AB126" t="s">
        <v>1264</v>
      </c>
      <c r="AC126" s="34" t="s">
        <v>320</v>
      </c>
      <c r="AD126" t="str">
        <f t="shared" si="41"/>
        <v>no change</v>
      </c>
      <c r="AE126">
        <v>0</v>
      </c>
      <c r="AF126">
        <v>0</v>
      </c>
      <c r="AG126" s="25">
        <f t="shared" si="26"/>
        <v>1</v>
      </c>
      <c r="AH126">
        <v>0</v>
      </c>
      <c r="AI126" s="25">
        <v>0</v>
      </c>
      <c r="AJ126" s="25">
        <f t="shared" si="42"/>
        <v>1</v>
      </c>
      <c r="AK126" s="25">
        <v>0</v>
      </c>
      <c r="AL126" s="25">
        <f t="shared" si="27"/>
        <v>0</v>
      </c>
      <c r="AM126">
        <f t="shared" si="28"/>
        <v>0</v>
      </c>
      <c r="AN126">
        <f t="shared" si="29"/>
        <v>2</v>
      </c>
      <c r="AO126">
        <v>0</v>
      </c>
      <c r="AP126">
        <f t="shared" si="30"/>
        <v>0</v>
      </c>
      <c r="AQ126">
        <v>0</v>
      </c>
      <c r="AR126" s="25">
        <f>IF(AND(ISNUMBER(SEARCH("L-Dsty",$A126))=TRUE,$F126="Winter wheat"),'Management details'!$F$32,
IF(AND(ISNUMBER(SEARCH("H-Dsty",$A126))=TRUE,$F126="Winter wheat"),'Management details'!$G$32,
IF(AND(ISNUMBER(SEARCH("L-Dsty",$A126))=TRUE,$F126="Oilseed Rape"),'Management details'!$F$33,
IF(AND(ISNUMBER(SEARCH("H-Dsty",$A126))=TRUE,$F126="Oilseed Rape"),'Management details'!$G$33))))</f>
        <v>4</v>
      </c>
    </row>
    <row r="127" spans="1:44">
      <c r="A127" t="s">
        <v>1410</v>
      </c>
      <c r="B127" t="s">
        <v>309</v>
      </c>
      <c r="C127">
        <v>2016</v>
      </c>
      <c r="D127">
        <v>6</v>
      </c>
      <c r="E127" t="s">
        <v>1378</v>
      </c>
      <c r="F127" t="s">
        <v>326</v>
      </c>
      <c r="G127">
        <v>7.2</v>
      </c>
      <c r="H127" s="24">
        <f>IF(AND(A127=A126,F127=F126,F127="Winter wheat"),G127*0.9*'Management details'!$F$46,
IF(AND(OR(A127&lt;&gt;A126,F127&lt;&gt;F126),F127="Winter wheat"),G127*'Management details'!$F$46,
IF(F127="Oilseed Rape",G127*'Management details'!$F$47)))</f>
        <v>25.2</v>
      </c>
      <c r="I127" t="s">
        <v>1272</v>
      </c>
      <c r="J127">
        <v>10</v>
      </c>
      <c r="K127" t="str">
        <f t="shared" si="44"/>
        <v>Other</v>
      </c>
      <c r="L127" t="str">
        <f t="shared" si="38"/>
        <v>Fine</v>
      </c>
      <c r="M127">
        <f t="shared" si="39"/>
        <v>5.8479999999999999</v>
      </c>
      <c r="N127" t="str">
        <f t="shared" si="40"/>
        <v>5.16 &lt; SOM &lt;= 10.32</v>
      </c>
      <c r="O127" t="s">
        <v>1269</v>
      </c>
      <c r="P127" t="s">
        <v>1270</v>
      </c>
      <c r="Q127">
        <v>7</v>
      </c>
      <c r="R127" t="str">
        <f t="shared" si="43"/>
        <v>5.5 &lt; pH &lt;= 7.3</v>
      </c>
      <c r="S127" t="s">
        <v>317</v>
      </c>
      <c r="T127">
        <f>IF(AND((ISNUMBER(SEARCH("heavy",$A127))=TRUE),$F127="Winter wheat"),'Management details'!$O$11,
IF(AND((ISNUMBER(SEARCH("medium",$A127))=TRUE),$F127="Winter wheat"),'Management details'!$P$11,
IF(AND((ISNUMBER(SEARCH("light",$A127))=TRUE),$F127="Winter wheat"),'Management details'!$Q$11,
IF($F127="Oilseed Rape",'Management details'!$O$12))))</f>
        <v>190</v>
      </c>
      <c r="U127" t="s">
        <v>1424</v>
      </c>
      <c r="V127">
        <v>3</v>
      </c>
      <c r="W127" s="167">
        <f>IF(AND(ISNUMBER(SEARCH("L-Dsty",$A127))=TRUE,F127="Winter wheat"),'Management details'!$AB$22,
IF(AND(ISNUMBER(SEARCH("H-Dsty",$A127))=TRUE,F127="Winter wheat"),'Management details'!$AF$22,
IF(F127="Oilseed Rape",'Management details'!$AB$30)))</f>
        <v>2</v>
      </c>
      <c r="X127" s="34" t="s">
        <v>1197</v>
      </c>
      <c r="Y127" t="s">
        <v>1197</v>
      </c>
      <c r="Z127">
        <v>0</v>
      </c>
      <c r="AA127">
        <v>100</v>
      </c>
      <c r="AB127" t="s">
        <v>1264</v>
      </c>
      <c r="AC127" s="34" t="s">
        <v>320</v>
      </c>
      <c r="AD127" t="str">
        <f t="shared" si="41"/>
        <v>no change</v>
      </c>
      <c r="AE127">
        <v>0</v>
      </c>
      <c r="AF127">
        <v>0</v>
      </c>
      <c r="AG127" s="25">
        <f t="shared" si="26"/>
        <v>0</v>
      </c>
      <c r="AH127">
        <v>0</v>
      </c>
      <c r="AI127" s="25">
        <v>0</v>
      </c>
      <c r="AJ127" s="25">
        <f t="shared" si="42"/>
        <v>0</v>
      </c>
      <c r="AK127" s="25">
        <v>0</v>
      </c>
      <c r="AL127" s="25">
        <f t="shared" si="27"/>
        <v>0</v>
      </c>
      <c r="AM127">
        <f t="shared" si="28"/>
        <v>0</v>
      </c>
      <c r="AN127">
        <f t="shared" si="29"/>
        <v>1</v>
      </c>
      <c r="AO127">
        <v>0</v>
      </c>
      <c r="AP127">
        <f t="shared" si="30"/>
        <v>1</v>
      </c>
      <c r="AQ127">
        <v>0</v>
      </c>
      <c r="AR127" s="25">
        <f>IF(AND(ISNUMBER(SEARCH("L-Dsty",$A127))=TRUE,$F127="Winter wheat"),'Management details'!$F$32,
IF(AND(ISNUMBER(SEARCH("H-Dsty",$A127))=TRUE,$F127="Winter wheat"),'Management details'!$G$32,
IF(AND(ISNUMBER(SEARCH("L-Dsty",$A127))=TRUE,$F127="Oilseed Rape"),'Management details'!$F$33,
IF(AND(ISNUMBER(SEARCH("H-Dsty",$A127))=TRUE,$F127="Oilseed Rape"),'Management details'!$G$33))))</f>
        <v>3</v>
      </c>
    </row>
    <row r="128" spans="1:44">
      <c r="A128" t="s">
        <v>1405</v>
      </c>
      <c r="B128" t="s">
        <v>309</v>
      </c>
      <c r="C128">
        <v>2011</v>
      </c>
      <c r="D128">
        <v>1</v>
      </c>
      <c r="E128" t="s">
        <v>1362</v>
      </c>
      <c r="F128" t="s">
        <v>311</v>
      </c>
      <c r="G128">
        <v>7.2</v>
      </c>
      <c r="H128" s="24">
        <f>IF(AND(A128=A127,F128=F127,F128="Winter wheat"),G128*0.9*'Management details'!$F$46,
IF(AND(OR(A128&lt;&gt;A127,F128&lt;&gt;F127),F128="Winter wheat"),G128*'Management details'!$F$46,
IF(F128="Oilseed Rape",G128*'Management details'!$F$47)))</f>
        <v>61.92</v>
      </c>
      <c r="I128" t="s">
        <v>1272</v>
      </c>
      <c r="J128">
        <v>10</v>
      </c>
      <c r="K128" t="str">
        <f t="shared" si="44"/>
        <v>Winter wheat</v>
      </c>
      <c r="L128" t="str">
        <f t="shared" si="38"/>
        <v>Medium</v>
      </c>
      <c r="M128">
        <f t="shared" si="39"/>
        <v>4.4720000000000004</v>
      </c>
      <c r="N128" t="str">
        <f t="shared" si="40"/>
        <v>1.72 &lt; SOM &lt;= 5.16</v>
      </c>
      <c r="O128" t="s">
        <v>1269</v>
      </c>
      <c r="P128" t="s">
        <v>1270</v>
      </c>
      <c r="Q128">
        <v>7</v>
      </c>
      <c r="R128" t="str">
        <f t="shared" si="43"/>
        <v>5.5 &lt; pH &lt;= 7.3</v>
      </c>
      <c r="S128" t="s">
        <v>317</v>
      </c>
      <c r="T128">
        <f>IF(AND((ISNUMBER(SEARCH("heavy",$A128))=TRUE),$F128="Winter wheat"),'Management details'!$O$11,
IF(AND((ISNUMBER(SEARCH("medium",$A128))=TRUE),$F128="Winter wheat"),'Management details'!$P$11,
IF(AND((ISNUMBER(SEARCH("light",$A128))=TRUE),$F128="Winter wheat"),'Management details'!$Q$11,
IF($F128="Oilseed Rape",'Management details'!$O$12))))</f>
        <v>220</v>
      </c>
      <c r="U128" t="s">
        <v>1424</v>
      </c>
      <c r="V128">
        <v>3</v>
      </c>
      <c r="W128" s="167">
        <f>IF(AND(ISNUMBER(SEARCH("L-Dsty",$A128))=TRUE,F128="Winter wheat"),'Management details'!$AB$22,
IF(AND(ISNUMBER(SEARCH("H-Dsty",$A128))=TRUE,F128="Winter wheat"),'Management details'!$AF$22,
IF(F128="Oilseed Rape",'Management details'!$AB$30)))</f>
        <v>8.0975999999999999</v>
      </c>
      <c r="X128" s="34" t="s">
        <v>1197</v>
      </c>
      <c r="Y128" t="s">
        <v>1197</v>
      </c>
      <c r="Z128">
        <v>0</v>
      </c>
      <c r="AA128">
        <v>100</v>
      </c>
      <c r="AB128" t="s">
        <v>1264</v>
      </c>
      <c r="AC128" s="34" t="s">
        <v>320</v>
      </c>
      <c r="AD128" t="str">
        <f t="shared" si="41"/>
        <v>no change</v>
      </c>
      <c r="AE128">
        <v>0</v>
      </c>
      <c r="AF128">
        <v>0</v>
      </c>
      <c r="AG128" s="25">
        <f t="shared" si="26"/>
        <v>1</v>
      </c>
      <c r="AH128">
        <v>0</v>
      </c>
      <c r="AI128" s="25">
        <v>0</v>
      </c>
      <c r="AJ128" s="25">
        <f>IF($AI128=1,0,
IF(F128="Oilseed Rape",0,
1))</f>
        <v>1</v>
      </c>
      <c r="AK128" s="25">
        <v>0</v>
      </c>
      <c r="AL128" s="25">
        <f t="shared" si="27"/>
        <v>0</v>
      </c>
      <c r="AM128">
        <f t="shared" si="28"/>
        <v>0</v>
      </c>
      <c r="AN128">
        <f t="shared" si="29"/>
        <v>2</v>
      </c>
      <c r="AO128">
        <v>0</v>
      </c>
      <c r="AP128">
        <f t="shared" si="30"/>
        <v>0</v>
      </c>
      <c r="AQ128">
        <v>0</v>
      </c>
      <c r="AR128" s="25">
        <f>IF(AND(ISNUMBER(SEARCH("L-Dsty",$A128))=TRUE,$F128="Winter wheat"),'Management details'!$F$32,
IF(AND(ISNUMBER(SEARCH("H-Dsty",$A128))=TRUE,$F128="Winter wheat"),'Management details'!$G$32,
IF(AND(ISNUMBER(SEARCH("L-Dsty",$A128))=TRUE,$F128="Oilseed Rape"),'Management details'!$F$33,
IF(AND(ISNUMBER(SEARCH("H-Dsty",$A128))=TRUE,$F128="Oilseed Rape"),'Management details'!$G$33))))</f>
        <v>4</v>
      </c>
    </row>
    <row r="129" spans="1:44">
      <c r="A129" t="s">
        <v>1405</v>
      </c>
      <c r="B129" t="s">
        <v>309</v>
      </c>
      <c r="C129">
        <v>2012</v>
      </c>
      <c r="D129">
        <v>2</v>
      </c>
      <c r="E129" t="s">
        <v>1362</v>
      </c>
      <c r="F129" t="s">
        <v>311</v>
      </c>
      <c r="G129">
        <v>7.2</v>
      </c>
      <c r="H129" s="24">
        <f>IF(AND(A129=A128,F129=F128,F129="Winter wheat"),G129*0.9*'Management details'!$F$46,
IF(AND(OR(A129&lt;&gt;A128,F129&lt;&gt;F128),F129="Winter wheat"),G129*'Management details'!$F$46,
IF(F129="Oilseed Rape",G129*'Management details'!$F$47)))</f>
        <v>55.728000000000002</v>
      </c>
      <c r="I129" t="s">
        <v>1272</v>
      </c>
      <c r="J129">
        <v>10</v>
      </c>
      <c r="K129" t="str">
        <f t="shared" si="44"/>
        <v>Winter wheat</v>
      </c>
      <c r="L129" t="str">
        <f t="shared" si="38"/>
        <v>Medium</v>
      </c>
      <c r="M129">
        <f t="shared" si="39"/>
        <v>4.4720000000000004</v>
      </c>
      <c r="N129" t="str">
        <f t="shared" si="40"/>
        <v>1.72 &lt; SOM &lt;= 5.16</v>
      </c>
      <c r="O129" t="s">
        <v>1269</v>
      </c>
      <c r="P129" t="s">
        <v>1270</v>
      </c>
      <c r="Q129">
        <v>7</v>
      </c>
      <c r="R129" t="str">
        <f t="shared" si="43"/>
        <v>5.5 &lt; pH &lt;= 7.3</v>
      </c>
      <c r="S129" t="s">
        <v>317</v>
      </c>
      <c r="T129">
        <f>IF(AND((ISNUMBER(SEARCH("heavy",$A129))=TRUE),$F129="Winter wheat"),'Management details'!$O$11,
IF(AND((ISNUMBER(SEARCH("medium",$A129))=TRUE),$F129="Winter wheat"),'Management details'!$P$11,
IF(AND((ISNUMBER(SEARCH("light",$A129))=TRUE),$F129="Winter wheat"),'Management details'!$Q$11,
IF($F129="Oilseed Rape",'Management details'!$O$12))))</f>
        <v>220</v>
      </c>
      <c r="U129" t="s">
        <v>1424</v>
      </c>
      <c r="V129">
        <v>3</v>
      </c>
      <c r="W129" s="167">
        <f>IF(AND(ISNUMBER(SEARCH("L-Dsty",$A129))=TRUE,F129="Winter wheat"),'Management details'!$AB$22,
IF(AND(ISNUMBER(SEARCH("H-Dsty",$A129))=TRUE,F129="Winter wheat"),'Management details'!$AF$22,
IF(F129="Oilseed Rape",'Management details'!$AB$30)))</f>
        <v>8.0975999999999999</v>
      </c>
      <c r="X129" s="34" t="s">
        <v>1197</v>
      </c>
      <c r="Y129" t="s">
        <v>1197</v>
      </c>
      <c r="Z129">
        <v>0</v>
      </c>
      <c r="AA129">
        <v>100</v>
      </c>
      <c r="AB129" t="s">
        <v>1264</v>
      </c>
      <c r="AC129" s="34" t="s">
        <v>320</v>
      </c>
      <c r="AD129" t="str">
        <f t="shared" si="41"/>
        <v>no change</v>
      </c>
      <c r="AE129">
        <v>0</v>
      </c>
      <c r="AF129">
        <v>0</v>
      </c>
      <c r="AG129" s="25">
        <f t="shared" si="26"/>
        <v>0</v>
      </c>
      <c r="AH129">
        <v>0</v>
      </c>
      <c r="AI129" s="25">
        <v>0</v>
      </c>
      <c r="AJ129" s="25">
        <f t="shared" ref="AJ129:AJ133" si="45">IF($AI129=1,0,
IF(F129="Oilseed Rape",0,
1))</f>
        <v>1</v>
      </c>
      <c r="AK129" s="25">
        <v>0</v>
      </c>
      <c r="AL129" s="25">
        <f t="shared" si="27"/>
        <v>1</v>
      </c>
      <c r="AM129">
        <f t="shared" si="28"/>
        <v>1</v>
      </c>
      <c r="AN129">
        <f t="shared" si="29"/>
        <v>2</v>
      </c>
      <c r="AO129">
        <v>0</v>
      </c>
      <c r="AP129">
        <f t="shared" si="30"/>
        <v>0</v>
      </c>
      <c r="AQ129">
        <v>0</v>
      </c>
      <c r="AR129" s="25">
        <f>IF(AND(ISNUMBER(SEARCH("L-Dsty",$A129))=TRUE,$F129="Winter wheat"),'Management details'!$F$32,
IF(AND(ISNUMBER(SEARCH("H-Dsty",$A129))=TRUE,$F129="Winter wheat"),'Management details'!$G$32,
IF(AND(ISNUMBER(SEARCH("L-Dsty",$A129))=TRUE,$F129="Oilseed Rape"),'Management details'!$F$33,
IF(AND(ISNUMBER(SEARCH("H-Dsty",$A129))=TRUE,$F129="Oilseed Rape"),'Management details'!$G$33))))</f>
        <v>4</v>
      </c>
    </row>
    <row r="130" spans="1:44">
      <c r="A130" t="s">
        <v>1405</v>
      </c>
      <c r="B130" t="s">
        <v>309</v>
      </c>
      <c r="C130">
        <v>2013</v>
      </c>
      <c r="D130">
        <v>3</v>
      </c>
      <c r="E130" t="s">
        <v>1362</v>
      </c>
      <c r="F130" t="s">
        <v>326</v>
      </c>
      <c r="G130">
        <v>7.2</v>
      </c>
      <c r="H130" s="24">
        <f>IF(AND(A130=A129,F130=F129,F130="Winter wheat"),G130*0.9*'Management details'!$F$46,
IF(AND(OR(A130&lt;&gt;A129,F130&lt;&gt;F129),F130="Winter wheat"),G130*'Management details'!$F$46,
IF(F130="Oilseed Rape",G130*'Management details'!$F$47)))</f>
        <v>25.2</v>
      </c>
      <c r="I130" t="s">
        <v>1272</v>
      </c>
      <c r="J130">
        <v>10</v>
      </c>
      <c r="K130" t="str">
        <f t="shared" si="44"/>
        <v>Other</v>
      </c>
      <c r="L130" t="str">
        <f t="shared" si="38"/>
        <v>Medium</v>
      </c>
      <c r="M130">
        <f t="shared" si="39"/>
        <v>4.4720000000000004</v>
      </c>
      <c r="N130" t="str">
        <f t="shared" si="40"/>
        <v>1.72 &lt; SOM &lt;= 5.16</v>
      </c>
      <c r="O130" t="s">
        <v>1269</v>
      </c>
      <c r="P130" t="s">
        <v>1270</v>
      </c>
      <c r="Q130">
        <v>7</v>
      </c>
      <c r="R130" t="str">
        <f t="shared" si="43"/>
        <v>5.5 &lt; pH &lt;= 7.3</v>
      </c>
      <c r="S130" t="s">
        <v>317</v>
      </c>
      <c r="T130">
        <f>IF(AND((ISNUMBER(SEARCH("heavy",$A130))=TRUE),$F130="Winter wheat"),'Management details'!$O$11,
IF(AND((ISNUMBER(SEARCH("medium",$A130))=TRUE),$F130="Winter wheat"),'Management details'!$P$11,
IF(AND((ISNUMBER(SEARCH("light",$A130))=TRUE),$F130="Winter wheat"),'Management details'!$Q$11,
IF($F130="Oilseed Rape",'Management details'!$O$12))))</f>
        <v>190</v>
      </c>
      <c r="U130" t="s">
        <v>1424</v>
      </c>
      <c r="V130">
        <v>3</v>
      </c>
      <c r="W130" s="167">
        <f>IF(AND(ISNUMBER(SEARCH("L-Dsty",$A130))=TRUE,F130="Winter wheat"),'Management details'!$AB$22,
IF(AND(ISNUMBER(SEARCH("H-Dsty",$A130))=TRUE,F130="Winter wheat"),'Management details'!$AF$22,
IF(F130="Oilseed Rape",'Management details'!$AB$30)))</f>
        <v>2</v>
      </c>
      <c r="X130" s="34" t="s">
        <v>1197</v>
      </c>
      <c r="Y130" t="s">
        <v>1197</v>
      </c>
      <c r="Z130">
        <v>0</v>
      </c>
      <c r="AA130">
        <v>100</v>
      </c>
      <c r="AB130" t="s">
        <v>1264</v>
      </c>
      <c r="AC130" s="34" t="s">
        <v>320</v>
      </c>
      <c r="AD130" t="str">
        <f t="shared" si="41"/>
        <v>no change</v>
      </c>
      <c r="AE130">
        <v>0</v>
      </c>
      <c r="AF130">
        <v>0</v>
      </c>
      <c r="AG130" s="25">
        <f t="shared" si="26"/>
        <v>0</v>
      </c>
      <c r="AH130">
        <v>0</v>
      </c>
      <c r="AI130" s="25">
        <v>0</v>
      </c>
      <c r="AJ130" s="25">
        <f t="shared" si="45"/>
        <v>0</v>
      </c>
      <c r="AK130" s="25">
        <v>0</v>
      </c>
      <c r="AL130" s="25">
        <f t="shared" si="27"/>
        <v>0</v>
      </c>
      <c r="AM130">
        <f t="shared" si="28"/>
        <v>0</v>
      </c>
      <c r="AN130">
        <f t="shared" si="29"/>
        <v>1</v>
      </c>
      <c r="AO130">
        <v>0</v>
      </c>
      <c r="AP130">
        <f t="shared" si="30"/>
        <v>1</v>
      </c>
      <c r="AQ130">
        <v>0</v>
      </c>
      <c r="AR130" s="25">
        <f>IF(AND(ISNUMBER(SEARCH("L-Dsty",$A130))=TRUE,$F130="Winter wheat"),'Management details'!$F$32,
IF(AND(ISNUMBER(SEARCH("H-Dsty",$A130))=TRUE,$F130="Winter wheat"),'Management details'!$G$32,
IF(AND(ISNUMBER(SEARCH("L-Dsty",$A130))=TRUE,$F130="Oilseed Rape"),'Management details'!$F$33,
IF(AND(ISNUMBER(SEARCH("H-Dsty",$A130))=TRUE,$F130="Oilseed Rape"),'Management details'!$G$33))))</f>
        <v>3</v>
      </c>
    </row>
    <row r="131" spans="1:44">
      <c r="A131" t="s">
        <v>1405</v>
      </c>
      <c r="B131" t="s">
        <v>309</v>
      </c>
      <c r="C131">
        <v>2014</v>
      </c>
      <c r="D131">
        <v>4</v>
      </c>
      <c r="E131" t="s">
        <v>1362</v>
      </c>
      <c r="F131" t="s">
        <v>311</v>
      </c>
      <c r="G131">
        <v>7.2</v>
      </c>
      <c r="H131" s="24">
        <f>IF(AND(A131=A130,F131=F130,F131="Winter wheat"),G131*0.9*'Management details'!$F$46,
IF(AND(OR(A131&lt;&gt;A130,F131&lt;&gt;F130),F131="Winter wheat"),G131*'Management details'!$F$46,
IF(F131="Oilseed Rape",G131*'Management details'!$F$47)))</f>
        <v>61.92</v>
      </c>
      <c r="I131" t="s">
        <v>1272</v>
      </c>
      <c r="J131">
        <v>10</v>
      </c>
      <c r="K131" t="str">
        <f t="shared" si="44"/>
        <v>Winter wheat</v>
      </c>
      <c r="L131" t="str">
        <f t="shared" si="38"/>
        <v>Medium</v>
      </c>
      <c r="M131">
        <f t="shared" si="39"/>
        <v>4.4720000000000004</v>
      </c>
      <c r="N131" t="str">
        <f t="shared" si="40"/>
        <v>1.72 &lt; SOM &lt;= 5.16</v>
      </c>
      <c r="O131" t="s">
        <v>1269</v>
      </c>
      <c r="P131" t="s">
        <v>1270</v>
      </c>
      <c r="Q131">
        <v>7</v>
      </c>
      <c r="R131" t="str">
        <f t="shared" si="43"/>
        <v>5.5 &lt; pH &lt;= 7.3</v>
      </c>
      <c r="S131" t="s">
        <v>317</v>
      </c>
      <c r="T131">
        <f>IF(AND((ISNUMBER(SEARCH("heavy",$A131))=TRUE),$F131="Winter wheat"),'Management details'!$O$11,
IF(AND((ISNUMBER(SEARCH("medium",$A131))=TRUE),$F131="Winter wheat"),'Management details'!$P$11,
IF(AND((ISNUMBER(SEARCH("light",$A131))=TRUE),$F131="Winter wheat"),'Management details'!$Q$11,
IF($F131="Oilseed Rape",'Management details'!$O$12))))</f>
        <v>220</v>
      </c>
      <c r="U131" t="s">
        <v>1424</v>
      </c>
      <c r="V131">
        <v>3</v>
      </c>
      <c r="W131" s="167">
        <f>IF(AND(ISNUMBER(SEARCH("L-Dsty",$A131))=TRUE,F131="Winter wheat"),'Management details'!$AB$22,
IF(AND(ISNUMBER(SEARCH("H-Dsty",$A131))=TRUE,F131="Winter wheat"),'Management details'!$AF$22,
IF(F131="Oilseed Rape",'Management details'!$AB$30)))</f>
        <v>8.0975999999999999</v>
      </c>
      <c r="X131" s="34" t="s">
        <v>1197</v>
      </c>
      <c r="Y131" t="s">
        <v>1197</v>
      </c>
      <c r="Z131">
        <v>0</v>
      </c>
      <c r="AA131">
        <v>100</v>
      </c>
      <c r="AB131" t="s">
        <v>1264</v>
      </c>
      <c r="AC131" s="34" t="s">
        <v>320</v>
      </c>
      <c r="AD131" t="str">
        <f t="shared" si="41"/>
        <v>no change</v>
      </c>
      <c r="AE131">
        <v>0</v>
      </c>
      <c r="AF131">
        <v>0</v>
      </c>
      <c r="AG131" s="25">
        <f t="shared" ref="AG131:AG163" si="46">IF(AND(ISNUMBER(SEARCH("heavy",$A131))=TRUE,$F131="Winter wheat"),1,
IF(AND(ISNUMBER(SEARCH("heavy",$A131))=FALSE,$F131="Winter wheat",D131=1),1,
IF(AND(ISNUMBER(SEARCH("heavy",$A131))=FALSE,$F131="Winter wheat",D131=4),1,
0)))</f>
        <v>1</v>
      </c>
      <c r="AH131">
        <v>0</v>
      </c>
      <c r="AI131" s="25">
        <v>0</v>
      </c>
      <c r="AJ131" s="25">
        <f t="shared" si="45"/>
        <v>1</v>
      </c>
      <c r="AK131" s="25">
        <v>0</v>
      </c>
      <c r="AL131" s="25">
        <f t="shared" ref="AL131:AL163" si="47">IF(AND(ISNUMBER(SEARCH("heavy",$A131))=TRUE,$F131="Winter wheat"),0,
IF(AND(ISNUMBER(SEARCH("medium",$A131))=TRUE,$F131="Winter wheat",D131=2),1,
IF(AND(ISNUMBER(SEARCH("medium",$A131))=TRUE,$F131="Winter wheat",D131=5),1,
IF(AND(ISNUMBER(SEARCH("medium",$A131))=TRUE,$F131="Winter wheat",D131=1),0,
IF(AND(ISNUMBER(SEARCH("medium",$A131))=TRUE,$F131="Winter wheat",D131=4),0,
IF(AND(ISNUMBER(SEARCH("light",$A131))=TRUE,$F131="Winter wheat",D131=2),1,
IF(AND(ISNUMBER(SEARCH("light",$A131))=TRUE,$F131="Winter wheat",D131=5),1,
IF(AND(ISNUMBER(SEARCH("light",$A131))=TRUE,$F131="Winter wheat",D131=1),0,
IF(AND(ISNUMBER(SEARCH("light",$A131))=TRUE,$F131="Winter wheat",D131=4),0,
IF($F131="Oilseed Rape",0
))))))))))</f>
        <v>0</v>
      </c>
      <c r="AM131">
        <f t="shared" ref="AM131:AM163" si="48">IF(AL131=1,1,0)</f>
        <v>0</v>
      </c>
      <c r="AN131">
        <f t="shared" ref="AN131:AN163" si="49">IF($F131="Winter wheat",2,1)</f>
        <v>2</v>
      </c>
      <c r="AO131">
        <v>0</v>
      </c>
      <c r="AP131">
        <f t="shared" ref="AP131:AP163" si="50">IF($F131="Winter wheat",0,1)</f>
        <v>0</v>
      </c>
      <c r="AQ131">
        <v>0</v>
      </c>
      <c r="AR131" s="25">
        <f>IF(AND(ISNUMBER(SEARCH("L-Dsty",$A131))=TRUE,$F131="Winter wheat"),'Management details'!$F$32,
IF(AND(ISNUMBER(SEARCH("H-Dsty",$A131))=TRUE,$F131="Winter wheat"),'Management details'!$G$32,
IF(AND(ISNUMBER(SEARCH("L-Dsty",$A131))=TRUE,$F131="Oilseed Rape"),'Management details'!$F$33,
IF(AND(ISNUMBER(SEARCH("H-Dsty",$A131))=TRUE,$F131="Oilseed Rape"),'Management details'!$G$33))))</f>
        <v>4</v>
      </c>
    </row>
    <row r="132" spans="1:44">
      <c r="A132" t="s">
        <v>1405</v>
      </c>
      <c r="B132" t="s">
        <v>309</v>
      </c>
      <c r="C132">
        <v>2015</v>
      </c>
      <c r="D132">
        <v>5</v>
      </c>
      <c r="E132" t="s">
        <v>1362</v>
      </c>
      <c r="F132" t="s">
        <v>311</v>
      </c>
      <c r="G132">
        <v>7.2</v>
      </c>
      <c r="H132" s="24">
        <f>IF(AND(A132=A131,F132=F131,F132="Winter wheat"),G132*0.9*'Management details'!$F$46,
IF(AND(OR(A132&lt;&gt;A131,F132&lt;&gt;F131),F132="Winter wheat"),G132*'Management details'!$F$46,
IF(F132="Oilseed Rape",G132*'Management details'!$F$47)))</f>
        <v>55.728000000000002</v>
      </c>
      <c r="I132" t="s">
        <v>1272</v>
      </c>
      <c r="J132">
        <v>10</v>
      </c>
      <c r="K132" t="str">
        <f t="shared" si="44"/>
        <v>Winter wheat</v>
      </c>
      <c r="L132" t="str">
        <f t="shared" si="38"/>
        <v>Medium</v>
      </c>
      <c r="M132">
        <f t="shared" si="39"/>
        <v>4.4720000000000004</v>
      </c>
      <c r="N132" t="str">
        <f t="shared" si="40"/>
        <v>1.72 &lt; SOM &lt;= 5.16</v>
      </c>
      <c r="O132" t="s">
        <v>1269</v>
      </c>
      <c r="P132" t="s">
        <v>1270</v>
      </c>
      <c r="Q132">
        <v>7</v>
      </c>
      <c r="R132" t="str">
        <f t="shared" si="43"/>
        <v>5.5 &lt; pH &lt;= 7.3</v>
      </c>
      <c r="S132" t="s">
        <v>317</v>
      </c>
      <c r="T132">
        <f>IF(AND((ISNUMBER(SEARCH("heavy",$A132))=TRUE),$F132="Winter wheat"),'Management details'!$O$11,
IF(AND((ISNUMBER(SEARCH("medium",$A132))=TRUE),$F132="Winter wheat"),'Management details'!$P$11,
IF(AND((ISNUMBER(SEARCH("light",$A132))=TRUE),$F132="Winter wheat"),'Management details'!$Q$11,
IF($F132="Oilseed Rape",'Management details'!$O$12))))</f>
        <v>220</v>
      </c>
      <c r="U132" t="s">
        <v>1424</v>
      </c>
      <c r="V132">
        <v>3</v>
      </c>
      <c r="W132" s="167">
        <f>IF(AND(ISNUMBER(SEARCH("L-Dsty",$A132))=TRUE,F132="Winter wheat"),'Management details'!$AB$22,
IF(AND(ISNUMBER(SEARCH("H-Dsty",$A132))=TRUE,F132="Winter wheat"),'Management details'!$AF$22,
IF(F132="Oilseed Rape",'Management details'!$AB$30)))</f>
        <v>8.0975999999999999</v>
      </c>
      <c r="X132" s="34" t="s">
        <v>1197</v>
      </c>
      <c r="Y132" t="s">
        <v>1197</v>
      </c>
      <c r="Z132">
        <v>0</v>
      </c>
      <c r="AA132">
        <v>100</v>
      </c>
      <c r="AB132" t="s">
        <v>1264</v>
      </c>
      <c r="AC132" s="34" t="s">
        <v>320</v>
      </c>
      <c r="AD132" t="str">
        <f t="shared" si="41"/>
        <v>no change</v>
      </c>
      <c r="AE132">
        <v>0</v>
      </c>
      <c r="AF132">
        <v>0</v>
      </c>
      <c r="AG132" s="25">
        <f t="shared" si="46"/>
        <v>0</v>
      </c>
      <c r="AH132">
        <v>0</v>
      </c>
      <c r="AI132" s="25">
        <v>0</v>
      </c>
      <c r="AJ132" s="25">
        <f t="shared" si="45"/>
        <v>1</v>
      </c>
      <c r="AK132" s="25">
        <v>0</v>
      </c>
      <c r="AL132" s="25">
        <f t="shared" si="47"/>
        <v>1</v>
      </c>
      <c r="AM132">
        <f t="shared" si="48"/>
        <v>1</v>
      </c>
      <c r="AN132">
        <f t="shared" si="49"/>
        <v>2</v>
      </c>
      <c r="AO132">
        <v>0</v>
      </c>
      <c r="AP132">
        <f t="shared" si="50"/>
        <v>0</v>
      </c>
      <c r="AQ132">
        <v>0</v>
      </c>
      <c r="AR132" s="25">
        <f>IF(AND(ISNUMBER(SEARCH("L-Dsty",$A132))=TRUE,$F132="Winter wheat"),'Management details'!$F$32,
IF(AND(ISNUMBER(SEARCH("H-Dsty",$A132))=TRUE,$F132="Winter wheat"),'Management details'!$G$32,
IF(AND(ISNUMBER(SEARCH("L-Dsty",$A132))=TRUE,$F132="Oilseed Rape"),'Management details'!$F$33,
IF(AND(ISNUMBER(SEARCH("H-Dsty",$A132))=TRUE,$F132="Oilseed Rape"),'Management details'!$G$33))))</f>
        <v>4</v>
      </c>
    </row>
    <row r="133" spans="1:44">
      <c r="A133" t="s">
        <v>1405</v>
      </c>
      <c r="B133" t="s">
        <v>309</v>
      </c>
      <c r="C133">
        <v>2016</v>
      </c>
      <c r="D133">
        <v>6</v>
      </c>
      <c r="E133" t="s">
        <v>1362</v>
      </c>
      <c r="F133" t="s">
        <v>326</v>
      </c>
      <c r="G133">
        <v>7.2</v>
      </c>
      <c r="H133" s="24">
        <f>IF(AND(A133=A132,F133=F132,F133="Winter wheat"),G133*0.9*'Management details'!$F$46,
IF(AND(OR(A133&lt;&gt;A132,F133&lt;&gt;F132),F133="Winter wheat"),G133*'Management details'!$F$46,
IF(F133="Oilseed Rape",G133*'Management details'!$F$47)))</f>
        <v>25.2</v>
      </c>
      <c r="I133" t="s">
        <v>1272</v>
      </c>
      <c r="J133">
        <v>10</v>
      </c>
      <c r="K133" t="str">
        <f t="shared" si="44"/>
        <v>Other</v>
      </c>
      <c r="L133" t="str">
        <f t="shared" si="38"/>
        <v>Medium</v>
      </c>
      <c r="M133">
        <f t="shared" si="39"/>
        <v>4.4720000000000004</v>
      </c>
      <c r="N133" t="str">
        <f t="shared" si="40"/>
        <v>1.72 &lt; SOM &lt;= 5.16</v>
      </c>
      <c r="O133" t="s">
        <v>1269</v>
      </c>
      <c r="P133" t="s">
        <v>1270</v>
      </c>
      <c r="Q133">
        <v>7</v>
      </c>
      <c r="R133" t="str">
        <f t="shared" si="43"/>
        <v>5.5 &lt; pH &lt;= 7.3</v>
      </c>
      <c r="S133" t="s">
        <v>317</v>
      </c>
      <c r="T133">
        <f>IF(AND((ISNUMBER(SEARCH("heavy",$A133))=TRUE),$F133="Winter wheat"),'Management details'!$O$11,
IF(AND((ISNUMBER(SEARCH("medium",$A133))=TRUE),$F133="Winter wheat"),'Management details'!$P$11,
IF(AND((ISNUMBER(SEARCH("light",$A133))=TRUE),$F133="Winter wheat"),'Management details'!$Q$11,
IF($F133="Oilseed Rape",'Management details'!$O$12))))</f>
        <v>190</v>
      </c>
      <c r="U133" t="s">
        <v>1424</v>
      </c>
      <c r="V133">
        <v>3</v>
      </c>
      <c r="W133" s="167">
        <f>IF(AND(ISNUMBER(SEARCH("L-Dsty",$A133))=TRUE,F133="Winter wheat"),'Management details'!$AB$22,
IF(AND(ISNUMBER(SEARCH("H-Dsty",$A133))=TRUE,F133="Winter wheat"),'Management details'!$AF$22,
IF(F133="Oilseed Rape",'Management details'!$AB$30)))</f>
        <v>2</v>
      </c>
      <c r="X133" s="34" t="s">
        <v>1197</v>
      </c>
      <c r="Y133" t="s">
        <v>1197</v>
      </c>
      <c r="Z133">
        <v>0</v>
      </c>
      <c r="AA133">
        <v>100</v>
      </c>
      <c r="AB133" t="s">
        <v>1264</v>
      </c>
      <c r="AC133" s="34" t="s">
        <v>320</v>
      </c>
      <c r="AD133" t="str">
        <f t="shared" si="41"/>
        <v>no change</v>
      </c>
      <c r="AE133">
        <v>0</v>
      </c>
      <c r="AF133">
        <v>0</v>
      </c>
      <c r="AG133" s="25">
        <f t="shared" si="46"/>
        <v>0</v>
      </c>
      <c r="AH133">
        <v>0</v>
      </c>
      <c r="AI133" s="25">
        <v>0</v>
      </c>
      <c r="AJ133" s="25">
        <f t="shared" si="45"/>
        <v>0</v>
      </c>
      <c r="AK133" s="25">
        <v>0</v>
      </c>
      <c r="AL133" s="25">
        <f t="shared" si="47"/>
        <v>0</v>
      </c>
      <c r="AM133">
        <f t="shared" si="48"/>
        <v>0</v>
      </c>
      <c r="AN133">
        <f t="shared" si="49"/>
        <v>1</v>
      </c>
      <c r="AO133">
        <v>0</v>
      </c>
      <c r="AP133">
        <f t="shared" si="50"/>
        <v>1</v>
      </c>
      <c r="AQ133">
        <v>0</v>
      </c>
      <c r="AR133" s="25">
        <f>IF(AND(ISNUMBER(SEARCH("L-Dsty",$A133))=TRUE,$F133="Winter wheat"),'Management details'!$F$32,
IF(AND(ISNUMBER(SEARCH("H-Dsty",$A133))=TRUE,$F133="Winter wheat"),'Management details'!$G$32,
IF(AND(ISNUMBER(SEARCH("L-Dsty",$A133))=TRUE,$F133="Oilseed Rape"),'Management details'!$F$33,
IF(AND(ISNUMBER(SEARCH("H-Dsty",$A133))=TRUE,$F133="Oilseed Rape"),'Management details'!$G$33))))</f>
        <v>3</v>
      </c>
    </row>
    <row r="134" spans="1:44">
      <c r="A134" t="s">
        <v>1406</v>
      </c>
      <c r="B134" t="s">
        <v>309</v>
      </c>
      <c r="C134">
        <v>2011</v>
      </c>
      <c r="D134">
        <v>1</v>
      </c>
      <c r="E134" t="s">
        <v>1363</v>
      </c>
      <c r="F134" t="s">
        <v>311</v>
      </c>
      <c r="G134">
        <v>7.2</v>
      </c>
      <c r="H134" s="24">
        <f>IF(AND(A134=A133,F134=F133,F134="Winter wheat"),G134*0.9*'Management details'!$F$46,
IF(AND(OR(A134&lt;&gt;A133,F134&lt;&gt;F133),F134="Winter wheat"),G134*'Management details'!$F$46,
IF(F134="Oilseed Rape",G134*'Management details'!$F$47)))</f>
        <v>61.92</v>
      </c>
      <c r="I134" t="s">
        <v>1272</v>
      </c>
      <c r="J134">
        <v>10</v>
      </c>
      <c r="K134" t="str">
        <f t="shared" si="44"/>
        <v>Winter wheat</v>
      </c>
      <c r="L134" t="str">
        <f t="shared" si="38"/>
        <v>Medium</v>
      </c>
      <c r="M134">
        <f t="shared" si="39"/>
        <v>4.4720000000000004</v>
      </c>
      <c r="N134" t="str">
        <f t="shared" si="40"/>
        <v>1.72 &lt; SOM &lt;= 5.16</v>
      </c>
      <c r="O134" t="s">
        <v>1269</v>
      </c>
      <c r="P134" t="s">
        <v>1270</v>
      </c>
      <c r="Q134">
        <v>7</v>
      </c>
      <c r="R134" t="str">
        <f t="shared" si="43"/>
        <v>5.5 &lt; pH &lt;= 7.3</v>
      </c>
      <c r="S134" t="s">
        <v>317</v>
      </c>
      <c r="T134">
        <f>IF(AND((ISNUMBER(SEARCH("heavy",$A134))=TRUE),$F134="Winter wheat"),'Management details'!$O$11,
IF(AND((ISNUMBER(SEARCH("medium",$A134))=TRUE),$F134="Winter wheat"),'Management details'!$P$11,
IF(AND((ISNUMBER(SEARCH("light",$A134))=TRUE),$F134="Winter wheat"),'Management details'!$Q$11,
IF($F134="Oilseed Rape",'Management details'!$O$12))))</f>
        <v>220</v>
      </c>
      <c r="U134" t="s">
        <v>1424</v>
      </c>
      <c r="V134">
        <v>3</v>
      </c>
      <c r="W134" s="167">
        <f>IF(AND(ISNUMBER(SEARCH("L-Dsty",$A134))=TRUE,F134="Winter wheat"),'Management details'!$AB$22,
IF(AND(ISNUMBER(SEARCH("H-Dsty",$A134))=TRUE,F134="Winter wheat"),'Management details'!$AF$22,
IF(F134="Oilseed Rape",'Management details'!$AB$30)))</f>
        <v>7.3776000000000002</v>
      </c>
      <c r="X134" s="34" t="s">
        <v>1197</v>
      </c>
      <c r="Y134" t="s">
        <v>1197</v>
      </c>
      <c r="Z134">
        <v>0</v>
      </c>
      <c r="AA134">
        <v>100</v>
      </c>
      <c r="AB134" t="s">
        <v>1264</v>
      </c>
      <c r="AC134" s="34" t="s">
        <v>320</v>
      </c>
      <c r="AD134" t="str">
        <f t="shared" si="41"/>
        <v>no change</v>
      </c>
      <c r="AE134">
        <v>0</v>
      </c>
      <c r="AF134">
        <v>0</v>
      </c>
      <c r="AG134" s="25">
        <f t="shared" si="46"/>
        <v>1</v>
      </c>
      <c r="AH134">
        <v>0</v>
      </c>
      <c r="AI134" s="25">
        <v>0</v>
      </c>
      <c r="AJ134" s="25">
        <f>IF($AI134=1,0,
IF(F134="Oilseed Rape",0,
1))</f>
        <v>1</v>
      </c>
      <c r="AK134" s="25">
        <v>0</v>
      </c>
      <c r="AL134" s="25">
        <f t="shared" si="47"/>
        <v>0</v>
      </c>
      <c r="AM134">
        <f t="shared" si="48"/>
        <v>0</v>
      </c>
      <c r="AN134">
        <f t="shared" si="49"/>
        <v>2</v>
      </c>
      <c r="AO134">
        <v>0</v>
      </c>
      <c r="AP134">
        <f t="shared" si="50"/>
        <v>0</v>
      </c>
      <c r="AQ134">
        <v>0</v>
      </c>
      <c r="AR134" s="25">
        <f>IF(AND(ISNUMBER(SEARCH("L-Dsty",$A134))=TRUE,$F134="Winter wheat"),'Management details'!$F$32,
IF(AND(ISNUMBER(SEARCH("H-Dsty",$A134))=TRUE,$F134="Winter wheat"),'Management details'!$G$32,
IF(AND(ISNUMBER(SEARCH("L-Dsty",$A134))=TRUE,$F134="Oilseed Rape"),'Management details'!$F$33,
IF(AND(ISNUMBER(SEARCH("H-Dsty",$A134))=TRUE,$F134="Oilseed Rape"),'Management details'!$G$33))))</f>
        <v>4</v>
      </c>
    </row>
    <row r="135" spans="1:44">
      <c r="A135" t="s">
        <v>1406</v>
      </c>
      <c r="B135" t="s">
        <v>309</v>
      </c>
      <c r="C135">
        <v>2012</v>
      </c>
      <c r="D135">
        <v>2</v>
      </c>
      <c r="E135" t="s">
        <v>1363</v>
      </c>
      <c r="F135" t="s">
        <v>311</v>
      </c>
      <c r="G135">
        <v>7.2</v>
      </c>
      <c r="H135" s="24">
        <f>IF(AND(A135=A134,F135=F134,F135="Winter wheat"),G135*0.9*'Management details'!$F$46,
IF(AND(OR(A135&lt;&gt;A134,F135&lt;&gt;F134),F135="Winter wheat"),G135*'Management details'!$F$46,
IF(F135="Oilseed Rape",G135*'Management details'!$F$47)))</f>
        <v>55.728000000000002</v>
      </c>
      <c r="I135" t="s">
        <v>1272</v>
      </c>
      <c r="J135">
        <v>10</v>
      </c>
      <c r="K135" t="str">
        <f t="shared" si="44"/>
        <v>Winter wheat</v>
      </c>
      <c r="L135" t="str">
        <f t="shared" si="38"/>
        <v>Medium</v>
      </c>
      <c r="M135">
        <f t="shared" si="39"/>
        <v>4.4720000000000004</v>
      </c>
      <c r="N135" t="str">
        <f t="shared" si="40"/>
        <v>1.72 &lt; SOM &lt;= 5.16</v>
      </c>
      <c r="O135" t="s">
        <v>1269</v>
      </c>
      <c r="P135" t="s">
        <v>1270</v>
      </c>
      <c r="Q135">
        <v>7</v>
      </c>
      <c r="R135" t="str">
        <f t="shared" si="43"/>
        <v>5.5 &lt; pH &lt;= 7.3</v>
      </c>
      <c r="S135" t="s">
        <v>317</v>
      </c>
      <c r="T135">
        <f>IF(AND((ISNUMBER(SEARCH("heavy",$A135))=TRUE),$F135="Winter wheat"),'Management details'!$O$11,
IF(AND((ISNUMBER(SEARCH("medium",$A135))=TRUE),$F135="Winter wheat"),'Management details'!$P$11,
IF(AND((ISNUMBER(SEARCH("light",$A135))=TRUE),$F135="Winter wheat"),'Management details'!$Q$11,
IF($F135="Oilseed Rape",'Management details'!$O$12))))</f>
        <v>220</v>
      </c>
      <c r="U135" t="s">
        <v>1424</v>
      </c>
      <c r="V135">
        <v>3</v>
      </c>
      <c r="W135" s="167">
        <f>IF(AND(ISNUMBER(SEARCH("L-Dsty",$A135))=TRUE,F135="Winter wheat"),'Management details'!$AB$22,
IF(AND(ISNUMBER(SEARCH("H-Dsty",$A135))=TRUE,F135="Winter wheat"),'Management details'!$AF$22,
IF(F135="Oilseed Rape",'Management details'!$AB$30)))</f>
        <v>7.3776000000000002</v>
      </c>
      <c r="X135" s="34" t="s">
        <v>1197</v>
      </c>
      <c r="Y135" t="s">
        <v>1197</v>
      </c>
      <c r="Z135">
        <v>0</v>
      </c>
      <c r="AA135">
        <v>100</v>
      </c>
      <c r="AB135" t="s">
        <v>1264</v>
      </c>
      <c r="AC135" s="34" t="s">
        <v>320</v>
      </c>
      <c r="AD135" t="str">
        <f t="shared" si="41"/>
        <v>no change</v>
      </c>
      <c r="AE135">
        <v>0</v>
      </c>
      <c r="AF135">
        <v>0</v>
      </c>
      <c r="AG135" s="25">
        <f t="shared" si="46"/>
        <v>0</v>
      </c>
      <c r="AH135">
        <v>0</v>
      </c>
      <c r="AI135" s="25">
        <v>0</v>
      </c>
      <c r="AJ135" s="25">
        <f t="shared" ref="AJ135:AJ139" si="51">IF($AI135=1,0,
IF(F135="Oilseed Rape",0,
1))</f>
        <v>1</v>
      </c>
      <c r="AK135" s="25">
        <v>0</v>
      </c>
      <c r="AL135" s="25">
        <f t="shared" si="47"/>
        <v>1</v>
      </c>
      <c r="AM135">
        <f t="shared" si="48"/>
        <v>1</v>
      </c>
      <c r="AN135">
        <f t="shared" si="49"/>
        <v>2</v>
      </c>
      <c r="AO135">
        <v>0</v>
      </c>
      <c r="AP135">
        <f t="shared" si="50"/>
        <v>0</v>
      </c>
      <c r="AQ135">
        <v>0</v>
      </c>
      <c r="AR135" s="25">
        <f>IF(AND(ISNUMBER(SEARCH("L-Dsty",$A135))=TRUE,$F135="Winter wheat"),'Management details'!$F$32,
IF(AND(ISNUMBER(SEARCH("H-Dsty",$A135))=TRUE,$F135="Winter wheat"),'Management details'!$G$32,
IF(AND(ISNUMBER(SEARCH("L-Dsty",$A135))=TRUE,$F135="Oilseed Rape"),'Management details'!$F$33,
IF(AND(ISNUMBER(SEARCH("H-Dsty",$A135))=TRUE,$F135="Oilseed Rape"),'Management details'!$G$33))))</f>
        <v>4</v>
      </c>
    </row>
    <row r="136" spans="1:44">
      <c r="A136" t="s">
        <v>1406</v>
      </c>
      <c r="B136" t="s">
        <v>309</v>
      </c>
      <c r="C136">
        <v>2013</v>
      </c>
      <c r="D136">
        <v>3</v>
      </c>
      <c r="E136" t="s">
        <v>1363</v>
      </c>
      <c r="F136" t="s">
        <v>326</v>
      </c>
      <c r="G136">
        <v>7.2</v>
      </c>
      <c r="H136" s="24">
        <f>IF(AND(A136=A135,F136=F135,F136="Winter wheat"),G136*0.9*'Management details'!$F$46,
IF(AND(OR(A136&lt;&gt;A135,F136&lt;&gt;F135),F136="Winter wheat"),G136*'Management details'!$F$46,
IF(F136="Oilseed Rape",G136*'Management details'!$F$47)))</f>
        <v>25.2</v>
      </c>
      <c r="I136" t="s">
        <v>1272</v>
      </c>
      <c r="J136">
        <v>10</v>
      </c>
      <c r="K136" t="str">
        <f t="shared" si="44"/>
        <v>Other</v>
      </c>
      <c r="L136" t="str">
        <f t="shared" si="38"/>
        <v>Medium</v>
      </c>
      <c r="M136">
        <f t="shared" si="39"/>
        <v>4.4720000000000004</v>
      </c>
      <c r="N136" t="str">
        <f t="shared" si="40"/>
        <v>1.72 &lt; SOM &lt;= 5.16</v>
      </c>
      <c r="O136" t="s">
        <v>1269</v>
      </c>
      <c r="P136" t="s">
        <v>1270</v>
      </c>
      <c r="Q136">
        <v>7</v>
      </c>
      <c r="R136" t="str">
        <f t="shared" si="43"/>
        <v>5.5 &lt; pH &lt;= 7.3</v>
      </c>
      <c r="S136" t="s">
        <v>317</v>
      </c>
      <c r="T136">
        <f>IF(AND((ISNUMBER(SEARCH("heavy",$A136))=TRUE),$F136="Winter wheat"),'Management details'!$O$11,
IF(AND((ISNUMBER(SEARCH("medium",$A136))=TRUE),$F136="Winter wheat"),'Management details'!$P$11,
IF(AND((ISNUMBER(SEARCH("light",$A136))=TRUE),$F136="Winter wheat"),'Management details'!$Q$11,
IF($F136="Oilseed Rape",'Management details'!$O$12))))</f>
        <v>190</v>
      </c>
      <c r="U136" t="s">
        <v>1424</v>
      </c>
      <c r="V136">
        <v>3</v>
      </c>
      <c r="W136" s="167">
        <f>IF(AND(ISNUMBER(SEARCH("L-Dsty",$A136))=TRUE,F136="Winter wheat"),'Management details'!$AB$22,
IF(AND(ISNUMBER(SEARCH("H-Dsty",$A136))=TRUE,F136="Winter wheat"),'Management details'!$AF$22,
IF(F136="Oilseed Rape",'Management details'!$AB$30)))</f>
        <v>2</v>
      </c>
      <c r="X136" s="34" t="s">
        <v>1197</v>
      </c>
      <c r="Y136" t="s">
        <v>1197</v>
      </c>
      <c r="Z136">
        <v>0</v>
      </c>
      <c r="AA136">
        <v>100</v>
      </c>
      <c r="AB136" t="s">
        <v>1264</v>
      </c>
      <c r="AC136" s="34" t="s">
        <v>320</v>
      </c>
      <c r="AD136" t="str">
        <f t="shared" si="41"/>
        <v>no change</v>
      </c>
      <c r="AE136">
        <v>0</v>
      </c>
      <c r="AF136">
        <v>0</v>
      </c>
      <c r="AG136" s="25">
        <f t="shared" si="46"/>
        <v>0</v>
      </c>
      <c r="AH136">
        <v>0</v>
      </c>
      <c r="AI136" s="25">
        <v>0</v>
      </c>
      <c r="AJ136" s="25">
        <f t="shared" si="51"/>
        <v>0</v>
      </c>
      <c r="AK136" s="25">
        <v>0</v>
      </c>
      <c r="AL136" s="25">
        <f t="shared" si="47"/>
        <v>0</v>
      </c>
      <c r="AM136">
        <f t="shared" si="48"/>
        <v>0</v>
      </c>
      <c r="AN136">
        <f t="shared" si="49"/>
        <v>1</v>
      </c>
      <c r="AO136">
        <v>0</v>
      </c>
      <c r="AP136">
        <f t="shared" si="50"/>
        <v>1</v>
      </c>
      <c r="AQ136">
        <v>0</v>
      </c>
      <c r="AR136" s="25">
        <f>IF(AND(ISNUMBER(SEARCH("L-Dsty",$A136))=TRUE,$F136="Winter wheat"),'Management details'!$F$32,
IF(AND(ISNUMBER(SEARCH("H-Dsty",$A136))=TRUE,$F136="Winter wheat"),'Management details'!$G$32,
IF(AND(ISNUMBER(SEARCH("L-Dsty",$A136))=TRUE,$F136="Oilseed Rape"),'Management details'!$F$33,
IF(AND(ISNUMBER(SEARCH("H-Dsty",$A136))=TRUE,$F136="Oilseed Rape"),'Management details'!$G$33))))</f>
        <v>3</v>
      </c>
    </row>
    <row r="137" spans="1:44">
      <c r="A137" t="s">
        <v>1406</v>
      </c>
      <c r="B137" t="s">
        <v>309</v>
      </c>
      <c r="C137">
        <v>2014</v>
      </c>
      <c r="D137">
        <v>4</v>
      </c>
      <c r="E137" t="s">
        <v>1363</v>
      </c>
      <c r="F137" t="s">
        <v>311</v>
      </c>
      <c r="G137">
        <v>7.2</v>
      </c>
      <c r="H137" s="24">
        <f>IF(AND(A137=A136,F137=F136,F137="Winter wheat"),G137*0.9*'Management details'!$F$46,
IF(AND(OR(A137&lt;&gt;A136,F137&lt;&gt;F136),F137="Winter wheat"),G137*'Management details'!$F$46,
IF(F137="Oilseed Rape",G137*'Management details'!$F$47)))</f>
        <v>61.92</v>
      </c>
      <c r="I137" t="s">
        <v>1272</v>
      </c>
      <c r="J137">
        <v>10</v>
      </c>
      <c r="K137" t="str">
        <f t="shared" si="44"/>
        <v>Winter wheat</v>
      </c>
      <c r="L137" t="str">
        <f t="shared" si="38"/>
        <v>Medium</v>
      </c>
      <c r="M137">
        <f t="shared" si="39"/>
        <v>4.4720000000000004</v>
      </c>
      <c r="N137" t="str">
        <f t="shared" si="40"/>
        <v>1.72 &lt; SOM &lt;= 5.16</v>
      </c>
      <c r="O137" t="s">
        <v>1269</v>
      </c>
      <c r="P137" t="s">
        <v>1270</v>
      </c>
      <c r="Q137">
        <v>7</v>
      </c>
      <c r="R137" t="str">
        <f t="shared" si="43"/>
        <v>5.5 &lt; pH &lt;= 7.3</v>
      </c>
      <c r="S137" t="s">
        <v>317</v>
      </c>
      <c r="T137">
        <f>IF(AND((ISNUMBER(SEARCH("heavy",$A137))=TRUE),$F137="Winter wheat"),'Management details'!$O$11,
IF(AND((ISNUMBER(SEARCH("medium",$A137))=TRUE),$F137="Winter wheat"),'Management details'!$P$11,
IF(AND((ISNUMBER(SEARCH("light",$A137))=TRUE),$F137="Winter wheat"),'Management details'!$Q$11,
IF($F137="Oilseed Rape",'Management details'!$O$12))))</f>
        <v>220</v>
      </c>
      <c r="U137" t="s">
        <v>1424</v>
      </c>
      <c r="V137">
        <v>3</v>
      </c>
      <c r="W137" s="167">
        <f>IF(AND(ISNUMBER(SEARCH("L-Dsty",$A137))=TRUE,F137="Winter wheat"),'Management details'!$AB$22,
IF(AND(ISNUMBER(SEARCH("H-Dsty",$A137))=TRUE,F137="Winter wheat"),'Management details'!$AF$22,
IF(F137="Oilseed Rape",'Management details'!$AB$30)))</f>
        <v>7.3776000000000002</v>
      </c>
      <c r="X137" s="34" t="s">
        <v>1197</v>
      </c>
      <c r="Y137" t="s">
        <v>1197</v>
      </c>
      <c r="Z137">
        <v>0</v>
      </c>
      <c r="AA137">
        <v>100</v>
      </c>
      <c r="AB137" t="s">
        <v>1264</v>
      </c>
      <c r="AC137" s="34" t="s">
        <v>320</v>
      </c>
      <c r="AD137" t="str">
        <f t="shared" si="41"/>
        <v>no change</v>
      </c>
      <c r="AE137">
        <v>0</v>
      </c>
      <c r="AF137">
        <v>0</v>
      </c>
      <c r="AG137" s="25">
        <f t="shared" si="46"/>
        <v>1</v>
      </c>
      <c r="AH137">
        <v>0</v>
      </c>
      <c r="AI137" s="25">
        <v>0</v>
      </c>
      <c r="AJ137" s="25">
        <f t="shared" si="51"/>
        <v>1</v>
      </c>
      <c r="AK137" s="25">
        <v>0</v>
      </c>
      <c r="AL137" s="25">
        <f t="shared" si="47"/>
        <v>0</v>
      </c>
      <c r="AM137">
        <f t="shared" si="48"/>
        <v>0</v>
      </c>
      <c r="AN137">
        <f t="shared" si="49"/>
        <v>2</v>
      </c>
      <c r="AO137">
        <v>0</v>
      </c>
      <c r="AP137">
        <f t="shared" si="50"/>
        <v>0</v>
      </c>
      <c r="AQ137">
        <v>0</v>
      </c>
      <c r="AR137" s="25">
        <f>IF(AND(ISNUMBER(SEARCH("L-Dsty",$A137))=TRUE,$F137="Winter wheat"),'Management details'!$F$32,
IF(AND(ISNUMBER(SEARCH("H-Dsty",$A137))=TRUE,$F137="Winter wheat"),'Management details'!$G$32,
IF(AND(ISNUMBER(SEARCH("L-Dsty",$A137))=TRUE,$F137="Oilseed Rape"),'Management details'!$F$33,
IF(AND(ISNUMBER(SEARCH("H-Dsty",$A137))=TRUE,$F137="Oilseed Rape"),'Management details'!$G$33))))</f>
        <v>4</v>
      </c>
    </row>
    <row r="138" spans="1:44">
      <c r="A138" t="s">
        <v>1406</v>
      </c>
      <c r="B138" t="s">
        <v>309</v>
      </c>
      <c r="C138">
        <v>2015</v>
      </c>
      <c r="D138">
        <v>5</v>
      </c>
      <c r="E138" t="s">
        <v>1363</v>
      </c>
      <c r="F138" t="s">
        <v>311</v>
      </c>
      <c r="G138">
        <v>7.2</v>
      </c>
      <c r="H138" s="24">
        <f>IF(AND(A138=A137,F138=F137,F138="Winter wheat"),G138*0.9*'Management details'!$F$46,
IF(AND(OR(A138&lt;&gt;A137,F138&lt;&gt;F137),F138="Winter wheat"),G138*'Management details'!$F$46,
IF(F138="Oilseed Rape",G138*'Management details'!$F$47)))</f>
        <v>55.728000000000002</v>
      </c>
      <c r="I138" t="s">
        <v>1272</v>
      </c>
      <c r="J138">
        <v>10</v>
      </c>
      <c r="K138" t="str">
        <f t="shared" si="44"/>
        <v>Winter wheat</v>
      </c>
      <c r="L138" t="str">
        <f t="shared" si="38"/>
        <v>Medium</v>
      </c>
      <c r="M138">
        <f t="shared" si="39"/>
        <v>4.4720000000000004</v>
      </c>
      <c r="N138" t="str">
        <f t="shared" si="40"/>
        <v>1.72 &lt; SOM &lt;= 5.16</v>
      </c>
      <c r="O138" t="s">
        <v>1269</v>
      </c>
      <c r="P138" t="s">
        <v>1270</v>
      </c>
      <c r="Q138">
        <v>7</v>
      </c>
      <c r="R138" t="str">
        <f t="shared" si="43"/>
        <v>5.5 &lt; pH &lt;= 7.3</v>
      </c>
      <c r="S138" t="s">
        <v>317</v>
      </c>
      <c r="T138">
        <f>IF(AND((ISNUMBER(SEARCH("heavy",$A138))=TRUE),$F138="Winter wheat"),'Management details'!$O$11,
IF(AND((ISNUMBER(SEARCH("medium",$A138))=TRUE),$F138="Winter wheat"),'Management details'!$P$11,
IF(AND((ISNUMBER(SEARCH("light",$A138))=TRUE),$F138="Winter wheat"),'Management details'!$Q$11,
IF($F138="Oilseed Rape",'Management details'!$O$12))))</f>
        <v>220</v>
      </c>
      <c r="U138" t="s">
        <v>1424</v>
      </c>
      <c r="V138">
        <v>3</v>
      </c>
      <c r="W138" s="167">
        <f>IF(AND(ISNUMBER(SEARCH("L-Dsty",$A138))=TRUE,F138="Winter wheat"),'Management details'!$AB$22,
IF(AND(ISNUMBER(SEARCH("H-Dsty",$A138))=TRUE,F138="Winter wheat"),'Management details'!$AF$22,
IF(F138="Oilseed Rape",'Management details'!$AB$30)))</f>
        <v>7.3776000000000002</v>
      </c>
      <c r="X138" s="34" t="s">
        <v>1197</v>
      </c>
      <c r="Y138" t="s">
        <v>1197</v>
      </c>
      <c r="Z138">
        <v>0</v>
      </c>
      <c r="AA138">
        <v>100</v>
      </c>
      <c r="AB138" t="s">
        <v>1264</v>
      </c>
      <c r="AC138" s="34" t="s">
        <v>320</v>
      </c>
      <c r="AD138" t="str">
        <f t="shared" si="41"/>
        <v>no change</v>
      </c>
      <c r="AE138">
        <v>0</v>
      </c>
      <c r="AF138">
        <v>0</v>
      </c>
      <c r="AG138" s="25">
        <f t="shared" si="46"/>
        <v>0</v>
      </c>
      <c r="AH138">
        <v>0</v>
      </c>
      <c r="AI138" s="25">
        <v>0</v>
      </c>
      <c r="AJ138" s="25">
        <f t="shared" si="51"/>
        <v>1</v>
      </c>
      <c r="AK138" s="25">
        <v>0</v>
      </c>
      <c r="AL138" s="25">
        <f t="shared" si="47"/>
        <v>1</v>
      </c>
      <c r="AM138">
        <f t="shared" si="48"/>
        <v>1</v>
      </c>
      <c r="AN138">
        <f t="shared" si="49"/>
        <v>2</v>
      </c>
      <c r="AO138">
        <v>0</v>
      </c>
      <c r="AP138">
        <f t="shared" si="50"/>
        <v>0</v>
      </c>
      <c r="AQ138">
        <v>0</v>
      </c>
      <c r="AR138" s="25">
        <f>IF(AND(ISNUMBER(SEARCH("L-Dsty",$A138))=TRUE,$F138="Winter wheat"),'Management details'!$F$32,
IF(AND(ISNUMBER(SEARCH("H-Dsty",$A138))=TRUE,$F138="Winter wheat"),'Management details'!$G$32,
IF(AND(ISNUMBER(SEARCH("L-Dsty",$A138))=TRUE,$F138="Oilseed Rape"),'Management details'!$F$33,
IF(AND(ISNUMBER(SEARCH("H-Dsty",$A138))=TRUE,$F138="Oilseed Rape"),'Management details'!$G$33))))</f>
        <v>4</v>
      </c>
    </row>
    <row r="139" spans="1:44">
      <c r="A139" t="s">
        <v>1406</v>
      </c>
      <c r="B139" t="s">
        <v>309</v>
      </c>
      <c r="C139">
        <v>2016</v>
      </c>
      <c r="D139">
        <v>6</v>
      </c>
      <c r="E139" t="s">
        <v>1363</v>
      </c>
      <c r="F139" t="s">
        <v>326</v>
      </c>
      <c r="G139">
        <v>7.2</v>
      </c>
      <c r="H139" s="24">
        <f>IF(AND(A139=A138,F139=F138,F139="Winter wheat"),G139*0.9*'Management details'!$F$46,
IF(AND(OR(A139&lt;&gt;A138,F139&lt;&gt;F138),F139="Winter wheat"),G139*'Management details'!$F$46,
IF(F139="Oilseed Rape",G139*'Management details'!$F$47)))</f>
        <v>25.2</v>
      </c>
      <c r="I139" t="s">
        <v>1272</v>
      </c>
      <c r="J139">
        <v>10</v>
      </c>
      <c r="K139" t="str">
        <f t="shared" si="44"/>
        <v>Other</v>
      </c>
      <c r="L139" t="str">
        <f t="shared" si="38"/>
        <v>Medium</v>
      </c>
      <c r="M139">
        <f t="shared" si="39"/>
        <v>4.4720000000000004</v>
      </c>
      <c r="N139" t="str">
        <f t="shared" si="40"/>
        <v>1.72 &lt; SOM &lt;= 5.16</v>
      </c>
      <c r="O139" t="s">
        <v>1269</v>
      </c>
      <c r="P139" t="s">
        <v>1270</v>
      </c>
      <c r="Q139">
        <v>7</v>
      </c>
      <c r="R139" t="str">
        <f t="shared" si="43"/>
        <v>5.5 &lt; pH &lt;= 7.3</v>
      </c>
      <c r="S139" t="s">
        <v>317</v>
      </c>
      <c r="T139">
        <f>IF(AND((ISNUMBER(SEARCH("heavy",$A139))=TRUE),$F139="Winter wheat"),'Management details'!$O$11,
IF(AND((ISNUMBER(SEARCH("medium",$A139))=TRUE),$F139="Winter wheat"),'Management details'!$P$11,
IF(AND((ISNUMBER(SEARCH("light",$A139))=TRUE),$F139="Winter wheat"),'Management details'!$Q$11,
IF($F139="Oilseed Rape",'Management details'!$O$12))))</f>
        <v>190</v>
      </c>
      <c r="U139" t="s">
        <v>1424</v>
      </c>
      <c r="V139">
        <v>3</v>
      </c>
      <c r="W139" s="167">
        <f>IF(AND(ISNUMBER(SEARCH("L-Dsty",$A139))=TRUE,F139="Winter wheat"),'Management details'!$AB$22,
IF(AND(ISNUMBER(SEARCH("H-Dsty",$A139))=TRUE,F139="Winter wheat"),'Management details'!$AF$22,
IF(F139="Oilseed Rape",'Management details'!$AB$30)))</f>
        <v>2</v>
      </c>
      <c r="X139" s="34" t="s">
        <v>1197</v>
      </c>
      <c r="Y139" t="s">
        <v>1197</v>
      </c>
      <c r="Z139">
        <v>0</v>
      </c>
      <c r="AA139">
        <v>100</v>
      </c>
      <c r="AB139" t="s">
        <v>1264</v>
      </c>
      <c r="AC139" s="34" t="s">
        <v>320</v>
      </c>
      <c r="AD139" t="str">
        <f t="shared" si="41"/>
        <v>no change</v>
      </c>
      <c r="AE139">
        <v>0</v>
      </c>
      <c r="AF139">
        <v>0</v>
      </c>
      <c r="AG139" s="25">
        <f t="shared" si="46"/>
        <v>0</v>
      </c>
      <c r="AH139">
        <v>0</v>
      </c>
      <c r="AI139" s="25">
        <v>0</v>
      </c>
      <c r="AJ139" s="25">
        <f t="shared" si="51"/>
        <v>0</v>
      </c>
      <c r="AK139" s="25">
        <v>0</v>
      </c>
      <c r="AL139" s="25">
        <f t="shared" si="47"/>
        <v>0</v>
      </c>
      <c r="AM139">
        <f t="shared" si="48"/>
        <v>0</v>
      </c>
      <c r="AN139">
        <f t="shared" si="49"/>
        <v>1</v>
      </c>
      <c r="AO139">
        <v>0</v>
      </c>
      <c r="AP139">
        <f t="shared" si="50"/>
        <v>1</v>
      </c>
      <c r="AQ139">
        <v>0</v>
      </c>
      <c r="AR139" s="25">
        <f>IF(AND(ISNUMBER(SEARCH("L-Dsty",$A139))=TRUE,$F139="Winter wheat"),'Management details'!$F$32,
IF(AND(ISNUMBER(SEARCH("H-Dsty",$A139))=TRUE,$F139="Winter wheat"),'Management details'!$G$32,
IF(AND(ISNUMBER(SEARCH("L-Dsty",$A139))=TRUE,$F139="Oilseed Rape"),'Management details'!$F$33,
IF(AND(ISNUMBER(SEARCH("H-Dsty",$A139))=TRUE,$F139="Oilseed Rape"),'Management details'!$G$33))))</f>
        <v>3</v>
      </c>
    </row>
    <row r="140" spans="1:44">
      <c r="A140" t="s">
        <v>1407</v>
      </c>
      <c r="B140" t="s">
        <v>309</v>
      </c>
      <c r="C140">
        <v>2011</v>
      </c>
      <c r="D140">
        <v>1</v>
      </c>
      <c r="E140" t="s">
        <v>1379</v>
      </c>
      <c r="F140" t="s">
        <v>311</v>
      </c>
      <c r="G140">
        <v>7.2</v>
      </c>
      <c r="H140" s="24">
        <f>IF(AND(A140=A139,F140=F139,F140="Winter wheat"),G140*0.9*'Management details'!$F$46,
IF(AND(OR(A140&lt;&gt;A139,F140&lt;&gt;F139),F140="Winter wheat"),G140*'Management details'!$F$46,
IF(F140="Oilseed Rape",G140*'Management details'!$F$47)))</f>
        <v>61.92</v>
      </c>
      <c r="I140" t="s">
        <v>1272</v>
      </c>
      <c r="J140">
        <v>10</v>
      </c>
      <c r="K140" t="str">
        <f t="shared" si="44"/>
        <v>Winter wheat</v>
      </c>
      <c r="L140" t="str">
        <f t="shared" si="38"/>
        <v>Medium</v>
      </c>
      <c r="M140">
        <f t="shared" si="39"/>
        <v>4.4720000000000004</v>
      </c>
      <c r="N140" t="str">
        <f t="shared" si="40"/>
        <v>1.72 &lt; SOM &lt;= 5.16</v>
      </c>
      <c r="O140" t="s">
        <v>1269</v>
      </c>
      <c r="P140" t="s">
        <v>1270</v>
      </c>
      <c r="Q140">
        <v>7</v>
      </c>
      <c r="R140" t="str">
        <f t="shared" si="43"/>
        <v>5.5 &lt; pH &lt;= 7.3</v>
      </c>
      <c r="S140" t="s">
        <v>317</v>
      </c>
      <c r="T140">
        <f>IF(AND((ISNUMBER(SEARCH("heavy",$A140))=TRUE),$F140="Winter wheat"),'Management details'!$O$11,
IF(AND((ISNUMBER(SEARCH("medium",$A140))=TRUE),$F140="Winter wheat"),'Management details'!$P$11,
IF(AND((ISNUMBER(SEARCH("light",$A140))=TRUE),$F140="Winter wheat"),'Management details'!$Q$11,
IF($F140="Oilseed Rape",'Management details'!$O$12))))</f>
        <v>220</v>
      </c>
      <c r="U140" t="s">
        <v>1424</v>
      </c>
      <c r="V140">
        <v>3</v>
      </c>
      <c r="W140" s="167">
        <f>IF(AND(ISNUMBER(SEARCH("L-Dsty",$A140))=TRUE,F140="Winter wheat"),'Management details'!$AB$22,
IF(AND(ISNUMBER(SEARCH("H-Dsty",$A140))=TRUE,F140="Winter wheat"),'Management details'!$AF$22,
IF(F140="Oilseed Rape",'Management details'!$AB$30)))</f>
        <v>7.3776000000000002</v>
      </c>
      <c r="X140" s="34" t="s">
        <v>1197</v>
      </c>
      <c r="Y140" t="s">
        <v>1197</v>
      </c>
      <c r="Z140">
        <v>0</v>
      </c>
      <c r="AA140">
        <v>100</v>
      </c>
      <c r="AB140" t="s">
        <v>1264</v>
      </c>
      <c r="AC140" s="34" t="s">
        <v>320</v>
      </c>
      <c r="AD140" t="str">
        <f t="shared" si="41"/>
        <v>no change</v>
      </c>
      <c r="AE140">
        <v>0</v>
      </c>
      <c r="AF140">
        <v>0</v>
      </c>
      <c r="AG140" s="25">
        <f t="shared" si="46"/>
        <v>1</v>
      </c>
      <c r="AH140">
        <v>0</v>
      </c>
      <c r="AI140" s="25">
        <v>0</v>
      </c>
      <c r="AJ140" s="25">
        <f>IF($AI140=1,0,
IF(F140="Oilseed Rape",0,
1))</f>
        <v>1</v>
      </c>
      <c r="AK140" s="25">
        <v>0</v>
      </c>
      <c r="AL140" s="25">
        <f t="shared" si="47"/>
        <v>0</v>
      </c>
      <c r="AM140">
        <f t="shared" si="48"/>
        <v>0</v>
      </c>
      <c r="AN140">
        <f t="shared" si="49"/>
        <v>2</v>
      </c>
      <c r="AO140">
        <v>0</v>
      </c>
      <c r="AP140">
        <f t="shared" si="50"/>
        <v>0</v>
      </c>
      <c r="AQ140">
        <v>0</v>
      </c>
      <c r="AR140" s="25">
        <f>IF(AND(ISNUMBER(SEARCH("L-Dsty",$A140))=TRUE,$F140="Winter wheat"),'Management details'!$F$32,
IF(AND(ISNUMBER(SEARCH("H-Dsty",$A140))=TRUE,$F140="Winter wheat"),'Management details'!$G$32,
IF(AND(ISNUMBER(SEARCH("L-Dsty",$A140))=TRUE,$F140="Oilseed Rape"),'Management details'!$F$33,
IF(AND(ISNUMBER(SEARCH("H-Dsty",$A140))=TRUE,$F140="Oilseed Rape"),'Management details'!$G$33))))</f>
        <v>4</v>
      </c>
    </row>
    <row r="141" spans="1:44">
      <c r="A141" t="s">
        <v>1407</v>
      </c>
      <c r="B141" t="s">
        <v>309</v>
      </c>
      <c r="C141">
        <v>2012</v>
      </c>
      <c r="D141">
        <v>2</v>
      </c>
      <c r="E141" t="s">
        <v>1379</v>
      </c>
      <c r="F141" t="s">
        <v>311</v>
      </c>
      <c r="G141">
        <v>7.2</v>
      </c>
      <c r="H141" s="24">
        <f>IF(AND(A141=A140,F141=F140,F141="Winter wheat"),G141*0.9*'Management details'!$F$46,
IF(AND(OR(A141&lt;&gt;A140,F141&lt;&gt;F140),F141="Winter wheat"),G141*'Management details'!$F$46,
IF(F141="Oilseed Rape",G141*'Management details'!$F$47)))</f>
        <v>55.728000000000002</v>
      </c>
      <c r="I141" t="s">
        <v>1272</v>
      </c>
      <c r="J141">
        <v>10</v>
      </c>
      <c r="K141" t="str">
        <f t="shared" si="44"/>
        <v>Winter wheat</v>
      </c>
      <c r="L141" t="str">
        <f t="shared" si="38"/>
        <v>Medium</v>
      </c>
      <c r="M141">
        <f t="shared" si="39"/>
        <v>4.4720000000000004</v>
      </c>
      <c r="N141" t="str">
        <f t="shared" si="40"/>
        <v>1.72 &lt; SOM &lt;= 5.16</v>
      </c>
      <c r="O141" t="s">
        <v>1269</v>
      </c>
      <c r="P141" t="s">
        <v>1270</v>
      </c>
      <c r="Q141">
        <v>7</v>
      </c>
      <c r="R141" t="str">
        <f t="shared" si="43"/>
        <v>5.5 &lt; pH &lt;= 7.3</v>
      </c>
      <c r="S141" t="s">
        <v>317</v>
      </c>
      <c r="T141">
        <f>IF(AND((ISNUMBER(SEARCH("heavy",$A141))=TRUE),$F141="Winter wheat"),'Management details'!$O$11,
IF(AND((ISNUMBER(SEARCH("medium",$A141))=TRUE),$F141="Winter wheat"),'Management details'!$P$11,
IF(AND((ISNUMBER(SEARCH("light",$A141))=TRUE),$F141="Winter wheat"),'Management details'!$Q$11,
IF($F141="Oilseed Rape",'Management details'!$O$12))))</f>
        <v>220</v>
      </c>
      <c r="U141" t="s">
        <v>1424</v>
      </c>
      <c r="V141">
        <v>3</v>
      </c>
      <c r="W141" s="167">
        <f>IF(AND(ISNUMBER(SEARCH("L-Dsty",$A141))=TRUE,F141="Winter wheat"),'Management details'!$AB$22,
IF(AND(ISNUMBER(SEARCH("H-Dsty",$A141))=TRUE,F141="Winter wheat"),'Management details'!$AF$22,
IF(F141="Oilseed Rape",'Management details'!$AB$30)))</f>
        <v>7.3776000000000002</v>
      </c>
      <c r="X141" s="34" t="s">
        <v>1197</v>
      </c>
      <c r="Y141" t="s">
        <v>1197</v>
      </c>
      <c r="Z141">
        <v>0</v>
      </c>
      <c r="AA141">
        <v>100</v>
      </c>
      <c r="AB141" t="s">
        <v>1264</v>
      </c>
      <c r="AC141" s="34" t="s">
        <v>320</v>
      </c>
      <c r="AD141" t="str">
        <f t="shared" si="41"/>
        <v>no change</v>
      </c>
      <c r="AE141">
        <v>0</v>
      </c>
      <c r="AF141">
        <v>0</v>
      </c>
      <c r="AG141" s="25">
        <f t="shared" si="46"/>
        <v>0</v>
      </c>
      <c r="AH141">
        <v>0</v>
      </c>
      <c r="AI141" s="25">
        <v>0</v>
      </c>
      <c r="AJ141" s="25">
        <f t="shared" ref="AJ141:AJ145" si="52">IF($AI141=1,0,
IF(F141="Oilseed Rape",0,
1))</f>
        <v>1</v>
      </c>
      <c r="AK141" s="25">
        <v>0</v>
      </c>
      <c r="AL141" s="25">
        <f t="shared" si="47"/>
        <v>1</v>
      </c>
      <c r="AM141">
        <f t="shared" si="48"/>
        <v>1</v>
      </c>
      <c r="AN141">
        <f t="shared" si="49"/>
        <v>2</v>
      </c>
      <c r="AO141">
        <v>0</v>
      </c>
      <c r="AP141">
        <f t="shared" si="50"/>
        <v>0</v>
      </c>
      <c r="AQ141">
        <v>0</v>
      </c>
      <c r="AR141" s="25">
        <f>IF(AND(ISNUMBER(SEARCH("L-Dsty",$A141))=TRUE,$F141="Winter wheat"),'Management details'!$F$32,
IF(AND(ISNUMBER(SEARCH("H-Dsty",$A141))=TRUE,$F141="Winter wheat"),'Management details'!$G$32,
IF(AND(ISNUMBER(SEARCH("L-Dsty",$A141))=TRUE,$F141="Oilseed Rape"),'Management details'!$F$33,
IF(AND(ISNUMBER(SEARCH("H-Dsty",$A141))=TRUE,$F141="Oilseed Rape"),'Management details'!$G$33))))</f>
        <v>4</v>
      </c>
    </row>
    <row r="142" spans="1:44">
      <c r="A142" t="s">
        <v>1407</v>
      </c>
      <c r="B142" t="s">
        <v>309</v>
      </c>
      <c r="C142">
        <v>2013</v>
      </c>
      <c r="D142">
        <v>3</v>
      </c>
      <c r="E142" t="s">
        <v>1379</v>
      </c>
      <c r="F142" t="s">
        <v>326</v>
      </c>
      <c r="G142">
        <v>7.2</v>
      </c>
      <c r="H142" s="24">
        <f>IF(AND(A142=A141,F142=F141,F142="Winter wheat"),G142*0.9*'Management details'!$F$46,
IF(AND(OR(A142&lt;&gt;A141,F142&lt;&gt;F141),F142="Winter wheat"),G142*'Management details'!$F$46,
IF(F142="Oilseed Rape",G142*'Management details'!$F$47)))</f>
        <v>25.2</v>
      </c>
      <c r="I142" t="s">
        <v>1272</v>
      </c>
      <c r="J142">
        <v>10</v>
      </c>
      <c r="K142" t="str">
        <f t="shared" si="44"/>
        <v>Other</v>
      </c>
      <c r="L142" t="str">
        <f t="shared" si="38"/>
        <v>Medium</v>
      </c>
      <c r="M142">
        <f t="shared" si="39"/>
        <v>4.4720000000000004</v>
      </c>
      <c r="N142" t="str">
        <f t="shared" si="40"/>
        <v>1.72 &lt; SOM &lt;= 5.16</v>
      </c>
      <c r="O142" t="s">
        <v>1269</v>
      </c>
      <c r="P142" t="s">
        <v>1270</v>
      </c>
      <c r="Q142">
        <v>7</v>
      </c>
      <c r="R142" t="str">
        <f t="shared" si="43"/>
        <v>5.5 &lt; pH &lt;= 7.3</v>
      </c>
      <c r="S142" t="s">
        <v>317</v>
      </c>
      <c r="T142">
        <f>IF(AND((ISNUMBER(SEARCH("heavy",$A142))=TRUE),$F142="Winter wheat"),'Management details'!$O$11,
IF(AND((ISNUMBER(SEARCH("medium",$A142))=TRUE),$F142="Winter wheat"),'Management details'!$P$11,
IF(AND((ISNUMBER(SEARCH("light",$A142))=TRUE),$F142="Winter wheat"),'Management details'!$Q$11,
IF($F142="Oilseed Rape",'Management details'!$O$12))))</f>
        <v>190</v>
      </c>
      <c r="U142" t="s">
        <v>1424</v>
      </c>
      <c r="V142">
        <v>3</v>
      </c>
      <c r="W142" s="167">
        <f>IF(AND(ISNUMBER(SEARCH("L-Dsty",$A142))=TRUE,F142="Winter wheat"),'Management details'!$AB$22,
IF(AND(ISNUMBER(SEARCH("H-Dsty",$A142))=TRUE,F142="Winter wheat"),'Management details'!$AF$22,
IF(F142="Oilseed Rape",'Management details'!$AB$30)))</f>
        <v>2</v>
      </c>
      <c r="X142" s="34" t="s">
        <v>1197</v>
      </c>
      <c r="Y142" t="s">
        <v>1197</v>
      </c>
      <c r="Z142">
        <v>0</v>
      </c>
      <c r="AA142">
        <v>100</v>
      </c>
      <c r="AB142" t="s">
        <v>1264</v>
      </c>
      <c r="AC142" s="34" t="s">
        <v>320</v>
      </c>
      <c r="AD142" t="str">
        <f t="shared" si="41"/>
        <v>no change</v>
      </c>
      <c r="AE142">
        <v>0</v>
      </c>
      <c r="AF142">
        <v>0</v>
      </c>
      <c r="AG142" s="25">
        <f t="shared" si="46"/>
        <v>0</v>
      </c>
      <c r="AH142">
        <v>0</v>
      </c>
      <c r="AI142" s="25">
        <v>0</v>
      </c>
      <c r="AJ142" s="25">
        <f t="shared" si="52"/>
        <v>0</v>
      </c>
      <c r="AK142" s="25">
        <v>0</v>
      </c>
      <c r="AL142" s="25">
        <f t="shared" si="47"/>
        <v>0</v>
      </c>
      <c r="AM142">
        <f t="shared" si="48"/>
        <v>0</v>
      </c>
      <c r="AN142">
        <f t="shared" si="49"/>
        <v>1</v>
      </c>
      <c r="AO142">
        <v>0</v>
      </c>
      <c r="AP142">
        <f t="shared" si="50"/>
        <v>1</v>
      </c>
      <c r="AQ142">
        <v>0</v>
      </c>
      <c r="AR142" s="25">
        <f>IF(AND(ISNUMBER(SEARCH("L-Dsty",$A142))=TRUE,$F142="Winter wheat"),'Management details'!$F$32,
IF(AND(ISNUMBER(SEARCH("H-Dsty",$A142))=TRUE,$F142="Winter wheat"),'Management details'!$G$32,
IF(AND(ISNUMBER(SEARCH("L-Dsty",$A142))=TRUE,$F142="Oilseed Rape"),'Management details'!$F$33,
IF(AND(ISNUMBER(SEARCH("H-Dsty",$A142))=TRUE,$F142="Oilseed Rape"),'Management details'!$G$33))))</f>
        <v>3</v>
      </c>
    </row>
    <row r="143" spans="1:44">
      <c r="A143" t="s">
        <v>1407</v>
      </c>
      <c r="B143" t="s">
        <v>309</v>
      </c>
      <c r="C143">
        <v>2014</v>
      </c>
      <c r="D143">
        <v>4</v>
      </c>
      <c r="E143" t="s">
        <v>1379</v>
      </c>
      <c r="F143" t="s">
        <v>311</v>
      </c>
      <c r="G143">
        <v>7.2</v>
      </c>
      <c r="H143" s="24">
        <f>IF(AND(A143=A142,F143=F142,F143="Winter wheat"),G143*0.9*'Management details'!$F$46,
IF(AND(OR(A143&lt;&gt;A142,F143&lt;&gt;F142),F143="Winter wheat"),G143*'Management details'!$F$46,
IF(F143="Oilseed Rape",G143*'Management details'!$F$47)))</f>
        <v>61.92</v>
      </c>
      <c r="I143" t="s">
        <v>1272</v>
      </c>
      <c r="J143">
        <v>10</v>
      </c>
      <c r="K143" t="str">
        <f t="shared" si="44"/>
        <v>Winter wheat</v>
      </c>
      <c r="L143" t="str">
        <f t="shared" si="38"/>
        <v>Medium</v>
      </c>
      <c r="M143">
        <f t="shared" si="39"/>
        <v>4.4720000000000004</v>
      </c>
      <c r="N143" t="str">
        <f t="shared" si="40"/>
        <v>1.72 &lt; SOM &lt;= 5.16</v>
      </c>
      <c r="O143" t="s">
        <v>1269</v>
      </c>
      <c r="P143" t="s">
        <v>1270</v>
      </c>
      <c r="Q143">
        <v>7</v>
      </c>
      <c r="R143" t="str">
        <f t="shared" si="43"/>
        <v>5.5 &lt; pH &lt;= 7.3</v>
      </c>
      <c r="S143" t="s">
        <v>317</v>
      </c>
      <c r="T143">
        <f>IF(AND((ISNUMBER(SEARCH("heavy",$A143))=TRUE),$F143="Winter wheat"),'Management details'!$O$11,
IF(AND((ISNUMBER(SEARCH("medium",$A143))=TRUE),$F143="Winter wheat"),'Management details'!$P$11,
IF(AND((ISNUMBER(SEARCH("light",$A143))=TRUE),$F143="Winter wheat"),'Management details'!$Q$11,
IF($F143="Oilseed Rape",'Management details'!$O$12))))</f>
        <v>220</v>
      </c>
      <c r="U143" t="s">
        <v>1424</v>
      </c>
      <c r="V143">
        <v>3</v>
      </c>
      <c r="W143" s="167">
        <f>IF(AND(ISNUMBER(SEARCH("L-Dsty",$A143))=TRUE,F143="Winter wheat"),'Management details'!$AB$22,
IF(AND(ISNUMBER(SEARCH("H-Dsty",$A143))=TRUE,F143="Winter wheat"),'Management details'!$AF$22,
IF(F143="Oilseed Rape",'Management details'!$AB$30)))</f>
        <v>7.3776000000000002</v>
      </c>
      <c r="X143" s="34" t="s">
        <v>1197</v>
      </c>
      <c r="Y143" t="s">
        <v>1197</v>
      </c>
      <c r="Z143">
        <v>0</v>
      </c>
      <c r="AA143">
        <v>100</v>
      </c>
      <c r="AB143" t="s">
        <v>1264</v>
      </c>
      <c r="AC143" s="34" t="s">
        <v>320</v>
      </c>
      <c r="AD143" t="str">
        <f t="shared" si="41"/>
        <v>no change</v>
      </c>
      <c r="AE143">
        <v>0</v>
      </c>
      <c r="AF143">
        <v>0</v>
      </c>
      <c r="AG143" s="25">
        <f t="shared" si="46"/>
        <v>1</v>
      </c>
      <c r="AH143">
        <v>0</v>
      </c>
      <c r="AI143" s="25">
        <v>0</v>
      </c>
      <c r="AJ143" s="25">
        <f t="shared" si="52"/>
        <v>1</v>
      </c>
      <c r="AK143" s="25">
        <v>0</v>
      </c>
      <c r="AL143" s="25">
        <f t="shared" si="47"/>
        <v>0</v>
      </c>
      <c r="AM143">
        <f t="shared" si="48"/>
        <v>0</v>
      </c>
      <c r="AN143">
        <f t="shared" si="49"/>
        <v>2</v>
      </c>
      <c r="AO143">
        <v>0</v>
      </c>
      <c r="AP143">
        <f t="shared" si="50"/>
        <v>0</v>
      </c>
      <c r="AQ143">
        <v>0</v>
      </c>
      <c r="AR143" s="25">
        <f>IF(AND(ISNUMBER(SEARCH("L-Dsty",$A143))=TRUE,$F143="Winter wheat"),'Management details'!$F$32,
IF(AND(ISNUMBER(SEARCH("H-Dsty",$A143))=TRUE,$F143="Winter wheat"),'Management details'!$G$32,
IF(AND(ISNUMBER(SEARCH("L-Dsty",$A143))=TRUE,$F143="Oilseed Rape"),'Management details'!$F$33,
IF(AND(ISNUMBER(SEARCH("H-Dsty",$A143))=TRUE,$F143="Oilseed Rape"),'Management details'!$G$33))))</f>
        <v>4</v>
      </c>
    </row>
    <row r="144" spans="1:44">
      <c r="A144" t="s">
        <v>1407</v>
      </c>
      <c r="B144" t="s">
        <v>309</v>
      </c>
      <c r="C144">
        <v>2015</v>
      </c>
      <c r="D144">
        <v>5</v>
      </c>
      <c r="E144" t="s">
        <v>1379</v>
      </c>
      <c r="F144" t="s">
        <v>311</v>
      </c>
      <c r="G144">
        <v>7.2</v>
      </c>
      <c r="H144" s="24">
        <f>IF(AND(A144=A143,F144=F143,F144="Winter wheat"),G144*0.9*'Management details'!$F$46,
IF(AND(OR(A144&lt;&gt;A143,F144&lt;&gt;F143),F144="Winter wheat"),G144*'Management details'!$F$46,
IF(F144="Oilseed Rape",G144*'Management details'!$F$47)))</f>
        <v>55.728000000000002</v>
      </c>
      <c r="I144" t="s">
        <v>1272</v>
      </c>
      <c r="J144">
        <v>10</v>
      </c>
      <c r="K144" t="str">
        <f t="shared" si="44"/>
        <v>Winter wheat</v>
      </c>
      <c r="L144" t="str">
        <f t="shared" si="38"/>
        <v>Medium</v>
      </c>
      <c r="M144">
        <f t="shared" si="39"/>
        <v>4.4720000000000004</v>
      </c>
      <c r="N144" t="str">
        <f t="shared" si="40"/>
        <v>1.72 &lt; SOM &lt;= 5.16</v>
      </c>
      <c r="O144" t="s">
        <v>1269</v>
      </c>
      <c r="P144" t="s">
        <v>1270</v>
      </c>
      <c r="Q144">
        <v>7</v>
      </c>
      <c r="R144" t="str">
        <f t="shared" si="43"/>
        <v>5.5 &lt; pH &lt;= 7.3</v>
      </c>
      <c r="S144" t="s">
        <v>317</v>
      </c>
      <c r="T144">
        <f>IF(AND((ISNUMBER(SEARCH("heavy",$A144))=TRUE),$F144="Winter wheat"),'Management details'!$O$11,
IF(AND((ISNUMBER(SEARCH("medium",$A144))=TRUE),$F144="Winter wheat"),'Management details'!$P$11,
IF(AND((ISNUMBER(SEARCH("light",$A144))=TRUE),$F144="Winter wheat"),'Management details'!$Q$11,
IF($F144="Oilseed Rape",'Management details'!$O$12))))</f>
        <v>220</v>
      </c>
      <c r="U144" t="s">
        <v>1424</v>
      </c>
      <c r="V144">
        <v>3</v>
      </c>
      <c r="W144" s="167">
        <f>IF(AND(ISNUMBER(SEARCH("L-Dsty",$A144))=TRUE,F144="Winter wheat"),'Management details'!$AB$22,
IF(AND(ISNUMBER(SEARCH("H-Dsty",$A144))=TRUE,F144="Winter wheat"),'Management details'!$AF$22,
IF(F144="Oilseed Rape",'Management details'!$AB$30)))</f>
        <v>7.3776000000000002</v>
      </c>
      <c r="X144" s="34" t="s">
        <v>1197</v>
      </c>
      <c r="Y144" t="s">
        <v>1197</v>
      </c>
      <c r="Z144">
        <v>0</v>
      </c>
      <c r="AA144">
        <v>100</v>
      </c>
      <c r="AB144" t="s">
        <v>1264</v>
      </c>
      <c r="AC144" s="34" t="s">
        <v>320</v>
      </c>
      <c r="AD144" t="str">
        <f t="shared" si="41"/>
        <v>no change</v>
      </c>
      <c r="AE144">
        <v>0</v>
      </c>
      <c r="AF144">
        <v>0</v>
      </c>
      <c r="AG144" s="25">
        <f t="shared" si="46"/>
        <v>0</v>
      </c>
      <c r="AH144">
        <v>0</v>
      </c>
      <c r="AI144" s="25">
        <v>0</v>
      </c>
      <c r="AJ144" s="25">
        <f t="shared" si="52"/>
        <v>1</v>
      </c>
      <c r="AK144" s="25">
        <v>0</v>
      </c>
      <c r="AL144" s="25">
        <f t="shared" si="47"/>
        <v>1</v>
      </c>
      <c r="AM144">
        <f t="shared" si="48"/>
        <v>1</v>
      </c>
      <c r="AN144">
        <f t="shared" si="49"/>
        <v>2</v>
      </c>
      <c r="AO144">
        <v>0</v>
      </c>
      <c r="AP144">
        <f t="shared" si="50"/>
        <v>0</v>
      </c>
      <c r="AQ144">
        <v>0</v>
      </c>
      <c r="AR144" s="25">
        <f>IF(AND(ISNUMBER(SEARCH("L-Dsty",$A144))=TRUE,$F144="Winter wheat"),'Management details'!$F$32,
IF(AND(ISNUMBER(SEARCH("H-Dsty",$A144))=TRUE,$F144="Winter wheat"),'Management details'!$G$32,
IF(AND(ISNUMBER(SEARCH("L-Dsty",$A144))=TRUE,$F144="Oilseed Rape"),'Management details'!$F$33,
IF(AND(ISNUMBER(SEARCH("H-Dsty",$A144))=TRUE,$F144="Oilseed Rape"),'Management details'!$G$33))))</f>
        <v>4</v>
      </c>
    </row>
    <row r="145" spans="1:44">
      <c r="A145" t="s">
        <v>1407</v>
      </c>
      <c r="B145" t="s">
        <v>309</v>
      </c>
      <c r="C145">
        <v>2016</v>
      </c>
      <c r="D145">
        <v>6</v>
      </c>
      <c r="E145" t="s">
        <v>1379</v>
      </c>
      <c r="F145" t="s">
        <v>326</v>
      </c>
      <c r="G145">
        <v>7.2</v>
      </c>
      <c r="H145" s="24">
        <f>IF(AND(A145=A144,F145=F144,F145="Winter wheat"),G145*0.9*'Management details'!$F$46,
IF(AND(OR(A145&lt;&gt;A144,F145&lt;&gt;F144),F145="Winter wheat"),G145*'Management details'!$F$46,
IF(F145="Oilseed Rape",G145*'Management details'!$F$47)))</f>
        <v>25.2</v>
      </c>
      <c r="I145" t="s">
        <v>1272</v>
      </c>
      <c r="J145">
        <v>10</v>
      </c>
      <c r="K145" t="str">
        <f t="shared" si="44"/>
        <v>Other</v>
      </c>
      <c r="L145" t="str">
        <f t="shared" si="38"/>
        <v>Medium</v>
      </c>
      <c r="M145">
        <f t="shared" si="39"/>
        <v>4.4720000000000004</v>
      </c>
      <c r="N145" t="str">
        <f t="shared" si="40"/>
        <v>1.72 &lt; SOM &lt;= 5.16</v>
      </c>
      <c r="O145" t="s">
        <v>1269</v>
      </c>
      <c r="P145" t="s">
        <v>1270</v>
      </c>
      <c r="Q145">
        <v>7</v>
      </c>
      <c r="R145" t="str">
        <f t="shared" si="43"/>
        <v>5.5 &lt; pH &lt;= 7.3</v>
      </c>
      <c r="S145" t="s">
        <v>317</v>
      </c>
      <c r="T145">
        <f>IF(AND((ISNUMBER(SEARCH("heavy",$A145))=TRUE),$F145="Winter wheat"),'Management details'!$O$11,
IF(AND((ISNUMBER(SEARCH("medium",$A145))=TRUE),$F145="Winter wheat"),'Management details'!$P$11,
IF(AND((ISNUMBER(SEARCH("light",$A145))=TRUE),$F145="Winter wheat"),'Management details'!$Q$11,
IF($F145="Oilseed Rape",'Management details'!$O$12))))</f>
        <v>190</v>
      </c>
      <c r="U145" t="s">
        <v>1424</v>
      </c>
      <c r="V145">
        <v>3</v>
      </c>
      <c r="W145" s="167">
        <f>IF(AND(ISNUMBER(SEARCH("L-Dsty",$A145))=TRUE,F145="Winter wheat"),'Management details'!$AB$22,
IF(AND(ISNUMBER(SEARCH("H-Dsty",$A145))=TRUE,F145="Winter wheat"),'Management details'!$AF$22,
IF(F145="Oilseed Rape",'Management details'!$AB$30)))</f>
        <v>2</v>
      </c>
      <c r="X145" s="34" t="s">
        <v>1197</v>
      </c>
      <c r="Y145" t="s">
        <v>1197</v>
      </c>
      <c r="Z145">
        <v>0</v>
      </c>
      <c r="AA145">
        <v>100</v>
      </c>
      <c r="AB145" t="s">
        <v>1264</v>
      </c>
      <c r="AC145" s="34" t="s">
        <v>320</v>
      </c>
      <c r="AD145" t="str">
        <f t="shared" si="41"/>
        <v>no change</v>
      </c>
      <c r="AE145">
        <v>0</v>
      </c>
      <c r="AF145">
        <v>0</v>
      </c>
      <c r="AG145" s="25">
        <f t="shared" si="46"/>
        <v>0</v>
      </c>
      <c r="AH145">
        <v>0</v>
      </c>
      <c r="AI145" s="25">
        <v>0</v>
      </c>
      <c r="AJ145" s="25">
        <f t="shared" si="52"/>
        <v>0</v>
      </c>
      <c r="AK145" s="25">
        <v>0</v>
      </c>
      <c r="AL145" s="25">
        <f t="shared" si="47"/>
        <v>0</v>
      </c>
      <c r="AM145">
        <f t="shared" si="48"/>
        <v>0</v>
      </c>
      <c r="AN145">
        <f t="shared" si="49"/>
        <v>1</v>
      </c>
      <c r="AO145">
        <v>0</v>
      </c>
      <c r="AP145">
        <f t="shared" si="50"/>
        <v>1</v>
      </c>
      <c r="AQ145">
        <v>0</v>
      </c>
      <c r="AR145" s="25">
        <f>IF(AND(ISNUMBER(SEARCH("L-Dsty",$A145))=TRUE,$F145="Winter wheat"),'Management details'!$F$32,
IF(AND(ISNUMBER(SEARCH("H-Dsty",$A145))=TRUE,$F145="Winter wheat"),'Management details'!$G$32,
IF(AND(ISNUMBER(SEARCH("L-Dsty",$A145))=TRUE,$F145="Oilseed Rape"),'Management details'!$F$33,
IF(AND(ISNUMBER(SEARCH("H-Dsty",$A145))=TRUE,$F145="Oilseed Rape"),'Management details'!$G$33))))</f>
        <v>3</v>
      </c>
    </row>
    <row r="146" spans="1:44">
      <c r="A146" t="s">
        <v>1402</v>
      </c>
      <c r="B146" t="s">
        <v>309</v>
      </c>
      <c r="C146">
        <v>2011</v>
      </c>
      <c r="D146">
        <v>1</v>
      </c>
      <c r="E146" t="s">
        <v>1364</v>
      </c>
      <c r="F146" t="s">
        <v>311</v>
      </c>
      <c r="G146">
        <v>7.2</v>
      </c>
      <c r="H146" s="24">
        <f>IF(AND(A146=A145,F146=F145,F146="Winter wheat"),G146*0.9*'Management details'!$F$46,
IF(AND(OR(A146&lt;&gt;A145,F146&lt;&gt;F145),F146="Winter wheat"),G146*'Management details'!$F$46,
IF(F146="Oilseed Rape",G146*'Management details'!$F$47)))</f>
        <v>61.92</v>
      </c>
      <c r="I146" t="s">
        <v>1272</v>
      </c>
      <c r="J146">
        <v>10</v>
      </c>
      <c r="K146" t="str">
        <f t="shared" si="44"/>
        <v>Winter wheat</v>
      </c>
      <c r="L146" t="str">
        <f t="shared" si="38"/>
        <v>Coarse</v>
      </c>
      <c r="M146">
        <f t="shared" si="39"/>
        <v>5.16</v>
      </c>
      <c r="N146" t="str">
        <f t="shared" si="40"/>
        <v>1.72 &lt; SOM &lt;= 5.16</v>
      </c>
      <c r="O146" t="s">
        <v>1269</v>
      </c>
      <c r="P146" t="s">
        <v>1270</v>
      </c>
      <c r="Q146">
        <v>7</v>
      </c>
      <c r="R146" t="str">
        <f t="shared" si="43"/>
        <v>5.5 &lt; pH &lt;= 7.3</v>
      </c>
      <c r="S146" t="s">
        <v>317</v>
      </c>
      <c r="T146">
        <f>IF(AND((ISNUMBER(SEARCH("heavy",$A146))=TRUE),$F146="Winter wheat"),'Management details'!$O$11,
IF(AND((ISNUMBER(SEARCH("medium",$A146))=TRUE),$F146="Winter wheat"),'Management details'!$P$11,
IF(AND((ISNUMBER(SEARCH("light",$A146))=TRUE),$F146="Winter wheat"),'Management details'!$Q$11,
IF($F146="Oilseed Rape",'Management details'!$O$12))))</f>
        <v>190</v>
      </c>
      <c r="U146" t="s">
        <v>1424</v>
      </c>
      <c r="V146">
        <v>3</v>
      </c>
      <c r="W146" s="167">
        <f>IF(AND(ISNUMBER(SEARCH("L-Dsty",$A146))=TRUE,F146="Winter wheat"),'Management details'!$AB$22,
IF(AND(ISNUMBER(SEARCH("H-Dsty",$A146))=TRUE,F146="Winter wheat"),'Management details'!$AF$22,
IF(F146="Oilseed Rape",'Management details'!$AB$30)))</f>
        <v>8.0975999999999999</v>
      </c>
      <c r="X146" s="34" t="s">
        <v>1197</v>
      </c>
      <c r="Y146" t="s">
        <v>1197</v>
      </c>
      <c r="Z146">
        <v>0</v>
      </c>
      <c r="AA146">
        <v>100</v>
      </c>
      <c r="AB146" t="s">
        <v>1264</v>
      </c>
      <c r="AC146" s="34" t="s">
        <v>320</v>
      </c>
      <c r="AD146" t="str">
        <f t="shared" si="41"/>
        <v>no change</v>
      </c>
      <c r="AE146">
        <v>0</v>
      </c>
      <c r="AF146">
        <v>0</v>
      </c>
      <c r="AG146" s="25">
        <f t="shared" si="46"/>
        <v>1</v>
      </c>
      <c r="AH146">
        <v>0</v>
      </c>
      <c r="AI146" s="25">
        <v>0</v>
      </c>
      <c r="AJ146" s="25">
        <f>IF($AI146=1,0,
IF(F146="Oilseed Rape",0,
1))</f>
        <v>1</v>
      </c>
      <c r="AK146" s="25">
        <v>0</v>
      </c>
      <c r="AL146" s="25">
        <f t="shared" si="47"/>
        <v>0</v>
      </c>
      <c r="AM146">
        <f t="shared" si="48"/>
        <v>0</v>
      </c>
      <c r="AN146">
        <f t="shared" si="49"/>
        <v>2</v>
      </c>
      <c r="AO146">
        <v>0</v>
      </c>
      <c r="AP146">
        <f t="shared" si="50"/>
        <v>0</v>
      </c>
      <c r="AQ146">
        <v>0</v>
      </c>
      <c r="AR146" s="25">
        <f>IF(AND(ISNUMBER(SEARCH("L-Dsty",$A146))=TRUE,$F146="Winter wheat"),'Management details'!$F$32,
IF(AND(ISNUMBER(SEARCH("H-Dsty",$A146))=TRUE,$F146="Winter wheat"),'Management details'!$G$32,
IF(AND(ISNUMBER(SEARCH("L-Dsty",$A146))=TRUE,$F146="Oilseed Rape"),'Management details'!$F$33,
IF(AND(ISNUMBER(SEARCH("H-Dsty",$A146))=TRUE,$F146="Oilseed Rape"),'Management details'!$G$33))))</f>
        <v>4</v>
      </c>
    </row>
    <row r="147" spans="1:44">
      <c r="A147" t="s">
        <v>1402</v>
      </c>
      <c r="B147" t="s">
        <v>309</v>
      </c>
      <c r="C147">
        <v>2012</v>
      </c>
      <c r="D147">
        <v>2</v>
      </c>
      <c r="E147" t="s">
        <v>1364</v>
      </c>
      <c r="F147" t="s">
        <v>311</v>
      </c>
      <c r="G147">
        <v>7.2</v>
      </c>
      <c r="H147" s="24">
        <f>IF(AND(A147=A146,F147=F146,F147="Winter wheat"),G147*0.9*'Management details'!$F$46,
IF(AND(OR(A147&lt;&gt;A146,F147&lt;&gt;F146),F147="Winter wheat"),G147*'Management details'!$F$46,
IF(F147="Oilseed Rape",G147*'Management details'!$F$47)))</f>
        <v>55.728000000000002</v>
      </c>
      <c r="I147" t="s">
        <v>1272</v>
      </c>
      <c r="J147">
        <v>10</v>
      </c>
      <c r="K147" t="str">
        <f t="shared" si="44"/>
        <v>Winter wheat</v>
      </c>
      <c r="L147" t="str">
        <f t="shared" si="38"/>
        <v>Coarse</v>
      </c>
      <c r="M147">
        <f t="shared" si="39"/>
        <v>5.16</v>
      </c>
      <c r="N147" t="str">
        <f t="shared" si="40"/>
        <v>1.72 &lt; SOM &lt;= 5.16</v>
      </c>
      <c r="O147" t="s">
        <v>1269</v>
      </c>
      <c r="P147" t="s">
        <v>1270</v>
      </c>
      <c r="Q147">
        <v>7</v>
      </c>
      <c r="R147" t="str">
        <f t="shared" si="43"/>
        <v>5.5 &lt; pH &lt;= 7.3</v>
      </c>
      <c r="S147" t="s">
        <v>317</v>
      </c>
      <c r="T147">
        <f>IF(AND((ISNUMBER(SEARCH("heavy",$A147))=TRUE),$F147="Winter wheat"),'Management details'!$O$11,
IF(AND((ISNUMBER(SEARCH("medium",$A147))=TRUE),$F147="Winter wheat"),'Management details'!$P$11,
IF(AND((ISNUMBER(SEARCH("light",$A147))=TRUE),$F147="Winter wheat"),'Management details'!$Q$11,
IF($F147="Oilseed Rape",'Management details'!$O$12))))</f>
        <v>190</v>
      </c>
      <c r="U147" t="s">
        <v>1424</v>
      </c>
      <c r="V147">
        <v>3</v>
      </c>
      <c r="W147" s="167">
        <f>IF(AND(ISNUMBER(SEARCH("L-Dsty",$A147))=TRUE,F147="Winter wheat"),'Management details'!$AB$22,
IF(AND(ISNUMBER(SEARCH("H-Dsty",$A147))=TRUE,F147="Winter wheat"),'Management details'!$AF$22,
IF(F147="Oilseed Rape",'Management details'!$AB$30)))</f>
        <v>8.0975999999999999</v>
      </c>
      <c r="X147" s="34" t="s">
        <v>1197</v>
      </c>
      <c r="Y147" t="s">
        <v>1197</v>
      </c>
      <c r="Z147">
        <v>0</v>
      </c>
      <c r="AA147">
        <v>100</v>
      </c>
      <c r="AB147" t="s">
        <v>1264</v>
      </c>
      <c r="AC147" s="34" t="s">
        <v>320</v>
      </c>
      <c r="AD147" t="str">
        <f t="shared" si="41"/>
        <v>no change</v>
      </c>
      <c r="AE147">
        <v>0</v>
      </c>
      <c r="AF147">
        <v>0</v>
      </c>
      <c r="AG147" s="25">
        <f t="shared" si="46"/>
        <v>0</v>
      </c>
      <c r="AH147">
        <v>0</v>
      </c>
      <c r="AI147" s="25">
        <v>0</v>
      </c>
      <c r="AJ147" s="25">
        <f t="shared" ref="AJ147:AJ151" si="53">IF($AI147=1,0,
IF(F147="Oilseed Rape",0,
1))</f>
        <v>1</v>
      </c>
      <c r="AK147" s="25">
        <v>0</v>
      </c>
      <c r="AL147" s="25">
        <f t="shared" si="47"/>
        <v>1</v>
      </c>
      <c r="AM147">
        <f t="shared" si="48"/>
        <v>1</v>
      </c>
      <c r="AN147">
        <f t="shared" si="49"/>
        <v>2</v>
      </c>
      <c r="AO147">
        <v>0</v>
      </c>
      <c r="AP147">
        <f t="shared" si="50"/>
        <v>0</v>
      </c>
      <c r="AQ147">
        <v>0</v>
      </c>
      <c r="AR147" s="25">
        <f>IF(AND(ISNUMBER(SEARCH("L-Dsty",$A147))=TRUE,$F147="Winter wheat"),'Management details'!$F$32,
IF(AND(ISNUMBER(SEARCH("H-Dsty",$A147))=TRUE,$F147="Winter wheat"),'Management details'!$G$32,
IF(AND(ISNUMBER(SEARCH("L-Dsty",$A147))=TRUE,$F147="Oilseed Rape"),'Management details'!$F$33,
IF(AND(ISNUMBER(SEARCH("H-Dsty",$A147))=TRUE,$F147="Oilseed Rape"),'Management details'!$G$33))))</f>
        <v>4</v>
      </c>
    </row>
    <row r="148" spans="1:44">
      <c r="A148" t="s">
        <v>1402</v>
      </c>
      <c r="B148" t="s">
        <v>309</v>
      </c>
      <c r="C148">
        <v>2013</v>
      </c>
      <c r="D148">
        <v>3</v>
      </c>
      <c r="E148" t="s">
        <v>1364</v>
      </c>
      <c r="F148" t="s">
        <v>326</v>
      </c>
      <c r="G148">
        <v>7.2</v>
      </c>
      <c r="H148" s="24">
        <f>IF(AND(A148=A147,F148=F147,F148="Winter wheat"),G148*0.9*'Management details'!$F$46,
IF(AND(OR(A148&lt;&gt;A147,F148&lt;&gt;F147),F148="Winter wheat"),G148*'Management details'!$F$46,
IF(F148="Oilseed Rape",G148*'Management details'!$F$47)))</f>
        <v>25.2</v>
      </c>
      <c r="I148" t="s">
        <v>1272</v>
      </c>
      <c r="J148">
        <v>10</v>
      </c>
      <c r="K148" t="str">
        <f t="shared" si="44"/>
        <v>Other</v>
      </c>
      <c r="L148" t="str">
        <f t="shared" si="38"/>
        <v>Coarse</v>
      </c>
      <c r="M148">
        <f t="shared" si="39"/>
        <v>5.16</v>
      </c>
      <c r="N148" t="str">
        <f t="shared" si="40"/>
        <v>1.72 &lt; SOM &lt;= 5.16</v>
      </c>
      <c r="O148" t="s">
        <v>1269</v>
      </c>
      <c r="P148" t="s">
        <v>1270</v>
      </c>
      <c r="Q148">
        <v>7</v>
      </c>
      <c r="R148" t="str">
        <f t="shared" si="43"/>
        <v>5.5 &lt; pH &lt;= 7.3</v>
      </c>
      <c r="S148" t="s">
        <v>317</v>
      </c>
      <c r="T148">
        <f>IF(AND((ISNUMBER(SEARCH("heavy",$A148))=TRUE),$F148="Winter wheat"),'Management details'!$O$11,
IF(AND((ISNUMBER(SEARCH("medium",$A148))=TRUE),$F148="Winter wheat"),'Management details'!$P$11,
IF(AND((ISNUMBER(SEARCH("light",$A148))=TRUE),$F148="Winter wheat"),'Management details'!$Q$11,
IF($F148="Oilseed Rape",'Management details'!$O$12))))</f>
        <v>190</v>
      </c>
      <c r="U148" t="s">
        <v>1424</v>
      </c>
      <c r="V148">
        <v>3</v>
      </c>
      <c r="W148" s="167">
        <f>IF(AND(ISNUMBER(SEARCH("L-Dsty",$A148))=TRUE,F148="Winter wheat"),'Management details'!$AB$22,
IF(AND(ISNUMBER(SEARCH("H-Dsty",$A148))=TRUE,F148="Winter wheat"),'Management details'!$AF$22,
IF(F148="Oilseed Rape",'Management details'!$AB$30)))</f>
        <v>2</v>
      </c>
      <c r="X148" s="34" t="s">
        <v>1197</v>
      </c>
      <c r="Y148" t="s">
        <v>1197</v>
      </c>
      <c r="Z148">
        <v>0</v>
      </c>
      <c r="AA148">
        <v>100</v>
      </c>
      <c r="AB148" t="s">
        <v>1264</v>
      </c>
      <c r="AC148" s="34" t="s">
        <v>320</v>
      </c>
      <c r="AD148" t="str">
        <f t="shared" si="41"/>
        <v>no change</v>
      </c>
      <c r="AE148">
        <v>0</v>
      </c>
      <c r="AF148">
        <v>0</v>
      </c>
      <c r="AG148" s="25">
        <f t="shared" si="46"/>
        <v>0</v>
      </c>
      <c r="AH148">
        <v>0</v>
      </c>
      <c r="AI148" s="25">
        <v>0</v>
      </c>
      <c r="AJ148" s="25">
        <f t="shared" si="53"/>
        <v>0</v>
      </c>
      <c r="AK148" s="25">
        <v>0</v>
      </c>
      <c r="AL148" s="25">
        <f t="shared" si="47"/>
        <v>0</v>
      </c>
      <c r="AM148">
        <f t="shared" si="48"/>
        <v>0</v>
      </c>
      <c r="AN148">
        <f t="shared" si="49"/>
        <v>1</v>
      </c>
      <c r="AO148">
        <v>0</v>
      </c>
      <c r="AP148">
        <f t="shared" si="50"/>
        <v>1</v>
      </c>
      <c r="AQ148">
        <v>0</v>
      </c>
      <c r="AR148" s="25">
        <f>IF(AND(ISNUMBER(SEARCH("L-Dsty",$A148))=TRUE,$F148="Winter wheat"),'Management details'!$F$32,
IF(AND(ISNUMBER(SEARCH("H-Dsty",$A148))=TRUE,$F148="Winter wheat"),'Management details'!$G$32,
IF(AND(ISNUMBER(SEARCH("L-Dsty",$A148))=TRUE,$F148="Oilseed Rape"),'Management details'!$F$33,
IF(AND(ISNUMBER(SEARCH("H-Dsty",$A148))=TRUE,$F148="Oilseed Rape"),'Management details'!$G$33))))</f>
        <v>3</v>
      </c>
    </row>
    <row r="149" spans="1:44">
      <c r="A149" t="s">
        <v>1402</v>
      </c>
      <c r="B149" t="s">
        <v>309</v>
      </c>
      <c r="C149">
        <v>2014</v>
      </c>
      <c r="D149">
        <v>4</v>
      </c>
      <c r="E149" t="s">
        <v>1364</v>
      </c>
      <c r="F149" t="s">
        <v>311</v>
      </c>
      <c r="G149">
        <v>7.2</v>
      </c>
      <c r="H149" s="24">
        <f>IF(AND(A149=A148,F149=F148,F149="Winter wheat"),G149*0.9*'Management details'!$F$46,
IF(AND(OR(A149&lt;&gt;A148,F149&lt;&gt;F148),F149="Winter wheat"),G149*'Management details'!$F$46,
IF(F149="Oilseed Rape",G149*'Management details'!$F$47)))</f>
        <v>61.92</v>
      </c>
      <c r="I149" t="s">
        <v>1272</v>
      </c>
      <c r="J149">
        <v>10</v>
      </c>
      <c r="K149" t="str">
        <f t="shared" si="44"/>
        <v>Winter wheat</v>
      </c>
      <c r="L149" t="str">
        <f t="shared" si="38"/>
        <v>Coarse</v>
      </c>
      <c r="M149">
        <f t="shared" si="39"/>
        <v>5.16</v>
      </c>
      <c r="N149" t="str">
        <f t="shared" si="40"/>
        <v>1.72 &lt; SOM &lt;= 5.16</v>
      </c>
      <c r="O149" t="s">
        <v>1269</v>
      </c>
      <c r="P149" t="s">
        <v>1270</v>
      </c>
      <c r="Q149">
        <v>7</v>
      </c>
      <c r="R149" t="str">
        <f t="shared" si="43"/>
        <v>5.5 &lt; pH &lt;= 7.3</v>
      </c>
      <c r="S149" t="s">
        <v>317</v>
      </c>
      <c r="T149">
        <f>IF(AND((ISNUMBER(SEARCH("heavy",$A149))=TRUE),$F149="Winter wheat"),'Management details'!$O$11,
IF(AND((ISNUMBER(SEARCH("medium",$A149))=TRUE),$F149="Winter wheat"),'Management details'!$P$11,
IF(AND((ISNUMBER(SEARCH("light",$A149))=TRUE),$F149="Winter wheat"),'Management details'!$Q$11,
IF($F149="Oilseed Rape",'Management details'!$O$12))))</f>
        <v>190</v>
      </c>
      <c r="U149" t="s">
        <v>1424</v>
      </c>
      <c r="V149">
        <v>3</v>
      </c>
      <c r="W149" s="167">
        <f>IF(AND(ISNUMBER(SEARCH("L-Dsty",$A149))=TRUE,F149="Winter wheat"),'Management details'!$AB$22,
IF(AND(ISNUMBER(SEARCH("H-Dsty",$A149))=TRUE,F149="Winter wheat"),'Management details'!$AF$22,
IF(F149="Oilseed Rape",'Management details'!$AB$30)))</f>
        <v>8.0975999999999999</v>
      </c>
      <c r="X149" s="34" t="s">
        <v>1197</v>
      </c>
      <c r="Y149" t="s">
        <v>1197</v>
      </c>
      <c r="Z149">
        <v>0</v>
      </c>
      <c r="AA149">
        <v>100</v>
      </c>
      <c r="AB149" t="s">
        <v>1264</v>
      </c>
      <c r="AC149" s="34" t="s">
        <v>320</v>
      </c>
      <c r="AD149" t="str">
        <f t="shared" si="41"/>
        <v>no change</v>
      </c>
      <c r="AE149">
        <v>0</v>
      </c>
      <c r="AF149">
        <v>0</v>
      </c>
      <c r="AG149" s="25">
        <f t="shared" si="46"/>
        <v>1</v>
      </c>
      <c r="AH149">
        <v>0</v>
      </c>
      <c r="AI149" s="25">
        <v>0</v>
      </c>
      <c r="AJ149" s="25">
        <f t="shared" si="53"/>
        <v>1</v>
      </c>
      <c r="AK149" s="25">
        <v>0</v>
      </c>
      <c r="AL149" s="25">
        <f t="shared" si="47"/>
        <v>0</v>
      </c>
      <c r="AM149">
        <f t="shared" si="48"/>
        <v>0</v>
      </c>
      <c r="AN149">
        <f t="shared" si="49"/>
        <v>2</v>
      </c>
      <c r="AO149">
        <v>0</v>
      </c>
      <c r="AP149">
        <f t="shared" si="50"/>
        <v>0</v>
      </c>
      <c r="AQ149">
        <v>0</v>
      </c>
      <c r="AR149" s="25">
        <f>IF(AND(ISNUMBER(SEARCH("L-Dsty",$A149))=TRUE,$F149="Winter wheat"),'Management details'!$F$32,
IF(AND(ISNUMBER(SEARCH("H-Dsty",$A149))=TRUE,$F149="Winter wheat"),'Management details'!$G$32,
IF(AND(ISNUMBER(SEARCH("L-Dsty",$A149))=TRUE,$F149="Oilseed Rape"),'Management details'!$F$33,
IF(AND(ISNUMBER(SEARCH("H-Dsty",$A149))=TRUE,$F149="Oilseed Rape"),'Management details'!$G$33))))</f>
        <v>4</v>
      </c>
    </row>
    <row r="150" spans="1:44">
      <c r="A150" t="s">
        <v>1402</v>
      </c>
      <c r="B150" t="s">
        <v>309</v>
      </c>
      <c r="C150">
        <v>2015</v>
      </c>
      <c r="D150">
        <v>5</v>
      </c>
      <c r="E150" t="s">
        <v>1364</v>
      </c>
      <c r="F150" t="s">
        <v>311</v>
      </c>
      <c r="G150">
        <v>7.2</v>
      </c>
      <c r="H150" s="24">
        <f>IF(AND(A150=A149,F150=F149,F150="Winter wheat"),G150*0.9*'Management details'!$F$46,
IF(AND(OR(A150&lt;&gt;A149,F150&lt;&gt;F149),F150="Winter wheat"),G150*'Management details'!$F$46,
IF(F150="Oilseed Rape",G150*'Management details'!$F$47)))</f>
        <v>55.728000000000002</v>
      </c>
      <c r="I150" t="s">
        <v>1272</v>
      </c>
      <c r="J150">
        <v>10</v>
      </c>
      <c r="K150" t="str">
        <f t="shared" si="44"/>
        <v>Winter wheat</v>
      </c>
      <c r="L150" t="str">
        <f t="shared" si="38"/>
        <v>Coarse</v>
      </c>
      <c r="M150">
        <f t="shared" si="39"/>
        <v>5.16</v>
      </c>
      <c r="N150" t="str">
        <f t="shared" si="40"/>
        <v>1.72 &lt; SOM &lt;= 5.16</v>
      </c>
      <c r="O150" t="s">
        <v>1269</v>
      </c>
      <c r="P150" t="s">
        <v>1270</v>
      </c>
      <c r="Q150">
        <v>7</v>
      </c>
      <c r="R150" t="str">
        <f t="shared" si="43"/>
        <v>5.5 &lt; pH &lt;= 7.3</v>
      </c>
      <c r="S150" t="s">
        <v>317</v>
      </c>
      <c r="T150">
        <f>IF(AND((ISNUMBER(SEARCH("heavy",$A150))=TRUE),$F150="Winter wheat"),'Management details'!$O$11,
IF(AND((ISNUMBER(SEARCH("medium",$A150))=TRUE),$F150="Winter wheat"),'Management details'!$P$11,
IF(AND((ISNUMBER(SEARCH("light",$A150))=TRUE),$F150="Winter wheat"),'Management details'!$Q$11,
IF($F150="Oilseed Rape",'Management details'!$O$12))))</f>
        <v>190</v>
      </c>
      <c r="U150" t="s">
        <v>1424</v>
      </c>
      <c r="V150">
        <v>3</v>
      </c>
      <c r="W150" s="167">
        <f>IF(AND(ISNUMBER(SEARCH("L-Dsty",$A150))=TRUE,F150="Winter wheat"),'Management details'!$AB$22,
IF(AND(ISNUMBER(SEARCH("H-Dsty",$A150))=TRUE,F150="Winter wheat"),'Management details'!$AF$22,
IF(F150="Oilseed Rape",'Management details'!$AB$30)))</f>
        <v>8.0975999999999999</v>
      </c>
      <c r="X150" s="34" t="s">
        <v>1197</v>
      </c>
      <c r="Y150" t="s">
        <v>1197</v>
      </c>
      <c r="Z150">
        <v>0</v>
      </c>
      <c r="AA150">
        <v>100</v>
      </c>
      <c r="AB150" t="s">
        <v>1264</v>
      </c>
      <c r="AC150" s="34" t="s">
        <v>320</v>
      </c>
      <c r="AD150" t="str">
        <f t="shared" si="41"/>
        <v>no change</v>
      </c>
      <c r="AE150">
        <v>0</v>
      </c>
      <c r="AF150">
        <v>0</v>
      </c>
      <c r="AG150" s="25">
        <f t="shared" si="46"/>
        <v>0</v>
      </c>
      <c r="AH150">
        <v>0</v>
      </c>
      <c r="AI150" s="25">
        <v>0</v>
      </c>
      <c r="AJ150" s="25">
        <f t="shared" si="53"/>
        <v>1</v>
      </c>
      <c r="AK150" s="25">
        <v>0</v>
      </c>
      <c r="AL150" s="25">
        <f t="shared" si="47"/>
        <v>1</v>
      </c>
      <c r="AM150">
        <f t="shared" si="48"/>
        <v>1</v>
      </c>
      <c r="AN150">
        <f t="shared" si="49"/>
        <v>2</v>
      </c>
      <c r="AO150">
        <v>0</v>
      </c>
      <c r="AP150">
        <f t="shared" si="50"/>
        <v>0</v>
      </c>
      <c r="AQ150">
        <v>0</v>
      </c>
      <c r="AR150" s="25">
        <f>IF(AND(ISNUMBER(SEARCH("L-Dsty",$A150))=TRUE,$F150="Winter wheat"),'Management details'!$F$32,
IF(AND(ISNUMBER(SEARCH("H-Dsty",$A150))=TRUE,$F150="Winter wheat"),'Management details'!$G$32,
IF(AND(ISNUMBER(SEARCH("L-Dsty",$A150))=TRUE,$F150="Oilseed Rape"),'Management details'!$F$33,
IF(AND(ISNUMBER(SEARCH("H-Dsty",$A150))=TRUE,$F150="Oilseed Rape"),'Management details'!$G$33))))</f>
        <v>4</v>
      </c>
    </row>
    <row r="151" spans="1:44">
      <c r="A151" t="s">
        <v>1402</v>
      </c>
      <c r="B151" t="s">
        <v>309</v>
      </c>
      <c r="C151">
        <v>2016</v>
      </c>
      <c r="D151">
        <v>6</v>
      </c>
      <c r="E151" t="s">
        <v>1364</v>
      </c>
      <c r="F151" t="s">
        <v>326</v>
      </c>
      <c r="G151">
        <v>7.2</v>
      </c>
      <c r="H151" s="24">
        <f>IF(AND(A151=A150,F151=F150,F151="Winter wheat"),G151*0.9*'Management details'!$F$46,
IF(AND(OR(A151&lt;&gt;A150,F151&lt;&gt;F150),F151="Winter wheat"),G151*'Management details'!$F$46,
IF(F151="Oilseed Rape",G151*'Management details'!$F$47)))</f>
        <v>25.2</v>
      </c>
      <c r="I151" t="s">
        <v>1272</v>
      </c>
      <c r="J151">
        <v>10</v>
      </c>
      <c r="K151" t="str">
        <f t="shared" si="44"/>
        <v>Other</v>
      </c>
      <c r="L151" t="str">
        <f t="shared" si="38"/>
        <v>Coarse</v>
      </c>
      <c r="M151">
        <f t="shared" si="39"/>
        <v>5.16</v>
      </c>
      <c r="N151" t="str">
        <f t="shared" si="40"/>
        <v>1.72 &lt; SOM &lt;= 5.16</v>
      </c>
      <c r="O151" t="s">
        <v>1269</v>
      </c>
      <c r="P151" t="s">
        <v>1270</v>
      </c>
      <c r="Q151">
        <v>7</v>
      </c>
      <c r="R151" t="str">
        <f t="shared" si="43"/>
        <v>5.5 &lt; pH &lt;= 7.3</v>
      </c>
      <c r="S151" t="s">
        <v>317</v>
      </c>
      <c r="T151">
        <f>IF(AND((ISNUMBER(SEARCH("heavy",$A151))=TRUE),$F151="Winter wheat"),'Management details'!$O$11,
IF(AND((ISNUMBER(SEARCH("medium",$A151))=TRUE),$F151="Winter wheat"),'Management details'!$P$11,
IF(AND((ISNUMBER(SEARCH("light",$A151))=TRUE),$F151="Winter wheat"),'Management details'!$Q$11,
IF($F151="Oilseed Rape",'Management details'!$O$12))))</f>
        <v>190</v>
      </c>
      <c r="U151" t="s">
        <v>1424</v>
      </c>
      <c r="V151">
        <v>3</v>
      </c>
      <c r="W151" s="167">
        <f>IF(AND(ISNUMBER(SEARCH("L-Dsty",$A151))=TRUE,F151="Winter wheat"),'Management details'!$AB$22,
IF(AND(ISNUMBER(SEARCH("H-Dsty",$A151))=TRUE,F151="Winter wheat"),'Management details'!$AF$22,
IF(F151="Oilseed Rape",'Management details'!$AB$30)))</f>
        <v>2</v>
      </c>
      <c r="X151" s="34" t="s">
        <v>1197</v>
      </c>
      <c r="Y151" t="s">
        <v>1197</v>
      </c>
      <c r="Z151">
        <v>0</v>
      </c>
      <c r="AA151">
        <v>100</v>
      </c>
      <c r="AB151" t="s">
        <v>1264</v>
      </c>
      <c r="AC151" s="34" t="s">
        <v>320</v>
      </c>
      <c r="AD151" t="str">
        <f t="shared" si="41"/>
        <v>no change</v>
      </c>
      <c r="AE151">
        <v>0</v>
      </c>
      <c r="AF151">
        <v>0</v>
      </c>
      <c r="AG151" s="25">
        <f t="shared" si="46"/>
        <v>0</v>
      </c>
      <c r="AH151">
        <v>0</v>
      </c>
      <c r="AI151" s="25">
        <v>0</v>
      </c>
      <c r="AJ151" s="25">
        <f t="shared" si="53"/>
        <v>0</v>
      </c>
      <c r="AK151" s="25">
        <v>0</v>
      </c>
      <c r="AL151" s="25">
        <f t="shared" si="47"/>
        <v>0</v>
      </c>
      <c r="AM151">
        <f t="shared" si="48"/>
        <v>0</v>
      </c>
      <c r="AN151">
        <f t="shared" si="49"/>
        <v>1</v>
      </c>
      <c r="AO151">
        <v>0</v>
      </c>
      <c r="AP151">
        <f t="shared" si="50"/>
        <v>1</v>
      </c>
      <c r="AQ151">
        <v>0</v>
      </c>
      <c r="AR151" s="25">
        <f>IF(AND(ISNUMBER(SEARCH("L-Dsty",$A151))=TRUE,$F151="Winter wheat"),'Management details'!$F$32,
IF(AND(ISNUMBER(SEARCH("H-Dsty",$A151))=TRUE,$F151="Winter wheat"),'Management details'!$G$32,
IF(AND(ISNUMBER(SEARCH("L-Dsty",$A151))=TRUE,$F151="Oilseed Rape"),'Management details'!$F$33,
IF(AND(ISNUMBER(SEARCH("H-Dsty",$A151))=TRUE,$F151="Oilseed Rape"),'Management details'!$G$33))))</f>
        <v>3</v>
      </c>
    </row>
    <row r="152" spans="1:44">
      <c r="A152" t="s">
        <v>1403</v>
      </c>
      <c r="B152" t="s">
        <v>309</v>
      </c>
      <c r="C152">
        <v>2011</v>
      </c>
      <c r="D152">
        <v>1</v>
      </c>
      <c r="E152" t="s">
        <v>1365</v>
      </c>
      <c r="F152" t="s">
        <v>311</v>
      </c>
      <c r="G152">
        <v>7.2</v>
      </c>
      <c r="H152" s="24">
        <f>IF(AND(A152=A151,F152=F151,F152="Winter wheat"),G152*0.9*'Management details'!$F$46,
IF(AND(OR(A152&lt;&gt;A151,F152&lt;&gt;F151),F152="Winter wheat"),G152*'Management details'!$F$46,
IF(F152="Oilseed Rape",G152*'Management details'!$F$47)))</f>
        <v>61.92</v>
      </c>
      <c r="I152" t="s">
        <v>1272</v>
      </c>
      <c r="J152">
        <v>10</v>
      </c>
      <c r="K152" t="str">
        <f t="shared" si="44"/>
        <v>Winter wheat</v>
      </c>
      <c r="L152" t="str">
        <f t="shared" si="38"/>
        <v>Coarse</v>
      </c>
      <c r="M152">
        <f t="shared" si="39"/>
        <v>5.16</v>
      </c>
      <c r="N152" t="str">
        <f t="shared" si="40"/>
        <v>1.72 &lt; SOM &lt;= 5.16</v>
      </c>
      <c r="O152" t="s">
        <v>1269</v>
      </c>
      <c r="P152" t="s">
        <v>1270</v>
      </c>
      <c r="Q152">
        <v>7</v>
      </c>
      <c r="R152" t="str">
        <f t="shared" si="43"/>
        <v>5.5 &lt; pH &lt;= 7.3</v>
      </c>
      <c r="S152" t="s">
        <v>317</v>
      </c>
      <c r="T152">
        <f>IF(AND((ISNUMBER(SEARCH("heavy",$A152))=TRUE),$F152="Winter wheat"),'Management details'!$O$11,
IF(AND((ISNUMBER(SEARCH("medium",$A152))=TRUE),$F152="Winter wheat"),'Management details'!$P$11,
IF(AND((ISNUMBER(SEARCH("light",$A152))=TRUE),$F152="Winter wheat"),'Management details'!$Q$11,
IF($F152="Oilseed Rape",'Management details'!$O$12))))</f>
        <v>190</v>
      </c>
      <c r="U152" t="s">
        <v>1424</v>
      </c>
      <c r="V152">
        <v>3</v>
      </c>
      <c r="W152" s="167">
        <f>IF(AND(ISNUMBER(SEARCH("L-Dsty",$A152))=TRUE,F152="Winter wheat"),'Management details'!$AB$22,
IF(AND(ISNUMBER(SEARCH("H-Dsty",$A152))=TRUE,F152="Winter wheat"),'Management details'!$AF$22,
IF(F152="Oilseed Rape",'Management details'!$AB$30)))</f>
        <v>7.3776000000000002</v>
      </c>
      <c r="X152" s="34" t="s">
        <v>1197</v>
      </c>
      <c r="Y152" t="s">
        <v>1197</v>
      </c>
      <c r="Z152">
        <v>0</v>
      </c>
      <c r="AA152">
        <v>100</v>
      </c>
      <c r="AB152" t="s">
        <v>1264</v>
      </c>
      <c r="AC152" s="34" t="s">
        <v>320</v>
      </c>
      <c r="AD152" t="str">
        <f t="shared" si="41"/>
        <v>no change</v>
      </c>
      <c r="AE152">
        <v>0</v>
      </c>
      <c r="AF152">
        <v>0</v>
      </c>
      <c r="AG152" s="25">
        <f t="shared" si="46"/>
        <v>1</v>
      </c>
      <c r="AH152">
        <v>0</v>
      </c>
      <c r="AI152" s="25">
        <v>0</v>
      </c>
      <c r="AJ152" s="25">
        <f>IF($AI152=1,0,
IF(F152="Oilseed Rape",0,
1))</f>
        <v>1</v>
      </c>
      <c r="AK152" s="25">
        <v>0</v>
      </c>
      <c r="AL152" s="25">
        <f t="shared" si="47"/>
        <v>0</v>
      </c>
      <c r="AM152">
        <f t="shared" si="48"/>
        <v>0</v>
      </c>
      <c r="AN152">
        <f t="shared" si="49"/>
        <v>2</v>
      </c>
      <c r="AO152">
        <v>0</v>
      </c>
      <c r="AP152">
        <f t="shared" si="50"/>
        <v>0</v>
      </c>
      <c r="AQ152">
        <v>0</v>
      </c>
      <c r="AR152" s="25">
        <f>IF(AND(ISNUMBER(SEARCH("L-Dsty",$A152))=TRUE,$F152="Winter wheat"),'Management details'!$F$32,
IF(AND(ISNUMBER(SEARCH("H-Dsty",$A152))=TRUE,$F152="Winter wheat"),'Management details'!$G$32,
IF(AND(ISNUMBER(SEARCH("L-Dsty",$A152))=TRUE,$F152="Oilseed Rape"),'Management details'!$F$33,
IF(AND(ISNUMBER(SEARCH("H-Dsty",$A152))=TRUE,$F152="Oilseed Rape"),'Management details'!$G$33))))</f>
        <v>4</v>
      </c>
    </row>
    <row r="153" spans="1:44">
      <c r="A153" t="s">
        <v>1403</v>
      </c>
      <c r="B153" t="s">
        <v>309</v>
      </c>
      <c r="C153">
        <v>2012</v>
      </c>
      <c r="D153">
        <v>2</v>
      </c>
      <c r="E153" t="s">
        <v>1365</v>
      </c>
      <c r="F153" t="s">
        <v>311</v>
      </c>
      <c r="G153">
        <v>7.2</v>
      </c>
      <c r="H153" s="24">
        <f>IF(AND(A153=A152,F153=F152,F153="Winter wheat"),G153*0.9*'Management details'!$F$46,
IF(AND(OR(A153&lt;&gt;A152,F153&lt;&gt;F152),F153="Winter wheat"),G153*'Management details'!$F$46,
IF(F153="Oilseed Rape",G153*'Management details'!$F$47)))</f>
        <v>55.728000000000002</v>
      </c>
      <c r="I153" t="s">
        <v>1272</v>
      </c>
      <c r="J153">
        <v>10</v>
      </c>
      <c r="K153" t="str">
        <f t="shared" si="44"/>
        <v>Winter wheat</v>
      </c>
      <c r="L153" t="str">
        <f t="shared" si="38"/>
        <v>Coarse</v>
      </c>
      <c r="M153">
        <f t="shared" si="39"/>
        <v>5.16</v>
      </c>
      <c r="N153" t="str">
        <f t="shared" si="40"/>
        <v>1.72 &lt; SOM &lt;= 5.16</v>
      </c>
      <c r="O153" t="s">
        <v>1269</v>
      </c>
      <c r="P153" t="s">
        <v>1270</v>
      </c>
      <c r="Q153">
        <v>7</v>
      </c>
      <c r="R153" t="str">
        <f t="shared" si="43"/>
        <v>5.5 &lt; pH &lt;= 7.3</v>
      </c>
      <c r="S153" t="s">
        <v>317</v>
      </c>
      <c r="T153">
        <f>IF(AND((ISNUMBER(SEARCH("heavy",$A153))=TRUE),$F153="Winter wheat"),'Management details'!$O$11,
IF(AND((ISNUMBER(SEARCH("medium",$A153))=TRUE),$F153="Winter wheat"),'Management details'!$P$11,
IF(AND((ISNUMBER(SEARCH("light",$A153))=TRUE),$F153="Winter wheat"),'Management details'!$Q$11,
IF($F153="Oilseed Rape",'Management details'!$O$12))))</f>
        <v>190</v>
      </c>
      <c r="U153" t="s">
        <v>1424</v>
      </c>
      <c r="V153">
        <v>3</v>
      </c>
      <c r="W153" s="167">
        <f>IF(AND(ISNUMBER(SEARCH("L-Dsty",$A153))=TRUE,F153="Winter wheat"),'Management details'!$AB$22,
IF(AND(ISNUMBER(SEARCH("H-Dsty",$A153))=TRUE,F153="Winter wheat"),'Management details'!$AF$22,
IF(F153="Oilseed Rape",'Management details'!$AB$30)))</f>
        <v>7.3776000000000002</v>
      </c>
      <c r="X153" s="34" t="s">
        <v>1197</v>
      </c>
      <c r="Y153" t="s">
        <v>1197</v>
      </c>
      <c r="Z153">
        <v>0</v>
      </c>
      <c r="AA153">
        <v>100</v>
      </c>
      <c r="AB153" t="s">
        <v>1264</v>
      </c>
      <c r="AC153" s="34" t="s">
        <v>320</v>
      </c>
      <c r="AD153" t="str">
        <f t="shared" si="41"/>
        <v>no change</v>
      </c>
      <c r="AE153">
        <v>0</v>
      </c>
      <c r="AF153">
        <v>0</v>
      </c>
      <c r="AG153" s="25">
        <f t="shared" si="46"/>
        <v>0</v>
      </c>
      <c r="AH153">
        <v>0</v>
      </c>
      <c r="AI153" s="25">
        <v>0</v>
      </c>
      <c r="AJ153" s="25">
        <f t="shared" ref="AJ153:AJ157" si="54">IF($AI153=1,0,
IF(F153="Oilseed Rape",0,
1))</f>
        <v>1</v>
      </c>
      <c r="AK153" s="25">
        <v>0</v>
      </c>
      <c r="AL153" s="25">
        <f t="shared" si="47"/>
        <v>1</v>
      </c>
      <c r="AM153">
        <f t="shared" si="48"/>
        <v>1</v>
      </c>
      <c r="AN153">
        <f t="shared" si="49"/>
        <v>2</v>
      </c>
      <c r="AO153">
        <v>0</v>
      </c>
      <c r="AP153">
        <f t="shared" si="50"/>
        <v>0</v>
      </c>
      <c r="AQ153">
        <v>0</v>
      </c>
      <c r="AR153" s="25">
        <f>IF(AND(ISNUMBER(SEARCH("L-Dsty",$A153))=TRUE,$F153="Winter wheat"),'Management details'!$F$32,
IF(AND(ISNUMBER(SEARCH("H-Dsty",$A153))=TRUE,$F153="Winter wheat"),'Management details'!$G$32,
IF(AND(ISNUMBER(SEARCH("L-Dsty",$A153))=TRUE,$F153="Oilseed Rape"),'Management details'!$F$33,
IF(AND(ISNUMBER(SEARCH("H-Dsty",$A153))=TRUE,$F153="Oilseed Rape"),'Management details'!$G$33))))</f>
        <v>4</v>
      </c>
    </row>
    <row r="154" spans="1:44">
      <c r="A154" t="s">
        <v>1403</v>
      </c>
      <c r="B154" t="s">
        <v>309</v>
      </c>
      <c r="C154">
        <v>2013</v>
      </c>
      <c r="D154">
        <v>3</v>
      </c>
      <c r="E154" t="s">
        <v>1365</v>
      </c>
      <c r="F154" t="s">
        <v>326</v>
      </c>
      <c r="G154">
        <v>7.2</v>
      </c>
      <c r="H154" s="24">
        <f>IF(AND(A154=A153,F154=F153,F154="Winter wheat"),G154*0.9*'Management details'!$F$46,
IF(AND(OR(A154&lt;&gt;A153,F154&lt;&gt;F153),F154="Winter wheat"),G154*'Management details'!$F$46,
IF(F154="Oilseed Rape",G154*'Management details'!$F$47)))</f>
        <v>25.2</v>
      </c>
      <c r="I154" t="s">
        <v>1272</v>
      </c>
      <c r="J154">
        <v>10</v>
      </c>
      <c r="K154" t="str">
        <f t="shared" si="44"/>
        <v>Other</v>
      </c>
      <c r="L154" t="str">
        <f t="shared" si="38"/>
        <v>Coarse</v>
      </c>
      <c r="M154">
        <f t="shared" si="39"/>
        <v>5.16</v>
      </c>
      <c r="N154" t="str">
        <f t="shared" si="40"/>
        <v>1.72 &lt; SOM &lt;= 5.16</v>
      </c>
      <c r="O154" t="s">
        <v>1269</v>
      </c>
      <c r="P154" t="s">
        <v>1270</v>
      </c>
      <c r="Q154">
        <v>7</v>
      </c>
      <c r="R154" t="str">
        <f t="shared" si="43"/>
        <v>5.5 &lt; pH &lt;= 7.3</v>
      </c>
      <c r="S154" t="s">
        <v>317</v>
      </c>
      <c r="T154">
        <f>IF(AND((ISNUMBER(SEARCH("heavy",$A154))=TRUE),$F154="Winter wheat"),'Management details'!$O$11,
IF(AND((ISNUMBER(SEARCH("medium",$A154))=TRUE),$F154="Winter wheat"),'Management details'!$P$11,
IF(AND((ISNUMBER(SEARCH("light",$A154))=TRUE),$F154="Winter wheat"),'Management details'!$Q$11,
IF($F154="Oilseed Rape",'Management details'!$O$12))))</f>
        <v>190</v>
      </c>
      <c r="U154" t="s">
        <v>1424</v>
      </c>
      <c r="V154">
        <v>3</v>
      </c>
      <c r="W154" s="167">
        <f>IF(AND(ISNUMBER(SEARCH("L-Dsty",$A154))=TRUE,F154="Winter wheat"),'Management details'!$AB$22,
IF(AND(ISNUMBER(SEARCH("H-Dsty",$A154))=TRUE,F154="Winter wheat"),'Management details'!$AF$22,
IF(F154="Oilseed Rape",'Management details'!$AB$30)))</f>
        <v>2</v>
      </c>
      <c r="X154" s="34" t="s">
        <v>1197</v>
      </c>
      <c r="Y154" t="s">
        <v>1197</v>
      </c>
      <c r="Z154">
        <v>0</v>
      </c>
      <c r="AA154">
        <v>100</v>
      </c>
      <c r="AB154" t="s">
        <v>1264</v>
      </c>
      <c r="AC154" s="34" t="s">
        <v>320</v>
      </c>
      <c r="AD154" t="str">
        <f t="shared" si="41"/>
        <v>no change</v>
      </c>
      <c r="AE154">
        <v>0</v>
      </c>
      <c r="AF154">
        <v>0</v>
      </c>
      <c r="AG154" s="25">
        <f t="shared" si="46"/>
        <v>0</v>
      </c>
      <c r="AH154">
        <v>0</v>
      </c>
      <c r="AI154" s="25">
        <v>0</v>
      </c>
      <c r="AJ154" s="25">
        <f t="shared" si="54"/>
        <v>0</v>
      </c>
      <c r="AK154" s="25">
        <v>0</v>
      </c>
      <c r="AL154" s="25">
        <f t="shared" si="47"/>
        <v>0</v>
      </c>
      <c r="AM154">
        <f t="shared" si="48"/>
        <v>0</v>
      </c>
      <c r="AN154">
        <f t="shared" si="49"/>
        <v>1</v>
      </c>
      <c r="AO154">
        <v>0</v>
      </c>
      <c r="AP154">
        <f t="shared" si="50"/>
        <v>1</v>
      </c>
      <c r="AQ154">
        <v>0</v>
      </c>
      <c r="AR154" s="25">
        <f>IF(AND(ISNUMBER(SEARCH("L-Dsty",$A154))=TRUE,$F154="Winter wheat"),'Management details'!$F$32,
IF(AND(ISNUMBER(SEARCH("H-Dsty",$A154))=TRUE,$F154="Winter wheat"),'Management details'!$G$32,
IF(AND(ISNUMBER(SEARCH("L-Dsty",$A154))=TRUE,$F154="Oilseed Rape"),'Management details'!$F$33,
IF(AND(ISNUMBER(SEARCH("H-Dsty",$A154))=TRUE,$F154="Oilseed Rape"),'Management details'!$G$33))))</f>
        <v>3</v>
      </c>
    </row>
    <row r="155" spans="1:44">
      <c r="A155" t="s">
        <v>1403</v>
      </c>
      <c r="B155" t="s">
        <v>309</v>
      </c>
      <c r="C155">
        <v>2014</v>
      </c>
      <c r="D155">
        <v>4</v>
      </c>
      <c r="E155" t="s">
        <v>1365</v>
      </c>
      <c r="F155" t="s">
        <v>311</v>
      </c>
      <c r="G155">
        <v>7.2</v>
      </c>
      <c r="H155" s="24">
        <f>IF(AND(A155=A154,F155=F154,F155="Winter wheat"),G155*0.9*'Management details'!$F$46,
IF(AND(OR(A155&lt;&gt;A154,F155&lt;&gt;F154),F155="Winter wheat"),G155*'Management details'!$F$46,
IF(F155="Oilseed Rape",G155*'Management details'!$F$47)))</f>
        <v>61.92</v>
      </c>
      <c r="I155" t="s">
        <v>1272</v>
      </c>
      <c r="J155">
        <v>10</v>
      </c>
      <c r="K155" t="str">
        <f t="shared" si="44"/>
        <v>Winter wheat</v>
      </c>
      <c r="L155" t="str">
        <f t="shared" si="38"/>
        <v>Coarse</v>
      </c>
      <c r="M155">
        <f t="shared" si="39"/>
        <v>5.16</v>
      </c>
      <c r="N155" t="str">
        <f t="shared" si="40"/>
        <v>1.72 &lt; SOM &lt;= 5.16</v>
      </c>
      <c r="O155" t="s">
        <v>1269</v>
      </c>
      <c r="P155" t="s">
        <v>1270</v>
      </c>
      <c r="Q155">
        <v>7</v>
      </c>
      <c r="R155" t="str">
        <f t="shared" si="43"/>
        <v>5.5 &lt; pH &lt;= 7.3</v>
      </c>
      <c r="S155" t="s">
        <v>317</v>
      </c>
      <c r="T155">
        <f>IF(AND((ISNUMBER(SEARCH("heavy",$A155))=TRUE),$F155="Winter wheat"),'Management details'!$O$11,
IF(AND((ISNUMBER(SEARCH("medium",$A155))=TRUE),$F155="Winter wheat"),'Management details'!$P$11,
IF(AND((ISNUMBER(SEARCH("light",$A155))=TRUE),$F155="Winter wheat"),'Management details'!$Q$11,
IF($F155="Oilseed Rape",'Management details'!$O$12))))</f>
        <v>190</v>
      </c>
      <c r="U155" t="s">
        <v>1424</v>
      </c>
      <c r="V155">
        <v>3</v>
      </c>
      <c r="W155" s="167">
        <f>IF(AND(ISNUMBER(SEARCH("L-Dsty",$A155))=TRUE,F155="Winter wheat"),'Management details'!$AB$22,
IF(AND(ISNUMBER(SEARCH("H-Dsty",$A155))=TRUE,F155="Winter wheat"),'Management details'!$AF$22,
IF(F155="Oilseed Rape",'Management details'!$AB$30)))</f>
        <v>7.3776000000000002</v>
      </c>
      <c r="X155" s="34" t="s">
        <v>1197</v>
      </c>
      <c r="Y155" t="s">
        <v>1197</v>
      </c>
      <c r="Z155">
        <v>0</v>
      </c>
      <c r="AA155">
        <v>100</v>
      </c>
      <c r="AB155" t="s">
        <v>1264</v>
      </c>
      <c r="AC155" s="34" t="s">
        <v>320</v>
      </c>
      <c r="AD155" t="str">
        <f t="shared" si="41"/>
        <v>no change</v>
      </c>
      <c r="AE155">
        <v>0</v>
      </c>
      <c r="AF155">
        <v>0</v>
      </c>
      <c r="AG155" s="25">
        <f t="shared" si="46"/>
        <v>1</v>
      </c>
      <c r="AH155">
        <v>0</v>
      </c>
      <c r="AI155" s="25">
        <v>0</v>
      </c>
      <c r="AJ155" s="25">
        <f t="shared" si="54"/>
        <v>1</v>
      </c>
      <c r="AK155" s="25">
        <v>0</v>
      </c>
      <c r="AL155" s="25">
        <f t="shared" si="47"/>
        <v>0</v>
      </c>
      <c r="AM155">
        <f t="shared" si="48"/>
        <v>0</v>
      </c>
      <c r="AN155">
        <f t="shared" si="49"/>
        <v>2</v>
      </c>
      <c r="AO155">
        <v>0</v>
      </c>
      <c r="AP155">
        <f t="shared" si="50"/>
        <v>0</v>
      </c>
      <c r="AQ155">
        <v>0</v>
      </c>
      <c r="AR155" s="25">
        <f>IF(AND(ISNUMBER(SEARCH("L-Dsty",$A155))=TRUE,$F155="Winter wheat"),'Management details'!$F$32,
IF(AND(ISNUMBER(SEARCH("H-Dsty",$A155))=TRUE,$F155="Winter wheat"),'Management details'!$G$32,
IF(AND(ISNUMBER(SEARCH("L-Dsty",$A155))=TRUE,$F155="Oilseed Rape"),'Management details'!$F$33,
IF(AND(ISNUMBER(SEARCH("H-Dsty",$A155))=TRUE,$F155="Oilseed Rape"),'Management details'!$G$33))))</f>
        <v>4</v>
      </c>
    </row>
    <row r="156" spans="1:44">
      <c r="A156" t="s">
        <v>1403</v>
      </c>
      <c r="B156" t="s">
        <v>309</v>
      </c>
      <c r="C156">
        <v>2015</v>
      </c>
      <c r="D156">
        <v>5</v>
      </c>
      <c r="E156" t="s">
        <v>1365</v>
      </c>
      <c r="F156" t="s">
        <v>311</v>
      </c>
      <c r="G156">
        <v>7.2</v>
      </c>
      <c r="H156" s="24">
        <f>IF(AND(A156=A155,F156=F155,F156="Winter wheat"),G156*0.9*'Management details'!$F$46,
IF(AND(OR(A156&lt;&gt;A155,F156&lt;&gt;F155),F156="Winter wheat"),G156*'Management details'!$F$46,
IF(F156="Oilseed Rape",G156*'Management details'!$F$47)))</f>
        <v>55.728000000000002</v>
      </c>
      <c r="I156" t="s">
        <v>1272</v>
      </c>
      <c r="J156">
        <v>10</v>
      </c>
      <c r="K156" t="str">
        <f t="shared" si="44"/>
        <v>Winter wheat</v>
      </c>
      <c r="L156" t="str">
        <f t="shared" si="38"/>
        <v>Coarse</v>
      </c>
      <c r="M156">
        <f t="shared" si="39"/>
        <v>5.16</v>
      </c>
      <c r="N156" t="str">
        <f t="shared" si="40"/>
        <v>1.72 &lt; SOM &lt;= 5.16</v>
      </c>
      <c r="O156" t="s">
        <v>1269</v>
      </c>
      <c r="P156" t="s">
        <v>1270</v>
      </c>
      <c r="Q156">
        <v>7</v>
      </c>
      <c r="R156" t="str">
        <f t="shared" si="43"/>
        <v>5.5 &lt; pH &lt;= 7.3</v>
      </c>
      <c r="S156" t="s">
        <v>317</v>
      </c>
      <c r="T156">
        <f>IF(AND((ISNUMBER(SEARCH("heavy",$A156))=TRUE),$F156="Winter wheat"),'Management details'!$O$11,
IF(AND((ISNUMBER(SEARCH("medium",$A156))=TRUE),$F156="Winter wheat"),'Management details'!$P$11,
IF(AND((ISNUMBER(SEARCH("light",$A156))=TRUE),$F156="Winter wheat"),'Management details'!$Q$11,
IF($F156="Oilseed Rape",'Management details'!$O$12))))</f>
        <v>190</v>
      </c>
      <c r="U156" t="s">
        <v>1424</v>
      </c>
      <c r="V156">
        <v>3</v>
      </c>
      <c r="W156" s="167">
        <f>IF(AND(ISNUMBER(SEARCH("L-Dsty",$A156))=TRUE,F156="Winter wheat"),'Management details'!$AB$22,
IF(AND(ISNUMBER(SEARCH("H-Dsty",$A156))=TRUE,F156="Winter wheat"),'Management details'!$AF$22,
IF(F156="Oilseed Rape",'Management details'!$AB$30)))</f>
        <v>7.3776000000000002</v>
      </c>
      <c r="X156" s="34" t="s">
        <v>1197</v>
      </c>
      <c r="Y156" t="s">
        <v>1197</v>
      </c>
      <c r="Z156">
        <v>0</v>
      </c>
      <c r="AA156">
        <v>100</v>
      </c>
      <c r="AB156" t="s">
        <v>1264</v>
      </c>
      <c r="AC156" s="34" t="s">
        <v>320</v>
      </c>
      <c r="AD156" t="str">
        <f t="shared" si="41"/>
        <v>no change</v>
      </c>
      <c r="AE156">
        <v>0</v>
      </c>
      <c r="AF156">
        <v>0</v>
      </c>
      <c r="AG156" s="25">
        <f t="shared" si="46"/>
        <v>0</v>
      </c>
      <c r="AH156">
        <v>0</v>
      </c>
      <c r="AI156" s="25">
        <v>0</v>
      </c>
      <c r="AJ156" s="25">
        <f t="shared" si="54"/>
        <v>1</v>
      </c>
      <c r="AK156" s="25">
        <v>0</v>
      </c>
      <c r="AL156" s="25">
        <f t="shared" si="47"/>
        <v>1</v>
      </c>
      <c r="AM156">
        <f t="shared" si="48"/>
        <v>1</v>
      </c>
      <c r="AN156">
        <f t="shared" si="49"/>
        <v>2</v>
      </c>
      <c r="AO156">
        <v>0</v>
      </c>
      <c r="AP156">
        <f t="shared" si="50"/>
        <v>0</v>
      </c>
      <c r="AQ156">
        <v>0</v>
      </c>
      <c r="AR156" s="25">
        <f>IF(AND(ISNUMBER(SEARCH("L-Dsty",$A156))=TRUE,$F156="Winter wheat"),'Management details'!$F$32,
IF(AND(ISNUMBER(SEARCH("H-Dsty",$A156))=TRUE,$F156="Winter wheat"),'Management details'!$G$32,
IF(AND(ISNUMBER(SEARCH("L-Dsty",$A156))=TRUE,$F156="Oilseed Rape"),'Management details'!$F$33,
IF(AND(ISNUMBER(SEARCH("H-Dsty",$A156))=TRUE,$F156="Oilseed Rape"),'Management details'!$G$33))))</f>
        <v>4</v>
      </c>
    </row>
    <row r="157" spans="1:44">
      <c r="A157" t="s">
        <v>1403</v>
      </c>
      <c r="B157" t="s">
        <v>309</v>
      </c>
      <c r="C157">
        <v>2016</v>
      </c>
      <c r="D157">
        <v>6</v>
      </c>
      <c r="E157" t="s">
        <v>1365</v>
      </c>
      <c r="F157" t="s">
        <v>326</v>
      </c>
      <c r="G157">
        <v>7.2</v>
      </c>
      <c r="H157" s="24">
        <f>IF(AND(A157=A156,F157=F156,F157="Winter wheat"),G157*0.9*'Management details'!$F$46,
IF(AND(OR(A157&lt;&gt;A156,F157&lt;&gt;F156),F157="Winter wheat"),G157*'Management details'!$F$46,
IF(F157="Oilseed Rape",G157*'Management details'!$F$47)))</f>
        <v>25.2</v>
      </c>
      <c r="I157" t="s">
        <v>1272</v>
      </c>
      <c r="J157">
        <v>10</v>
      </c>
      <c r="K157" t="str">
        <f t="shared" si="44"/>
        <v>Other</v>
      </c>
      <c r="L157" t="str">
        <f t="shared" si="38"/>
        <v>Coarse</v>
      </c>
      <c r="M157">
        <f t="shared" si="39"/>
        <v>5.16</v>
      </c>
      <c r="N157" t="str">
        <f t="shared" si="40"/>
        <v>1.72 &lt; SOM &lt;= 5.16</v>
      </c>
      <c r="O157" t="s">
        <v>1269</v>
      </c>
      <c r="P157" t="s">
        <v>1270</v>
      </c>
      <c r="Q157">
        <v>7</v>
      </c>
      <c r="R157" t="str">
        <f t="shared" si="43"/>
        <v>5.5 &lt; pH &lt;= 7.3</v>
      </c>
      <c r="S157" t="s">
        <v>317</v>
      </c>
      <c r="T157">
        <f>IF(AND((ISNUMBER(SEARCH("heavy",$A157))=TRUE),$F157="Winter wheat"),'Management details'!$O$11,
IF(AND((ISNUMBER(SEARCH("medium",$A157))=TRUE),$F157="Winter wheat"),'Management details'!$P$11,
IF(AND((ISNUMBER(SEARCH("light",$A157))=TRUE),$F157="Winter wheat"),'Management details'!$Q$11,
IF($F157="Oilseed Rape",'Management details'!$O$12))))</f>
        <v>190</v>
      </c>
      <c r="U157" t="s">
        <v>1424</v>
      </c>
      <c r="V157">
        <v>3</v>
      </c>
      <c r="W157" s="167">
        <f>IF(AND(ISNUMBER(SEARCH("L-Dsty",$A157))=TRUE,F157="Winter wheat"),'Management details'!$AB$22,
IF(AND(ISNUMBER(SEARCH("H-Dsty",$A157))=TRUE,F157="Winter wheat"),'Management details'!$AF$22,
IF(F157="Oilseed Rape",'Management details'!$AB$30)))</f>
        <v>2</v>
      </c>
      <c r="X157" s="34" t="s">
        <v>1197</v>
      </c>
      <c r="Y157" t="s">
        <v>1197</v>
      </c>
      <c r="Z157">
        <v>0</v>
      </c>
      <c r="AA157">
        <v>100</v>
      </c>
      <c r="AB157" t="s">
        <v>1264</v>
      </c>
      <c r="AC157" s="34" t="s">
        <v>320</v>
      </c>
      <c r="AD157" t="str">
        <f t="shared" si="41"/>
        <v>no change</v>
      </c>
      <c r="AE157">
        <v>0</v>
      </c>
      <c r="AF157">
        <v>0</v>
      </c>
      <c r="AG157" s="25">
        <f t="shared" si="46"/>
        <v>0</v>
      </c>
      <c r="AH157">
        <v>0</v>
      </c>
      <c r="AI157" s="25">
        <v>0</v>
      </c>
      <c r="AJ157" s="25">
        <f t="shared" si="54"/>
        <v>0</v>
      </c>
      <c r="AK157" s="25">
        <v>0</v>
      </c>
      <c r="AL157" s="25">
        <f t="shared" si="47"/>
        <v>0</v>
      </c>
      <c r="AM157">
        <f t="shared" si="48"/>
        <v>0</v>
      </c>
      <c r="AN157">
        <f t="shared" si="49"/>
        <v>1</v>
      </c>
      <c r="AO157">
        <v>0</v>
      </c>
      <c r="AP157">
        <f t="shared" si="50"/>
        <v>1</v>
      </c>
      <c r="AQ157">
        <v>0</v>
      </c>
      <c r="AR157" s="25">
        <f>IF(AND(ISNUMBER(SEARCH("L-Dsty",$A157))=TRUE,$F157="Winter wheat"),'Management details'!$F$32,
IF(AND(ISNUMBER(SEARCH("H-Dsty",$A157))=TRUE,$F157="Winter wheat"),'Management details'!$G$32,
IF(AND(ISNUMBER(SEARCH("L-Dsty",$A157))=TRUE,$F157="Oilseed Rape"),'Management details'!$F$33,
IF(AND(ISNUMBER(SEARCH("H-Dsty",$A157))=TRUE,$F157="Oilseed Rape"),'Management details'!$G$33))))</f>
        <v>3</v>
      </c>
    </row>
    <row r="158" spans="1:44">
      <c r="A158" t="s">
        <v>1404</v>
      </c>
      <c r="B158" t="s">
        <v>309</v>
      </c>
      <c r="C158">
        <v>2011</v>
      </c>
      <c r="D158">
        <v>1</v>
      </c>
      <c r="E158" t="s">
        <v>1380</v>
      </c>
      <c r="F158" t="s">
        <v>311</v>
      </c>
      <c r="G158">
        <v>7.2</v>
      </c>
      <c r="H158" s="24">
        <f>IF(AND(A158=A157,F158=F157,F158="Winter wheat"),G158*0.9*'Management details'!$F$46,
IF(AND(OR(A158&lt;&gt;A157,F158&lt;&gt;F157),F158="Winter wheat"),G158*'Management details'!$F$46,
IF(F158="Oilseed Rape",G158*'Management details'!$F$47)))</f>
        <v>61.92</v>
      </c>
      <c r="I158" t="s">
        <v>1272</v>
      </c>
      <c r="J158">
        <v>10</v>
      </c>
      <c r="K158" t="str">
        <f t="shared" si="44"/>
        <v>Winter wheat</v>
      </c>
      <c r="L158" t="str">
        <f t="shared" si="38"/>
        <v>Coarse</v>
      </c>
      <c r="M158">
        <f t="shared" si="39"/>
        <v>5.16</v>
      </c>
      <c r="N158" t="str">
        <f t="shared" si="40"/>
        <v>1.72 &lt; SOM &lt;= 5.16</v>
      </c>
      <c r="O158" t="s">
        <v>1269</v>
      </c>
      <c r="P158" t="s">
        <v>1270</v>
      </c>
      <c r="Q158">
        <v>7</v>
      </c>
      <c r="R158" t="str">
        <f t="shared" si="43"/>
        <v>5.5 &lt; pH &lt;= 7.3</v>
      </c>
      <c r="S158" t="s">
        <v>317</v>
      </c>
      <c r="T158">
        <f>IF(AND((ISNUMBER(SEARCH("heavy",$A158))=TRUE),$F158="Winter wheat"),'Management details'!$O$11,
IF(AND((ISNUMBER(SEARCH("medium",$A158))=TRUE),$F158="Winter wheat"),'Management details'!$P$11,
IF(AND((ISNUMBER(SEARCH("light",$A158))=TRUE),$F158="Winter wheat"),'Management details'!$Q$11,
IF($F158="Oilseed Rape",'Management details'!$O$12))))</f>
        <v>190</v>
      </c>
      <c r="U158" t="s">
        <v>1424</v>
      </c>
      <c r="V158">
        <v>3</v>
      </c>
      <c r="W158" s="167">
        <f>IF(AND(ISNUMBER(SEARCH("L-Dsty",$A158))=TRUE,F158="Winter wheat"),'Management details'!$AB$22,
IF(AND(ISNUMBER(SEARCH("H-Dsty",$A158))=TRUE,F158="Winter wheat"),'Management details'!$AF$22,
IF(F158="Oilseed Rape",'Management details'!$AB$30)))</f>
        <v>7.3776000000000002</v>
      </c>
      <c r="X158" s="34" t="s">
        <v>1197</v>
      </c>
      <c r="Y158" t="s">
        <v>1197</v>
      </c>
      <c r="Z158">
        <v>0</v>
      </c>
      <c r="AA158">
        <v>100</v>
      </c>
      <c r="AB158" t="s">
        <v>1264</v>
      </c>
      <c r="AC158" s="34" t="s">
        <v>320</v>
      </c>
      <c r="AD158" t="str">
        <f t="shared" si="41"/>
        <v>no change</v>
      </c>
      <c r="AE158">
        <v>0</v>
      </c>
      <c r="AF158">
        <v>0</v>
      </c>
      <c r="AG158" s="25">
        <f t="shared" si="46"/>
        <v>1</v>
      </c>
      <c r="AH158">
        <v>0</v>
      </c>
      <c r="AI158" s="25">
        <v>0</v>
      </c>
      <c r="AJ158" s="25">
        <f>IF($AI158=1,0,
IF(F158="Oilseed Rape",0,
1))</f>
        <v>1</v>
      </c>
      <c r="AK158" s="25">
        <v>0</v>
      </c>
      <c r="AL158" s="25">
        <f t="shared" si="47"/>
        <v>0</v>
      </c>
      <c r="AM158">
        <f t="shared" si="48"/>
        <v>0</v>
      </c>
      <c r="AN158">
        <f t="shared" si="49"/>
        <v>2</v>
      </c>
      <c r="AO158">
        <v>0</v>
      </c>
      <c r="AP158">
        <f t="shared" si="50"/>
        <v>0</v>
      </c>
      <c r="AQ158">
        <v>0</v>
      </c>
      <c r="AR158" s="25">
        <f>IF(AND(ISNUMBER(SEARCH("L-Dsty",$A158))=TRUE,$F158="Winter wheat"),'Management details'!$F$32,
IF(AND(ISNUMBER(SEARCH("H-Dsty",$A158))=TRUE,$F158="Winter wheat"),'Management details'!$G$32,
IF(AND(ISNUMBER(SEARCH("L-Dsty",$A158))=TRUE,$F158="Oilseed Rape"),'Management details'!$F$33,
IF(AND(ISNUMBER(SEARCH("H-Dsty",$A158))=TRUE,$F158="Oilseed Rape"),'Management details'!$G$33))))</f>
        <v>4</v>
      </c>
    </row>
    <row r="159" spans="1:44">
      <c r="A159" t="s">
        <v>1404</v>
      </c>
      <c r="B159" t="s">
        <v>309</v>
      </c>
      <c r="C159">
        <v>2012</v>
      </c>
      <c r="D159">
        <v>2</v>
      </c>
      <c r="E159" t="s">
        <v>1380</v>
      </c>
      <c r="F159" t="s">
        <v>311</v>
      </c>
      <c r="G159">
        <v>7.2</v>
      </c>
      <c r="H159" s="24">
        <f>IF(AND(A159=A158,F159=F158,F159="Winter wheat"),G159*0.9*'Management details'!$F$46,
IF(AND(OR(A159&lt;&gt;A158,F159&lt;&gt;F158),F159="Winter wheat"),G159*'Management details'!$F$46,
IF(F159="Oilseed Rape",G159*'Management details'!$F$47)))</f>
        <v>55.728000000000002</v>
      </c>
      <c r="I159" t="s">
        <v>1272</v>
      </c>
      <c r="J159">
        <v>10</v>
      </c>
      <c r="K159" t="str">
        <f t="shared" si="44"/>
        <v>Winter wheat</v>
      </c>
      <c r="L159" t="str">
        <f t="shared" si="38"/>
        <v>Coarse</v>
      </c>
      <c r="M159">
        <f t="shared" si="39"/>
        <v>5.16</v>
      </c>
      <c r="N159" t="str">
        <f t="shared" si="40"/>
        <v>1.72 &lt; SOM &lt;= 5.16</v>
      </c>
      <c r="O159" t="s">
        <v>1269</v>
      </c>
      <c r="P159" t="s">
        <v>1270</v>
      </c>
      <c r="Q159">
        <v>7</v>
      </c>
      <c r="R159" t="str">
        <f t="shared" si="43"/>
        <v>5.5 &lt; pH &lt;= 7.3</v>
      </c>
      <c r="S159" t="s">
        <v>317</v>
      </c>
      <c r="T159">
        <f>IF(AND((ISNUMBER(SEARCH("heavy",$A159))=TRUE),$F159="Winter wheat"),'Management details'!$O$11,
IF(AND((ISNUMBER(SEARCH("medium",$A159))=TRUE),$F159="Winter wheat"),'Management details'!$P$11,
IF(AND((ISNUMBER(SEARCH("light",$A159))=TRUE),$F159="Winter wheat"),'Management details'!$Q$11,
IF($F159="Oilseed Rape",'Management details'!$O$12))))</f>
        <v>190</v>
      </c>
      <c r="U159" t="s">
        <v>1424</v>
      </c>
      <c r="V159">
        <v>3</v>
      </c>
      <c r="W159" s="167">
        <f>IF(AND(ISNUMBER(SEARCH("L-Dsty",$A159))=TRUE,F159="Winter wheat"),'Management details'!$AB$22,
IF(AND(ISNUMBER(SEARCH("H-Dsty",$A159))=TRUE,F159="Winter wheat"),'Management details'!$AF$22,
IF(F159="Oilseed Rape",'Management details'!$AB$30)))</f>
        <v>7.3776000000000002</v>
      </c>
      <c r="X159" s="34" t="s">
        <v>1197</v>
      </c>
      <c r="Y159" t="s">
        <v>1197</v>
      </c>
      <c r="Z159">
        <v>0</v>
      </c>
      <c r="AA159">
        <v>100</v>
      </c>
      <c r="AB159" t="s">
        <v>1264</v>
      </c>
      <c r="AC159" s="34" t="s">
        <v>320</v>
      </c>
      <c r="AD159" t="str">
        <f t="shared" si="41"/>
        <v>no change</v>
      </c>
      <c r="AE159">
        <v>0</v>
      </c>
      <c r="AF159">
        <v>0</v>
      </c>
      <c r="AG159" s="25">
        <f t="shared" si="46"/>
        <v>0</v>
      </c>
      <c r="AH159">
        <v>0</v>
      </c>
      <c r="AI159" s="25">
        <v>0</v>
      </c>
      <c r="AJ159" s="25">
        <f t="shared" ref="AJ159:AJ163" si="55">IF($AI159=1,0,
IF(F159="Oilseed Rape",0,
1))</f>
        <v>1</v>
      </c>
      <c r="AK159" s="25">
        <v>0</v>
      </c>
      <c r="AL159" s="25">
        <f t="shared" si="47"/>
        <v>1</v>
      </c>
      <c r="AM159">
        <f t="shared" si="48"/>
        <v>1</v>
      </c>
      <c r="AN159">
        <f t="shared" si="49"/>
        <v>2</v>
      </c>
      <c r="AO159">
        <v>0</v>
      </c>
      <c r="AP159">
        <f t="shared" si="50"/>
        <v>0</v>
      </c>
      <c r="AQ159">
        <v>0</v>
      </c>
      <c r="AR159" s="25">
        <f>IF(AND(ISNUMBER(SEARCH("L-Dsty",$A159))=TRUE,$F159="Winter wheat"),'Management details'!$F$32,
IF(AND(ISNUMBER(SEARCH("H-Dsty",$A159))=TRUE,$F159="Winter wheat"),'Management details'!$G$32,
IF(AND(ISNUMBER(SEARCH("L-Dsty",$A159))=TRUE,$F159="Oilseed Rape"),'Management details'!$F$33,
IF(AND(ISNUMBER(SEARCH("H-Dsty",$A159))=TRUE,$F159="Oilseed Rape"),'Management details'!$G$33))))</f>
        <v>4</v>
      </c>
    </row>
    <row r="160" spans="1:44">
      <c r="A160" t="s">
        <v>1404</v>
      </c>
      <c r="B160" t="s">
        <v>309</v>
      </c>
      <c r="C160">
        <v>2013</v>
      </c>
      <c r="D160">
        <v>3</v>
      </c>
      <c r="E160" t="s">
        <v>1380</v>
      </c>
      <c r="F160" t="s">
        <v>326</v>
      </c>
      <c r="G160">
        <v>7.2</v>
      </c>
      <c r="H160" s="24">
        <f>IF(AND(A160=A159,F160=F159,F160="Winter wheat"),G160*0.9*'Management details'!$F$46,
IF(AND(OR(A160&lt;&gt;A159,F160&lt;&gt;F159),F160="Winter wheat"),G160*'Management details'!$F$46,
IF(F160="Oilseed Rape",G160*'Management details'!$F$47)))</f>
        <v>25.2</v>
      </c>
      <c r="I160" t="s">
        <v>1272</v>
      </c>
      <c r="J160">
        <v>10</v>
      </c>
      <c r="K160" t="str">
        <f t="shared" si="44"/>
        <v>Other</v>
      </c>
      <c r="L160" t="str">
        <f t="shared" si="38"/>
        <v>Coarse</v>
      </c>
      <c r="M160">
        <f t="shared" si="39"/>
        <v>5.16</v>
      </c>
      <c r="N160" t="str">
        <f t="shared" si="40"/>
        <v>1.72 &lt; SOM &lt;= 5.16</v>
      </c>
      <c r="O160" t="s">
        <v>1269</v>
      </c>
      <c r="P160" t="s">
        <v>1270</v>
      </c>
      <c r="Q160">
        <v>7</v>
      </c>
      <c r="R160" t="str">
        <f t="shared" si="43"/>
        <v>5.5 &lt; pH &lt;= 7.3</v>
      </c>
      <c r="S160" t="s">
        <v>317</v>
      </c>
      <c r="T160">
        <f>IF(AND((ISNUMBER(SEARCH("heavy",$A160))=TRUE),$F160="Winter wheat"),'Management details'!$O$11,
IF(AND((ISNUMBER(SEARCH("medium",$A160))=TRUE),$F160="Winter wheat"),'Management details'!$P$11,
IF(AND((ISNUMBER(SEARCH("light",$A160))=TRUE),$F160="Winter wheat"),'Management details'!$Q$11,
IF($F160="Oilseed Rape",'Management details'!$O$12))))</f>
        <v>190</v>
      </c>
      <c r="U160" t="s">
        <v>1424</v>
      </c>
      <c r="V160">
        <v>3</v>
      </c>
      <c r="W160" s="167">
        <f>IF(AND(ISNUMBER(SEARCH("L-Dsty",$A160))=TRUE,F160="Winter wheat"),'Management details'!$AB$22,
IF(AND(ISNUMBER(SEARCH("H-Dsty",$A160))=TRUE,F160="Winter wheat"),'Management details'!$AF$22,
IF(F160="Oilseed Rape",'Management details'!$AB$30)))</f>
        <v>2</v>
      </c>
      <c r="X160" s="34" t="s">
        <v>1197</v>
      </c>
      <c r="Y160" t="s">
        <v>1197</v>
      </c>
      <c r="Z160">
        <v>0</v>
      </c>
      <c r="AA160">
        <v>100</v>
      </c>
      <c r="AB160" t="s">
        <v>1264</v>
      </c>
      <c r="AC160" s="34" t="s">
        <v>320</v>
      </c>
      <c r="AD160" t="str">
        <f t="shared" si="41"/>
        <v>no change</v>
      </c>
      <c r="AE160">
        <v>0</v>
      </c>
      <c r="AF160">
        <v>0</v>
      </c>
      <c r="AG160" s="25">
        <f t="shared" si="46"/>
        <v>0</v>
      </c>
      <c r="AH160">
        <v>0</v>
      </c>
      <c r="AI160" s="25">
        <v>0</v>
      </c>
      <c r="AJ160" s="25">
        <f t="shared" si="55"/>
        <v>0</v>
      </c>
      <c r="AK160" s="25">
        <v>0</v>
      </c>
      <c r="AL160" s="25">
        <f t="shared" si="47"/>
        <v>0</v>
      </c>
      <c r="AM160">
        <f t="shared" si="48"/>
        <v>0</v>
      </c>
      <c r="AN160">
        <f t="shared" si="49"/>
        <v>1</v>
      </c>
      <c r="AO160">
        <v>0</v>
      </c>
      <c r="AP160">
        <f t="shared" si="50"/>
        <v>1</v>
      </c>
      <c r="AQ160">
        <v>0</v>
      </c>
      <c r="AR160" s="25">
        <f>IF(AND(ISNUMBER(SEARCH("L-Dsty",$A160))=TRUE,$F160="Winter wheat"),'Management details'!$F$32,
IF(AND(ISNUMBER(SEARCH("H-Dsty",$A160))=TRUE,$F160="Winter wheat"),'Management details'!$G$32,
IF(AND(ISNUMBER(SEARCH("L-Dsty",$A160))=TRUE,$F160="Oilseed Rape"),'Management details'!$F$33,
IF(AND(ISNUMBER(SEARCH("H-Dsty",$A160))=TRUE,$F160="Oilseed Rape"),'Management details'!$G$33))))</f>
        <v>3</v>
      </c>
    </row>
    <row r="161" spans="1:44">
      <c r="A161" t="s">
        <v>1404</v>
      </c>
      <c r="B161" t="s">
        <v>309</v>
      </c>
      <c r="C161">
        <v>2014</v>
      </c>
      <c r="D161">
        <v>4</v>
      </c>
      <c r="E161" t="s">
        <v>1380</v>
      </c>
      <c r="F161" t="s">
        <v>311</v>
      </c>
      <c r="G161">
        <v>7.2</v>
      </c>
      <c r="H161" s="24">
        <f>IF(AND(A161=A160,F161=F160,F161="Winter wheat"),G161*0.9*'Management details'!$F$46,
IF(AND(OR(A161&lt;&gt;A160,F161&lt;&gt;F160),F161="Winter wheat"),G161*'Management details'!$F$46,
IF(F161="Oilseed Rape",G161*'Management details'!$F$47)))</f>
        <v>61.92</v>
      </c>
      <c r="I161" t="s">
        <v>1272</v>
      </c>
      <c r="J161">
        <v>10</v>
      </c>
      <c r="K161" t="str">
        <f t="shared" si="44"/>
        <v>Winter wheat</v>
      </c>
      <c r="L161" t="str">
        <f t="shared" si="38"/>
        <v>Coarse</v>
      </c>
      <c r="M161">
        <f t="shared" si="39"/>
        <v>5.16</v>
      </c>
      <c r="N161" t="str">
        <f t="shared" si="40"/>
        <v>1.72 &lt; SOM &lt;= 5.16</v>
      </c>
      <c r="O161" t="s">
        <v>1269</v>
      </c>
      <c r="P161" t="s">
        <v>1270</v>
      </c>
      <c r="Q161">
        <v>7</v>
      </c>
      <c r="R161" t="str">
        <f t="shared" si="43"/>
        <v>5.5 &lt; pH &lt;= 7.3</v>
      </c>
      <c r="S161" t="s">
        <v>317</v>
      </c>
      <c r="T161">
        <f>IF(AND((ISNUMBER(SEARCH("heavy",$A161))=TRUE),$F161="Winter wheat"),'Management details'!$O$11,
IF(AND((ISNUMBER(SEARCH("medium",$A161))=TRUE),$F161="Winter wheat"),'Management details'!$P$11,
IF(AND((ISNUMBER(SEARCH("light",$A161))=TRUE),$F161="Winter wheat"),'Management details'!$Q$11,
IF($F161="Oilseed Rape",'Management details'!$O$12))))</f>
        <v>190</v>
      </c>
      <c r="U161" t="s">
        <v>1424</v>
      </c>
      <c r="V161">
        <v>3</v>
      </c>
      <c r="W161" s="167">
        <f>IF(AND(ISNUMBER(SEARCH("L-Dsty",$A161))=TRUE,F161="Winter wheat"),'Management details'!$AB$22,
IF(AND(ISNUMBER(SEARCH("H-Dsty",$A161))=TRUE,F161="Winter wheat"),'Management details'!$AF$22,
IF(F161="Oilseed Rape",'Management details'!$AB$30)))</f>
        <v>7.3776000000000002</v>
      </c>
      <c r="X161" s="34" t="s">
        <v>1197</v>
      </c>
      <c r="Y161" t="s">
        <v>1197</v>
      </c>
      <c r="Z161">
        <v>0</v>
      </c>
      <c r="AA161">
        <v>100</v>
      </c>
      <c r="AB161" t="s">
        <v>1264</v>
      </c>
      <c r="AC161" s="34" t="s">
        <v>320</v>
      </c>
      <c r="AD161" t="str">
        <f t="shared" si="41"/>
        <v>no change</v>
      </c>
      <c r="AE161">
        <v>0</v>
      </c>
      <c r="AF161">
        <v>0</v>
      </c>
      <c r="AG161" s="25">
        <f t="shared" si="46"/>
        <v>1</v>
      </c>
      <c r="AH161">
        <v>0</v>
      </c>
      <c r="AI161" s="25">
        <v>0</v>
      </c>
      <c r="AJ161" s="25">
        <f t="shared" si="55"/>
        <v>1</v>
      </c>
      <c r="AK161" s="25">
        <v>0</v>
      </c>
      <c r="AL161" s="25">
        <f t="shared" si="47"/>
        <v>0</v>
      </c>
      <c r="AM161">
        <f t="shared" si="48"/>
        <v>0</v>
      </c>
      <c r="AN161">
        <f t="shared" si="49"/>
        <v>2</v>
      </c>
      <c r="AO161">
        <v>0</v>
      </c>
      <c r="AP161">
        <f t="shared" si="50"/>
        <v>0</v>
      </c>
      <c r="AQ161">
        <v>0</v>
      </c>
      <c r="AR161" s="25">
        <f>IF(AND(ISNUMBER(SEARCH("L-Dsty",$A161))=TRUE,$F161="Winter wheat"),'Management details'!$F$32,
IF(AND(ISNUMBER(SEARCH("H-Dsty",$A161))=TRUE,$F161="Winter wheat"),'Management details'!$G$32,
IF(AND(ISNUMBER(SEARCH("L-Dsty",$A161))=TRUE,$F161="Oilseed Rape"),'Management details'!$F$33,
IF(AND(ISNUMBER(SEARCH("H-Dsty",$A161))=TRUE,$F161="Oilseed Rape"),'Management details'!$G$33))))</f>
        <v>4</v>
      </c>
    </row>
    <row r="162" spans="1:44">
      <c r="A162" t="s">
        <v>1404</v>
      </c>
      <c r="B162" t="s">
        <v>309</v>
      </c>
      <c r="C162">
        <v>2015</v>
      </c>
      <c r="D162">
        <v>5</v>
      </c>
      <c r="E162" t="s">
        <v>1380</v>
      </c>
      <c r="F162" t="s">
        <v>311</v>
      </c>
      <c r="G162">
        <v>7.2</v>
      </c>
      <c r="H162" s="24">
        <f>IF(AND(A162=A161,F162=F161,F162="Winter wheat"),G162*0.9*'Management details'!$F$46,
IF(AND(OR(A162&lt;&gt;A161,F162&lt;&gt;F161),F162="Winter wheat"),G162*'Management details'!$F$46,
IF(F162="Oilseed Rape",G162*'Management details'!$F$47)))</f>
        <v>55.728000000000002</v>
      </c>
      <c r="I162" t="s">
        <v>1272</v>
      </c>
      <c r="J162">
        <v>10</v>
      </c>
      <c r="K162" t="str">
        <f t="shared" si="44"/>
        <v>Winter wheat</v>
      </c>
      <c r="L162" t="str">
        <f t="shared" si="38"/>
        <v>Coarse</v>
      </c>
      <c r="M162">
        <f t="shared" si="39"/>
        <v>5.16</v>
      </c>
      <c r="N162" t="str">
        <f t="shared" si="40"/>
        <v>1.72 &lt; SOM &lt;= 5.16</v>
      </c>
      <c r="O162" t="s">
        <v>1269</v>
      </c>
      <c r="P162" t="s">
        <v>1270</v>
      </c>
      <c r="Q162">
        <v>7</v>
      </c>
      <c r="R162" t="str">
        <f t="shared" si="43"/>
        <v>5.5 &lt; pH &lt;= 7.3</v>
      </c>
      <c r="S162" t="s">
        <v>317</v>
      </c>
      <c r="T162">
        <f>IF(AND((ISNUMBER(SEARCH("heavy",$A162))=TRUE),$F162="Winter wheat"),'Management details'!$O$11,
IF(AND((ISNUMBER(SEARCH("medium",$A162))=TRUE),$F162="Winter wheat"),'Management details'!$P$11,
IF(AND((ISNUMBER(SEARCH("light",$A162))=TRUE),$F162="Winter wheat"),'Management details'!$Q$11,
IF($F162="Oilseed Rape",'Management details'!$O$12))))</f>
        <v>190</v>
      </c>
      <c r="U162" t="s">
        <v>1424</v>
      </c>
      <c r="V162">
        <v>3</v>
      </c>
      <c r="W162" s="167">
        <f>IF(AND(ISNUMBER(SEARCH("L-Dsty",$A162))=TRUE,F162="Winter wheat"),'Management details'!$AB$22,
IF(AND(ISNUMBER(SEARCH("H-Dsty",$A162))=TRUE,F162="Winter wheat"),'Management details'!$AF$22,
IF(F162="Oilseed Rape",'Management details'!$AB$30)))</f>
        <v>7.3776000000000002</v>
      </c>
      <c r="X162" s="34" t="s">
        <v>1197</v>
      </c>
      <c r="Y162" t="s">
        <v>1197</v>
      </c>
      <c r="Z162">
        <v>0</v>
      </c>
      <c r="AA162">
        <v>100</v>
      </c>
      <c r="AB162" t="s">
        <v>1264</v>
      </c>
      <c r="AC162" s="34" t="s">
        <v>320</v>
      </c>
      <c r="AD162" t="str">
        <f t="shared" si="41"/>
        <v>no change</v>
      </c>
      <c r="AE162">
        <v>0</v>
      </c>
      <c r="AF162">
        <v>0</v>
      </c>
      <c r="AG162" s="25">
        <f t="shared" si="46"/>
        <v>0</v>
      </c>
      <c r="AH162">
        <v>0</v>
      </c>
      <c r="AI162" s="25">
        <v>0</v>
      </c>
      <c r="AJ162" s="25">
        <f t="shared" si="55"/>
        <v>1</v>
      </c>
      <c r="AK162" s="25">
        <v>0</v>
      </c>
      <c r="AL162" s="25">
        <f t="shared" si="47"/>
        <v>1</v>
      </c>
      <c r="AM162">
        <f t="shared" si="48"/>
        <v>1</v>
      </c>
      <c r="AN162">
        <f t="shared" si="49"/>
        <v>2</v>
      </c>
      <c r="AO162">
        <v>0</v>
      </c>
      <c r="AP162">
        <f t="shared" si="50"/>
        <v>0</v>
      </c>
      <c r="AQ162">
        <v>0</v>
      </c>
      <c r="AR162" s="25">
        <f>IF(AND(ISNUMBER(SEARCH("L-Dsty",$A162))=TRUE,$F162="Winter wheat"),'Management details'!$F$32,
IF(AND(ISNUMBER(SEARCH("H-Dsty",$A162))=TRUE,$F162="Winter wheat"),'Management details'!$G$32,
IF(AND(ISNUMBER(SEARCH("L-Dsty",$A162))=TRUE,$F162="Oilseed Rape"),'Management details'!$F$33,
IF(AND(ISNUMBER(SEARCH("H-Dsty",$A162))=TRUE,$F162="Oilseed Rape"),'Management details'!$G$33))))</f>
        <v>4</v>
      </c>
    </row>
    <row r="163" spans="1:44">
      <c r="A163" t="s">
        <v>1404</v>
      </c>
      <c r="B163" t="s">
        <v>309</v>
      </c>
      <c r="C163">
        <v>2016</v>
      </c>
      <c r="D163">
        <v>6</v>
      </c>
      <c r="E163" t="s">
        <v>1380</v>
      </c>
      <c r="F163" t="s">
        <v>326</v>
      </c>
      <c r="G163">
        <v>7.2</v>
      </c>
      <c r="H163" s="24">
        <f>IF(AND(A163=A162,F163=F162,F163="Winter wheat"),G163*0.9*'Management details'!$F$46,
IF(AND(OR(A163&lt;&gt;A162,F163&lt;&gt;F162),F163="Winter wheat"),G163*'Management details'!$F$46,
IF(F163="Oilseed Rape",G163*'Management details'!$F$47)))</f>
        <v>25.2</v>
      </c>
      <c r="I163" t="s">
        <v>1272</v>
      </c>
      <c r="J163">
        <v>10</v>
      </c>
      <c r="K163" t="str">
        <f t="shared" si="44"/>
        <v>Other</v>
      </c>
      <c r="L163" t="str">
        <f t="shared" si="38"/>
        <v>Coarse</v>
      </c>
      <c r="M163">
        <f t="shared" si="39"/>
        <v>5.16</v>
      </c>
      <c r="N163" t="str">
        <f t="shared" si="40"/>
        <v>1.72 &lt; SOM &lt;= 5.16</v>
      </c>
      <c r="O163" t="s">
        <v>1269</v>
      </c>
      <c r="P163" t="s">
        <v>1270</v>
      </c>
      <c r="Q163">
        <v>7</v>
      </c>
      <c r="R163" t="str">
        <f t="shared" si="43"/>
        <v>5.5 &lt; pH &lt;= 7.3</v>
      </c>
      <c r="S163" t="s">
        <v>317</v>
      </c>
      <c r="T163">
        <f>IF(AND((ISNUMBER(SEARCH("heavy",$A163))=TRUE),$F163="Winter wheat"),'Management details'!$O$11,
IF(AND((ISNUMBER(SEARCH("medium",$A163))=TRUE),$F163="Winter wheat"),'Management details'!$P$11,
IF(AND((ISNUMBER(SEARCH("light",$A163))=TRUE),$F163="Winter wheat"),'Management details'!$Q$11,
IF($F163="Oilseed Rape",'Management details'!$O$12))))</f>
        <v>190</v>
      </c>
      <c r="U163" t="s">
        <v>1424</v>
      </c>
      <c r="V163">
        <v>3</v>
      </c>
      <c r="W163" s="167">
        <f>IF(AND(ISNUMBER(SEARCH("L-Dsty",$A163))=TRUE,F163="Winter wheat"),'Management details'!$AB$22,
IF(AND(ISNUMBER(SEARCH("H-Dsty",$A163))=TRUE,F163="Winter wheat"),'Management details'!$AF$22,
IF(F163="Oilseed Rape",'Management details'!$AB$30)))</f>
        <v>2</v>
      </c>
      <c r="X163" s="34" t="s">
        <v>1197</v>
      </c>
      <c r="Y163" t="s">
        <v>1197</v>
      </c>
      <c r="Z163">
        <v>0</v>
      </c>
      <c r="AA163">
        <v>100</v>
      </c>
      <c r="AB163" t="s">
        <v>1264</v>
      </c>
      <c r="AC163" s="34" t="s">
        <v>320</v>
      </c>
      <c r="AD163" t="str">
        <f t="shared" si="41"/>
        <v>no change</v>
      </c>
      <c r="AE163">
        <v>0</v>
      </c>
      <c r="AF163">
        <v>0</v>
      </c>
      <c r="AG163" s="25">
        <f t="shared" si="46"/>
        <v>0</v>
      </c>
      <c r="AH163">
        <v>0</v>
      </c>
      <c r="AI163" s="25">
        <v>0</v>
      </c>
      <c r="AJ163" s="25">
        <f t="shared" si="55"/>
        <v>0</v>
      </c>
      <c r="AK163" s="25">
        <v>0</v>
      </c>
      <c r="AL163" s="25">
        <f t="shared" si="47"/>
        <v>0</v>
      </c>
      <c r="AM163">
        <f t="shared" si="48"/>
        <v>0</v>
      </c>
      <c r="AN163">
        <f t="shared" si="49"/>
        <v>1</v>
      </c>
      <c r="AO163">
        <v>0</v>
      </c>
      <c r="AP163">
        <f t="shared" si="50"/>
        <v>1</v>
      </c>
      <c r="AQ163">
        <v>0</v>
      </c>
      <c r="AR163" s="25">
        <f>IF(AND(ISNUMBER(SEARCH("L-Dsty",$A163))=TRUE,$F163="Winter wheat"),'Management details'!$F$32,
IF(AND(ISNUMBER(SEARCH("H-Dsty",$A163))=TRUE,$F163="Winter wheat"),'Management details'!$G$32,
IF(AND(ISNUMBER(SEARCH("L-Dsty",$A163))=TRUE,$F163="Oilseed Rape"),'Management details'!$F$33,
IF(AND(ISNUMBER(SEARCH("H-Dsty",$A163))=TRUE,$F163="Oilseed Rape"),'Management details'!$G$33))))</f>
        <v>3</v>
      </c>
    </row>
  </sheetData>
  <phoneticPr fontId="8" type="noConversion"/>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E08C789-17C2-4703-8CBC-5EB0B2166045}">
          <x14:formula1>
            <xm:f>Lists!$J$5:$J$11</xm:f>
          </x14:formula1>
          <xm:sqref>X2:X163</xm:sqref>
        </x14:dataValidation>
        <x14:dataValidation type="list" allowBlank="1" showInputMessage="1" showErrorMessage="1" xr:uid="{C3082B12-56D9-4D11-AA67-ACE54679621C}">
          <x14:formula1>
            <xm:f>Lists!$N$5:$N$7</xm:f>
          </x14:formula1>
          <xm:sqref>AC2:AC163</xm:sqref>
        </x14:dataValidation>
        <x14:dataValidation type="list" allowBlank="1" showInputMessage="1" showErrorMessage="1" xr:uid="{6DEC0CAD-8227-4394-B189-A94956A3D03E}">
          <x14:formula1>
            <xm:f>Lists!$L$5:$L$10</xm:f>
          </x14:formula1>
          <xm:sqref>AB2:AB163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1AD5-C9B5-4D91-9AC2-1849A96DCD34}">
  <dimension ref="A1:AK667"/>
  <sheetViews>
    <sheetView workbookViewId="0">
      <pane ySplit="1" topLeftCell="A2" activePane="bottomLeft" state="frozen"/>
      <selection pane="bottomLeft" activeCell="H9" sqref="H9"/>
    </sheetView>
  </sheetViews>
  <sheetFormatPr defaultColWidth="11.140625" defaultRowHeight="15"/>
  <cols>
    <col min="1" max="1" width="24" bestFit="1" customWidth="1"/>
    <col min="2" max="2" width="10.7109375" bestFit="1" customWidth="1"/>
    <col min="3" max="3" width="7.140625" bestFit="1" customWidth="1"/>
    <col min="4" max="4" width="10.42578125" bestFit="1" customWidth="1"/>
    <col min="5" max="5" width="29.140625" bestFit="1" customWidth="1"/>
    <col min="6" max="6" width="13.28515625" bestFit="1" customWidth="1"/>
    <col min="7" max="7" width="18" bestFit="1" customWidth="1"/>
    <col min="8" max="8" width="40.28515625" bestFit="1" customWidth="1"/>
    <col min="9" max="9" width="10.42578125" bestFit="1" customWidth="1"/>
    <col min="10" max="10" width="19.140625" bestFit="1" customWidth="1"/>
    <col min="11" max="11" width="13.28515625" bestFit="1" customWidth="1"/>
    <col min="12" max="12" width="13" bestFit="1" customWidth="1"/>
    <col min="13" max="13" width="7.42578125" bestFit="1" customWidth="1"/>
    <col min="14" max="14" width="14.42578125" bestFit="1" customWidth="1"/>
    <col min="15" max="15" width="14.140625" bestFit="1" customWidth="1"/>
    <col min="16" max="16" width="10.5703125" bestFit="1" customWidth="1"/>
    <col min="17" max="17" width="13.42578125" bestFit="1" customWidth="1"/>
    <col min="18" max="18" width="25.28515625" bestFit="1" customWidth="1"/>
    <col min="19" max="19" width="16.85546875" bestFit="1" customWidth="1"/>
    <col min="20" max="20" width="20" style="56" bestFit="1" customWidth="1"/>
    <col min="21" max="21" width="23.7109375" bestFit="1" customWidth="1"/>
    <col min="22" max="22" width="23.28515625" bestFit="1" customWidth="1"/>
    <col min="23" max="23" width="15.7109375" style="56" bestFit="1" customWidth="1"/>
    <col min="24" max="24" width="11.85546875" style="56" bestFit="1" customWidth="1"/>
    <col min="25" max="25" width="14" style="56" bestFit="1" customWidth="1"/>
    <col min="26" max="26" width="23.85546875" style="56" bestFit="1" customWidth="1"/>
    <col min="27" max="27" width="12.28515625" style="56" bestFit="1" customWidth="1"/>
    <col min="28" max="28" width="17.85546875" style="56" bestFit="1" customWidth="1"/>
    <col min="29" max="29" width="20.42578125" style="56" bestFit="1" customWidth="1"/>
    <col min="30" max="30" width="15.5703125" style="56" bestFit="1" customWidth="1"/>
    <col min="31" max="31" width="15" style="56" bestFit="1" customWidth="1"/>
    <col min="32" max="32" width="22.42578125" style="56" bestFit="1" customWidth="1"/>
    <col min="33" max="33" width="11.42578125" style="56" bestFit="1" customWidth="1"/>
    <col min="34" max="34" width="14.140625" style="56" bestFit="1" customWidth="1"/>
    <col min="35" max="35" width="17.85546875" style="56" bestFit="1" customWidth="1"/>
    <col min="36" max="36" width="22.42578125" bestFit="1" customWidth="1"/>
    <col min="37" max="37" width="20.28515625" bestFit="1" customWidth="1"/>
  </cols>
  <sheetData>
    <row r="1" spans="1:37">
      <c r="A1" t="s">
        <v>271</v>
      </c>
      <c r="B1" t="s">
        <v>272</v>
      </c>
      <c r="C1" t="s">
        <v>273</v>
      </c>
      <c r="D1" t="s">
        <v>274</v>
      </c>
      <c r="E1" t="s">
        <v>275</v>
      </c>
      <c r="F1" t="s">
        <v>276</v>
      </c>
      <c r="G1" t="s">
        <v>277</v>
      </c>
      <c r="H1" t="s">
        <v>278</v>
      </c>
      <c r="I1" t="s">
        <v>279</v>
      </c>
      <c r="J1" t="s">
        <v>280</v>
      </c>
      <c r="K1" t="s">
        <v>281</v>
      </c>
      <c r="L1" t="s">
        <v>282</v>
      </c>
      <c r="M1" t="s">
        <v>283</v>
      </c>
      <c r="N1" t="s">
        <v>284</v>
      </c>
      <c r="O1" t="s">
        <v>285</v>
      </c>
      <c r="P1" t="s">
        <v>286</v>
      </c>
      <c r="Q1" t="s">
        <v>287</v>
      </c>
      <c r="R1" t="s">
        <v>288</v>
      </c>
      <c r="S1" t="s">
        <v>289</v>
      </c>
      <c r="T1" s="56" t="s">
        <v>290</v>
      </c>
      <c r="U1" t="s">
        <v>291</v>
      </c>
      <c r="V1" t="s">
        <v>292</v>
      </c>
      <c r="W1" s="56" t="s">
        <v>293</v>
      </c>
      <c r="X1" s="56" t="s">
        <v>294</v>
      </c>
      <c r="Y1" s="56" t="s">
        <v>295</v>
      </c>
      <c r="Z1" s="56" t="s">
        <v>296</v>
      </c>
      <c r="AA1" s="56" t="s">
        <v>297</v>
      </c>
      <c r="AB1" s="56" t="s">
        <v>298</v>
      </c>
      <c r="AC1" s="56" t="s">
        <v>299</v>
      </c>
      <c r="AD1" s="56" t="s">
        <v>300</v>
      </c>
      <c r="AE1" s="56" t="s">
        <v>301</v>
      </c>
      <c r="AF1" s="56" t="s">
        <v>302</v>
      </c>
      <c r="AG1" s="56" t="s">
        <v>303</v>
      </c>
      <c r="AH1" s="56" t="s">
        <v>304</v>
      </c>
      <c r="AI1" s="56" t="s">
        <v>305</v>
      </c>
      <c r="AJ1" t="s">
        <v>306</v>
      </c>
      <c r="AK1" t="s">
        <v>307</v>
      </c>
    </row>
    <row r="2" spans="1:37">
      <c r="A2" t="s">
        <v>308</v>
      </c>
      <c r="B2" t="s">
        <v>309</v>
      </c>
      <c r="C2">
        <v>2016</v>
      </c>
      <c r="D2">
        <v>1</v>
      </c>
      <c r="E2" t="s">
        <v>310</v>
      </c>
      <c r="F2" t="s">
        <v>311</v>
      </c>
      <c r="G2">
        <v>6.6742039999999996</v>
      </c>
      <c r="H2" s="24">
        <f>IF(AND(A2=A1,F2=F1,F2="Winter wheat"),G2*0.9*'Management details'!$F$46,
IF(AND(OR(A2&lt;&gt;A1,F2&lt;&gt;F1),F2="Winter wheat"),G2*'Management details'!$F$46,
IF(F2="Oilseed Rape",G2*'Management details'!$F$47)))</f>
        <v>57.398154399999996</v>
      </c>
      <c r="I2" t="s">
        <v>312</v>
      </c>
      <c r="J2">
        <v>10</v>
      </c>
      <c r="K2" t="s">
        <v>311</v>
      </c>
      <c r="L2" t="s">
        <v>313</v>
      </c>
      <c r="M2">
        <v>3.1</v>
      </c>
      <c r="N2" t="s">
        <v>314</v>
      </c>
      <c r="O2" t="s">
        <v>315</v>
      </c>
      <c r="P2">
        <v>7.5</v>
      </c>
      <c r="Q2" t="s">
        <v>316</v>
      </c>
      <c r="R2" t="s">
        <v>317</v>
      </c>
      <c r="S2">
        <v>220</v>
      </c>
      <c r="T2" s="56" t="s">
        <v>318</v>
      </c>
      <c r="U2" t="s">
        <v>319</v>
      </c>
      <c r="V2" t="s">
        <v>320</v>
      </c>
      <c r="W2" s="56">
        <v>0</v>
      </c>
      <c r="X2" s="56">
        <v>0</v>
      </c>
      <c r="Y2" s="56" t="s">
        <v>321</v>
      </c>
      <c r="Z2" s="56">
        <v>0</v>
      </c>
      <c r="AA2" s="56" t="s">
        <v>322</v>
      </c>
      <c r="AB2" s="56">
        <v>0</v>
      </c>
      <c r="AC2" s="56" t="s">
        <v>322</v>
      </c>
      <c r="AD2" s="56" t="s">
        <v>322</v>
      </c>
      <c r="AE2" s="56" t="s">
        <v>322</v>
      </c>
      <c r="AF2" s="56">
        <v>0</v>
      </c>
      <c r="AG2" s="56">
        <v>0</v>
      </c>
      <c r="AH2" s="56">
        <v>0</v>
      </c>
      <c r="AI2" s="56" t="s">
        <v>318</v>
      </c>
      <c r="AJ2">
        <v>1</v>
      </c>
      <c r="AK2">
        <v>100</v>
      </c>
    </row>
    <row r="3" spans="1:37">
      <c r="A3" t="s">
        <v>308</v>
      </c>
      <c r="B3" t="s">
        <v>309</v>
      </c>
      <c r="C3">
        <v>2017</v>
      </c>
      <c r="D3">
        <v>2</v>
      </c>
      <c r="E3" t="s">
        <v>323</v>
      </c>
      <c r="F3" t="s">
        <v>311</v>
      </c>
      <c r="G3">
        <v>6.6742039999999996</v>
      </c>
      <c r="H3" s="24">
        <f>IF(AND(A3=A2,F3=F2,F3="Winter wheat"),G3*0.9*'Management details'!$F$46,
IF(AND(OR(A3&lt;&gt;A2,F3&lt;&gt;F2),F3="Winter wheat"),G3*'Management details'!$F$46,
IF(F3="Oilseed Rape",G3*'Management details'!$F$47)))</f>
        <v>51.658338959999995</v>
      </c>
      <c r="I3" t="s">
        <v>312</v>
      </c>
      <c r="J3">
        <v>10</v>
      </c>
      <c r="K3" t="s">
        <v>311</v>
      </c>
      <c r="L3" t="s">
        <v>313</v>
      </c>
      <c r="M3">
        <v>3.1</v>
      </c>
      <c r="N3" t="s">
        <v>314</v>
      </c>
      <c r="O3" t="s">
        <v>315</v>
      </c>
      <c r="P3">
        <v>7.5</v>
      </c>
      <c r="Q3" t="s">
        <v>316</v>
      </c>
      <c r="R3" t="s">
        <v>317</v>
      </c>
      <c r="S3">
        <v>220</v>
      </c>
      <c r="T3" s="56" t="s">
        <v>318</v>
      </c>
      <c r="U3" t="s">
        <v>324</v>
      </c>
      <c r="V3" t="s">
        <v>320</v>
      </c>
      <c r="W3" s="56">
        <v>0</v>
      </c>
      <c r="X3" s="56">
        <v>0</v>
      </c>
      <c r="Y3" s="56" t="s">
        <v>321</v>
      </c>
      <c r="Z3" s="56">
        <v>0</v>
      </c>
      <c r="AA3" s="56" t="s">
        <v>322</v>
      </c>
      <c r="AB3" s="56">
        <v>0</v>
      </c>
      <c r="AC3" s="56">
        <v>0</v>
      </c>
      <c r="AD3" s="56">
        <v>0</v>
      </c>
      <c r="AE3" s="56" t="s">
        <v>322</v>
      </c>
      <c r="AF3" s="56">
        <v>0</v>
      </c>
      <c r="AG3" s="56">
        <v>0</v>
      </c>
      <c r="AH3" s="56">
        <v>0</v>
      </c>
      <c r="AI3" s="56" t="s">
        <v>318</v>
      </c>
      <c r="AJ3">
        <v>1</v>
      </c>
      <c r="AK3">
        <v>100</v>
      </c>
    </row>
    <row r="4" spans="1:37">
      <c r="A4" t="s">
        <v>308</v>
      </c>
      <c r="B4" t="s">
        <v>309</v>
      </c>
      <c r="C4">
        <v>2018</v>
      </c>
      <c r="D4">
        <v>3</v>
      </c>
      <c r="E4" t="s">
        <v>325</v>
      </c>
      <c r="F4" t="s">
        <v>326</v>
      </c>
      <c r="G4">
        <v>6.6742039999999996</v>
      </c>
      <c r="H4" s="24">
        <f>IF(AND(A4=A3,F4=F3,F4="Winter wheat"),G4*0.9*'Management details'!$F$46,
IF(AND(OR(A4&lt;&gt;A3,F4&lt;&gt;F3),F4="Winter wheat"),G4*'Management details'!$F$46,
IF(F4="Oilseed Rape",G4*'Management details'!$F$47)))</f>
        <v>23.359713999999997</v>
      </c>
      <c r="I4" t="s">
        <v>312</v>
      </c>
      <c r="J4">
        <v>10</v>
      </c>
      <c r="K4" t="s">
        <v>327</v>
      </c>
      <c r="L4" t="s">
        <v>313</v>
      </c>
      <c r="M4">
        <v>3.1</v>
      </c>
      <c r="N4" t="s">
        <v>314</v>
      </c>
      <c r="O4" t="s">
        <v>315</v>
      </c>
      <c r="P4">
        <v>7.5</v>
      </c>
      <c r="Q4" t="s">
        <v>316</v>
      </c>
      <c r="R4" t="s">
        <v>317</v>
      </c>
      <c r="S4">
        <v>220</v>
      </c>
      <c r="T4" s="56" t="s">
        <v>328</v>
      </c>
      <c r="U4" t="s">
        <v>329</v>
      </c>
      <c r="V4" t="s">
        <v>320</v>
      </c>
      <c r="W4" s="56">
        <v>0</v>
      </c>
      <c r="X4" s="56">
        <v>0</v>
      </c>
      <c r="Y4" s="56" t="s">
        <v>330</v>
      </c>
      <c r="Z4" s="56">
        <v>0</v>
      </c>
      <c r="AA4" s="56" t="s">
        <v>330</v>
      </c>
      <c r="AB4" s="56">
        <v>0</v>
      </c>
      <c r="AC4" s="56">
        <v>0</v>
      </c>
      <c r="AD4" s="56">
        <v>0</v>
      </c>
      <c r="AE4" s="56" t="s">
        <v>322</v>
      </c>
      <c r="AF4" s="56">
        <v>0</v>
      </c>
      <c r="AG4" s="56" t="s">
        <v>322</v>
      </c>
      <c r="AH4" s="56">
        <v>0</v>
      </c>
      <c r="AI4" s="56" t="s">
        <v>328</v>
      </c>
      <c r="AJ4">
        <v>1</v>
      </c>
      <c r="AK4">
        <v>100</v>
      </c>
    </row>
    <row r="5" spans="1:37">
      <c r="A5" t="s">
        <v>308</v>
      </c>
      <c r="B5" t="s">
        <v>309</v>
      </c>
      <c r="C5">
        <v>2019</v>
      </c>
      <c r="D5">
        <v>4</v>
      </c>
      <c r="E5" t="s">
        <v>331</v>
      </c>
      <c r="F5" t="s">
        <v>311</v>
      </c>
      <c r="G5">
        <v>6.6742039999999996</v>
      </c>
      <c r="H5" s="24">
        <f>IF(AND(A5=A4,F5=F4,F5="Winter wheat"),G5*0.9*'Management details'!$F$46,
IF(AND(OR(A5&lt;&gt;A4,F5&lt;&gt;F4),F5="Winter wheat"),G5*'Management details'!$F$46,
IF(F5="Oilseed Rape",G5*'Management details'!$F$47)))</f>
        <v>57.398154399999996</v>
      </c>
      <c r="I5" t="s">
        <v>312</v>
      </c>
      <c r="J5">
        <v>10</v>
      </c>
      <c r="K5" t="s">
        <v>311</v>
      </c>
      <c r="L5" t="s">
        <v>313</v>
      </c>
      <c r="M5">
        <v>3.1</v>
      </c>
      <c r="N5" t="s">
        <v>314</v>
      </c>
      <c r="O5" t="s">
        <v>315</v>
      </c>
      <c r="P5">
        <v>7.5</v>
      </c>
      <c r="Q5" t="s">
        <v>316</v>
      </c>
      <c r="R5" t="s">
        <v>317</v>
      </c>
      <c r="S5">
        <v>220</v>
      </c>
      <c r="T5" s="56" t="s">
        <v>318</v>
      </c>
      <c r="U5" t="s">
        <v>319</v>
      </c>
      <c r="V5" t="s">
        <v>320</v>
      </c>
      <c r="W5" s="56" t="s">
        <v>330</v>
      </c>
      <c r="X5" s="56">
        <v>0</v>
      </c>
      <c r="Y5" s="56" t="s">
        <v>321</v>
      </c>
      <c r="Z5" s="56">
        <v>0</v>
      </c>
      <c r="AA5" s="56" t="s">
        <v>322</v>
      </c>
      <c r="AB5" s="56">
        <v>0</v>
      </c>
      <c r="AC5" s="56" t="s">
        <v>322</v>
      </c>
      <c r="AD5" s="56" t="s">
        <v>322</v>
      </c>
      <c r="AE5" s="56" t="s">
        <v>322</v>
      </c>
      <c r="AF5" s="56">
        <v>0</v>
      </c>
      <c r="AG5" s="56">
        <v>0</v>
      </c>
      <c r="AH5" s="56">
        <v>0</v>
      </c>
      <c r="AI5" s="56" t="s">
        <v>318</v>
      </c>
      <c r="AJ5">
        <v>1</v>
      </c>
      <c r="AK5">
        <v>100</v>
      </c>
    </row>
    <row r="6" spans="1:37">
      <c r="A6" t="s">
        <v>308</v>
      </c>
      <c r="B6" t="s">
        <v>309</v>
      </c>
      <c r="C6">
        <v>2020</v>
      </c>
      <c r="D6">
        <v>5</v>
      </c>
      <c r="E6" t="s">
        <v>332</v>
      </c>
      <c r="F6" t="s">
        <v>311</v>
      </c>
      <c r="G6">
        <v>6.6742039999999996</v>
      </c>
      <c r="H6" s="24">
        <f>IF(AND(A6=A5,F6=F5,F6="Winter wheat"),G6*0.9*'Management details'!$F$46,
IF(AND(OR(A6&lt;&gt;A5,F6&lt;&gt;F5),F6="Winter wheat"),G6*'Management details'!$F$46,
IF(F6="Oilseed Rape",G6*'Management details'!$F$47)))</f>
        <v>51.658338959999995</v>
      </c>
      <c r="I6" t="s">
        <v>312</v>
      </c>
      <c r="J6">
        <v>10</v>
      </c>
      <c r="K6" t="s">
        <v>311</v>
      </c>
      <c r="L6" t="s">
        <v>313</v>
      </c>
      <c r="M6">
        <v>3.1</v>
      </c>
      <c r="N6" t="s">
        <v>314</v>
      </c>
      <c r="O6" t="s">
        <v>315</v>
      </c>
      <c r="P6">
        <v>7.5</v>
      </c>
      <c r="Q6" t="s">
        <v>316</v>
      </c>
      <c r="R6" t="s">
        <v>317</v>
      </c>
      <c r="S6">
        <v>220</v>
      </c>
      <c r="T6" s="56" t="s">
        <v>318</v>
      </c>
      <c r="U6" t="s">
        <v>324</v>
      </c>
      <c r="V6" t="s">
        <v>320</v>
      </c>
      <c r="W6" s="56" t="s">
        <v>330</v>
      </c>
      <c r="X6" s="56">
        <v>0</v>
      </c>
      <c r="Y6" s="56" t="s">
        <v>321</v>
      </c>
      <c r="Z6" s="56">
        <v>0</v>
      </c>
      <c r="AA6" s="56" t="s">
        <v>322</v>
      </c>
      <c r="AB6" s="56">
        <v>0</v>
      </c>
      <c r="AC6" s="56">
        <v>0</v>
      </c>
      <c r="AD6" s="56">
        <v>0</v>
      </c>
      <c r="AE6" s="56" t="s">
        <v>322</v>
      </c>
      <c r="AF6" s="56">
        <v>0</v>
      </c>
      <c r="AG6" s="56">
        <v>0</v>
      </c>
      <c r="AH6" s="56">
        <v>0</v>
      </c>
      <c r="AI6" s="56" t="s">
        <v>318</v>
      </c>
      <c r="AJ6">
        <v>1</v>
      </c>
      <c r="AK6">
        <v>100</v>
      </c>
    </row>
    <row r="7" spans="1:37">
      <c r="A7" t="s">
        <v>308</v>
      </c>
      <c r="B7" t="s">
        <v>309</v>
      </c>
      <c r="C7">
        <v>2021</v>
      </c>
      <c r="D7">
        <v>6</v>
      </c>
      <c r="E7" t="s">
        <v>333</v>
      </c>
      <c r="F7" t="s">
        <v>326</v>
      </c>
      <c r="G7">
        <v>6.6742039999999996</v>
      </c>
      <c r="H7" s="24">
        <f>IF(AND(A7=A6,F7=F6,F7="Winter wheat"),G7*0.9*'Management details'!$F$46,
IF(AND(OR(A7&lt;&gt;A6,F7&lt;&gt;F6),F7="Winter wheat"),G7*'Management details'!$F$46,
IF(F7="Oilseed Rape",G7*'Management details'!$F$47)))</f>
        <v>23.359713999999997</v>
      </c>
      <c r="I7" t="s">
        <v>312</v>
      </c>
      <c r="J7">
        <v>10</v>
      </c>
      <c r="K7" t="s">
        <v>327</v>
      </c>
      <c r="L7" t="s">
        <v>313</v>
      </c>
      <c r="M7">
        <v>3.1</v>
      </c>
      <c r="N7" t="s">
        <v>314</v>
      </c>
      <c r="O7" t="s">
        <v>315</v>
      </c>
      <c r="P7">
        <v>7.5</v>
      </c>
      <c r="Q7" t="s">
        <v>316</v>
      </c>
      <c r="R7" t="s">
        <v>317</v>
      </c>
      <c r="S7">
        <v>220</v>
      </c>
      <c r="T7" s="56" t="s">
        <v>328</v>
      </c>
      <c r="U7" t="s">
        <v>329</v>
      </c>
      <c r="V7" t="s">
        <v>320</v>
      </c>
      <c r="W7" s="56" t="s">
        <v>330</v>
      </c>
      <c r="X7" s="56">
        <v>0</v>
      </c>
      <c r="Y7" s="56" t="s">
        <v>330</v>
      </c>
      <c r="Z7" s="56">
        <v>0</v>
      </c>
      <c r="AA7" s="56" t="s">
        <v>330</v>
      </c>
      <c r="AB7" s="56">
        <v>0</v>
      </c>
      <c r="AC7" s="56">
        <v>0</v>
      </c>
      <c r="AD7" s="56">
        <v>0</v>
      </c>
      <c r="AE7" s="56" t="s">
        <v>322</v>
      </c>
      <c r="AF7" s="56">
        <v>0</v>
      </c>
      <c r="AG7" s="56" t="s">
        <v>322</v>
      </c>
      <c r="AH7" s="56">
        <v>0</v>
      </c>
      <c r="AI7" s="56" t="s">
        <v>328</v>
      </c>
      <c r="AJ7">
        <v>1</v>
      </c>
      <c r="AK7">
        <v>100</v>
      </c>
    </row>
    <row r="8" spans="1:37">
      <c r="A8" t="s">
        <v>334</v>
      </c>
      <c r="B8" t="s">
        <v>309</v>
      </c>
      <c r="C8">
        <v>2016</v>
      </c>
      <c r="D8">
        <v>1</v>
      </c>
      <c r="E8" t="s">
        <v>335</v>
      </c>
      <c r="F8" t="s">
        <v>311</v>
      </c>
      <c r="G8">
        <v>10.217492</v>
      </c>
      <c r="H8" s="24">
        <f>IF(AND(A8=A7,F8=F7,F8="Winter wheat"),G8*0.9*'Management details'!$F$46,
IF(AND(OR(A8&lt;&gt;A7,F8&lt;&gt;F7),F8="Winter wheat"),G8*'Management details'!$F$46,
IF(F8="Oilseed Rape",G8*'Management details'!$F$47)))</f>
        <v>87.870431199999999</v>
      </c>
      <c r="I8" t="s">
        <v>312</v>
      </c>
      <c r="J8">
        <v>10</v>
      </c>
      <c r="K8" t="s">
        <v>311</v>
      </c>
      <c r="L8" t="s">
        <v>313</v>
      </c>
      <c r="M8">
        <v>2.9</v>
      </c>
      <c r="N8" t="s">
        <v>314</v>
      </c>
      <c r="O8" t="s">
        <v>336</v>
      </c>
      <c r="P8">
        <v>6.3</v>
      </c>
      <c r="Q8" t="s">
        <v>337</v>
      </c>
      <c r="R8" t="s">
        <v>317</v>
      </c>
      <c r="S8">
        <v>220</v>
      </c>
      <c r="T8" s="56" t="s">
        <v>318</v>
      </c>
      <c r="U8" t="s">
        <v>319</v>
      </c>
      <c r="V8" t="s">
        <v>320</v>
      </c>
      <c r="W8" s="56" t="s">
        <v>330</v>
      </c>
      <c r="X8" s="56">
        <v>0</v>
      </c>
      <c r="Y8" s="56" t="s">
        <v>321</v>
      </c>
      <c r="Z8" s="56">
        <v>0</v>
      </c>
      <c r="AA8" s="56" t="s">
        <v>322</v>
      </c>
      <c r="AB8" s="56">
        <v>0</v>
      </c>
      <c r="AC8" s="56" t="s">
        <v>322</v>
      </c>
      <c r="AD8" s="56" t="s">
        <v>322</v>
      </c>
      <c r="AE8" s="56" t="s">
        <v>322</v>
      </c>
      <c r="AF8" s="56">
        <v>0</v>
      </c>
      <c r="AG8" s="56">
        <v>0</v>
      </c>
      <c r="AH8" s="56">
        <v>0</v>
      </c>
      <c r="AI8" s="56" t="s">
        <v>318</v>
      </c>
      <c r="AJ8">
        <v>1</v>
      </c>
      <c r="AK8">
        <v>100</v>
      </c>
    </row>
    <row r="9" spans="1:37">
      <c r="A9" t="s">
        <v>334</v>
      </c>
      <c r="B9" t="s">
        <v>309</v>
      </c>
      <c r="C9">
        <v>2017</v>
      </c>
      <c r="D9">
        <v>2</v>
      </c>
      <c r="E9" t="s">
        <v>338</v>
      </c>
      <c r="F9" t="s">
        <v>311</v>
      </c>
      <c r="G9">
        <v>10.217492</v>
      </c>
      <c r="H9" s="24">
        <f>IF(AND(A9=A8,F9=F8,F9="Winter wheat"),G9*0.9*'Management details'!$F$46,
IF(AND(OR(A9&lt;&gt;A8,F9&lt;&gt;F8),F9="Winter wheat"),G9*'Management details'!$F$46,
IF(F9="Oilseed Rape",G9*'Management details'!$F$47)))</f>
        <v>79.083388079999992</v>
      </c>
      <c r="I9" t="s">
        <v>312</v>
      </c>
      <c r="J9">
        <v>10</v>
      </c>
      <c r="K9" t="s">
        <v>311</v>
      </c>
      <c r="L9" t="s">
        <v>313</v>
      </c>
      <c r="M9">
        <v>2.9</v>
      </c>
      <c r="N9" t="s">
        <v>314</v>
      </c>
      <c r="O9" t="s">
        <v>336</v>
      </c>
      <c r="P9">
        <v>6.3</v>
      </c>
      <c r="Q9" t="s">
        <v>337</v>
      </c>
      <c r="R9" t="s">
        <v>317</v>
      </c>
      <c r="S9">
        <v>220</v>
      </c>
      <c r="T9" s="56" t="s">
        <v>318</v>
      </c>
      <c r="U9" t="s">
        <v>324</v>
      </c>
      <c r="V9" t="s">
        <v>320</v>
      </c>
      <c r="W9" s="56" t="s">
        <v>330</v>
      </c>
      <c r="X9" s="56">
        <v>0</v>
      </c>
      <c r="Y9" s="56" t="s">
        <v>321</v>
      </c>
      <c r="Z9" s="56">
        <v>0</v>
      </c>
      <c r="AA9" s="56" t="s">
        <v>322</v>
      </c>
      <c r="AB9" s="56">
        <v>0</v>
      </c>
      <c r="AC9" s="56">
        <v>0</v>
      </c>
      <c r="AD9" s="56">
        <v>0</v>
      </c>
      <c r="AE9" s="56" t="s">
        <v>322</v>
      </c>
      <c r="AF9" s="56">
        <v>0</v>
      </c>
      <c r="AG9" s="56">
        <v>0</v>
      </c>
      <c r="AH9" s="56">
        <v>0</v>
      </c>
      <c r="AI9" s="56" t="s">
        <v>318</v>
      </c>
      <c r="AJ9">
        <v>1</v>
      </c>
      <c r="AK9">
        <v>100</v>
      </c>
    </row>
    <row r="10" spans="1:37">
      <c r="A10" t="s">
        <v>334</v>
      </c>
      <c r="B10" t="s">
        <v>309</v>
      </c>
      <c r="C10">
        <v>2018</v>
      </c>
      <c r="D10">
        <v>3</v>
      </c>
      <c r="E10" t="s">
        <v>339</v>
      </c>
      <c r="F10" t="s">
        <v>326</v>
      </c>
      <c r="G10">
        <v>10.217492</v>
      </c>
      <c r="H10" s="24">
        <f>IF(AND(A10=A9,F10=F9,F10="Winter wheat"),G10*0.9*'Management details'!$F$46,
IF(AND(OR(A10&lt;&gt;A9,F10&lt;&gt;F9),F10="Winter wheat"),G10*'Management details'!$F$46,
IF(F10="Oilseed Rape",G10*'Management details'!$F$47)))</f>
        <v>35.761222000000004</v>
      </c>
      <c r="I10" t="s">
        <v>312</v>
      </c>
      <c r="J10">
        <v>10</v>
      </c>
      <c r="K10" t="s">
        <v>327</v>
      </c>
      <c r="L10" t="s">
        <v>313</v>
      </c>
      <c r="M10">
        <v>2.9</v>
      </c>
      <c r="N10" t="s">
        <v>314</v>
      </c>
      <c r="O10" t="s">
        <v>336</v>
      </c>
      <c r="P10">
        <v>6.3</v>
      </c>
      <c r="Q10" t="s">
        <v>337</v>
      </c>
      <c r="R10" t="s">
        <v>317</v>
      </c>
      <c r="S10">
        <v>220</v>
      </c>
      <c r="T10" s="56" t="s">
        <v>328</v>
      </c>
      <c r="U10" t="s">
        <v>329</v>
      </c>
      <c r="V10" t="s">
        <v>320</v>
      </c>
      <c r="W10" s="56" t="s">
        <v>330</v>
      </c>
      <c r="X10" s="56">
        <v>0</v>
      </c>
      <c r="Y10" s="56" t="s">
        <v>330</v>
      </c>
      <c r="Z10" s="56">
        <v>0</v>
      </c>
      <c r="AA10" s="56" t="s">
        <v>330</v>
      </c>
      <c r="AB10" s="56">
        <v>0</v>
      </c>
      <c r="AC10" s="56">
        <v>0</v>
      </c>
      <c r="AD10" s="56">
        <v>0</v>
      </c>
      <c r="AE10" s="56" t="s">
        <v>322</v>
      </c>
      <c r="AF10" s="56">
        <v>0</v>
      </c>
      <c r="AG10" s="56" t="s">
        <v>322</v>
      </c>
      <c r="AH10" s="56">
        <v>0</v>
      </c>
      <c r="AI10" s="56" t="s">
        <v>328</v>
      </c>
      <c r="AJ10">
        <v>1</v>
      </c>
      <c r="AK10">
        <v>100</v>
      </c>
    </row>
    <row r="11" spans="1:37">
      <c r="A11" t="s">
        <v>334</v>
      </c>
      <c r="B11" t="s">
        <v>309</v>
      </c>
      <c r="C11">
        <v>2019</v>
      </c>
      <c r="D11">
        <v>4</v>
      </c>
      <c r="E11" t="s">
        <v>340</v>
      </c>
      <c r="F11" t="s">
        <v>311</v>
      </c>
      <c r="G11">
        <v>10.217492</v>
      </c>
      <c r="H11" s="24">
        <f>IF(AND(A11=A10,F11=F10,F11="Winter wheat"),G11*0.9*'Management details'!$F$46,
IF(AND(OR(A11&lt;&gt;A10,F11&lt;&gt;F10),F11="Winter wheat"),G11*'Management details'!$F$46,
IF(F11="Oilseed Rape",G11*'Management details'!$F$47)))</f>
        <v>87.870431199999999</v>
      </c>
      <c r="I11" t="s">
        <v>312</v>
      </c>
      <c r="J11">
        <v>10</v>
      </c>
      <c r="K11" t="s">
        <v>311</v>
      </c>
      <c r="L11" t="s">
        <v>313</v>
      </c>
      <c r="M11">
        <v>2.9</v>
      </c>
      <c r="N11" t="s">
        <v>314</v>
      </c>
      <c r="O11" t="s">
        <v>336</v>
      </c>
      <c r="P11">
        <v>6.3</v>
      </c>
      <c r="Q11" t="s">
        <v>337</v>
      </c>
      <c r="R11" t="s">
        <v>317</v>
      </c>
      <c r="S11">
        <v>220</v>
      </c>
      <c r="T11" s="56" t="s">
        <v>318</v>
      </c>
      <c r="U11" t="s">
        <v>319</v>
      </c>
      <c r="V11" t="s">
        <v>320</v>
      </c>
      <c r="W11" s="56" t="s">
        <v>330</v>
      </c>
      <c r="X11" s="56">
        <v>0</v>
      </c>
      <c r="Y11" s="56" t="s">
        <v>321</v>
      </c>
      <c r="Z11" s="56">
        <v>0</v>
      </c>
      <c r="AA11" s="56" t="s">
        <v>322</v>
      </c>
      <c r="AB11" s="56">
        <v>0</v>
      </c>
      <c r="AC11" s="56" t="s">
        <v>322</v>
      </c>
      <c r="AD11" s="56" t="s">
        <v>322</v>
      </c>
      <c r="AE11" s="56" t="s">
        <v>322</v>
      </c>
      <c r="AF11" s="56">
        <v>0</v>
      </c>
      <c r="AG11" s="56">
        <v>0</v>
      </c>
      <c r="AH11" s="56">
        <v>0</v>
      </c>
      <c r="AI11" s="56" t="s">
        <v>318</v>
      </c>
      <c r="AJ11">
        <v>1</v>
      </c>
      <c r="AK11">
        <v>100</v>
      </c>
    </row>
    <row r="12" spans="1:37">
      <c r="A12" t="s">
        <v>334</v>
      </c>
      <c r="B12" t="s">
        <v>309</v>
      </c>
      <c r="C12">
        <v>2020</v>
      </c>
      <c r="D12">
        <v>5</v>
      </c>
      <c r="E12" t="s">
        <v>341</v>
      </c>
      <c r="F12" t="s">
        <v>311</v>
      </c>
      <c r="G12">
        <v>10.217492</v>
      </c>
      <c r="H12" s="24">
        <f>IF(AND(A12=A11,F12=F11,F12="Winter wheat"),G12*0.9*'Management details'!$F$46,
IF(AND(OR(A12&lt;&gt;A11,F12&lt;&gt;F11),F12="Winter wheat"),G12*'Management details'!$F$46,
IF(F12="Oilseed Rape",G12*'Management details'!$F$47)))</f>
        <v>79.083388079999992</v>
      </c>
      <c r="I12" t="s">
        <v>312</v>
      </c>
      <c r="J12">
        <v>10</v>
      </c>
      <c r="K12" t="s">
        <v>311</v>
      </c>
      <c r="L12" t="s">
        <v>313</v>
      </c>
      <c r="M12">
        <v>2.9</v>
      </c>
      <c r="N12" t="s">
        <v>314</v>
      </c>
      <c r="O12" t="s">
        <v>336</v>
      </c>
      <c r="P12">
        <v>6.3</v>
      </c>
      <c r="Q12" t="s">
        <v>337</v>
      </c>
      <c r="R12" t="s">
        <v>317</v>
      </c>
      <c r="S12">
        <v>220</v>
      </c>
      <c r="T12" s="56" t="s">
        <v>318</v>
      </c>
      <c r="U12" t="s">
        <v>324</v>
      </c>
      <c r="V12" t="s">
        <v>320</v>
      </c>
      <c r="W12" s="56" t="s">
        <v>330</v>
      </c>
      <c r="X12" s="56">
        <v>0</v>
      </c>
      <c r="Y12" s="56" t="s">
        <v>321</v>
      </c>
      <c r="Z12" s="56">
        <v>0</v>
      </c>
      <c r="AA12" s="56" t="s">
        <v>322</v>
      </c>
      <c r="AB12" s="56">
        <v>0</v>
      </c>
      <c r="AC12" s="56">
        <v>0</v>
      </c>
      <c r="AD12" s="56">
        <v>0</v>
      </c>
      <c r="AE12" s="56" t="s">
        <v>322</v>
      </c>
      <c r="AF12" s="56">
        <v>0</v>
      </c>
      <c r="AG12" s="56">
        <v>0</v>
      </c>
      <c r="AH12" s="56">
        <v>0</v>
      </c>
      <c r="AI12" s="56" t="s">
        <v>318</v>
      </c>
      <c r="AJ12">
        <v>1</v>
      </c>
      <c r="AK12">
        <v>100</v>
      </c>
    </row>
    <row r="13" spans="1:37">
      <c r="A13" t="s">
        <v>334</v>
      </c>
      <c r="B13" t="s">
        <v>309</v>
      </c>
      <c r="C13">
        <v>2021</v>
      </c>
      <c r="D13">
        <v>6</v>
      </c>
      <c r="E13" t="s">
        <v>342</v>
      </c>
      <c r="F13" t="s">
        <v>326</v>
      </c>
      <c r="G13">
        <v>10.217492</v>
      </c>
      <c r="H13" s="24">
        <f>IF(AND(A13=A12,F13=F12,F13="Winter wheat"),G13*0.9*'Management details'!$F$46,
IF(AND(OR(A13&lt;&gt;A12,F13&lt;&gt;F12),F13="Winter wheat"),G13*'Management details'!$F$46,
IF(F13="Oilseed Rape",G13*'Management details'!$F$47)))</f>
        <v>35.761222000000004</v>
      </c>
      <c r="I13" t="s">
        <v>312</v>
      </c>
      <c r="J13">
        <v>10</v>
      </c>
      <c r="K13" t="s">
        <v>327</v>
      </c>
      <c r="L13" t="s">
        <v>313</v>
      </c>
      <c r="M13">
        <v>2.9</v>
      </c>
      <c r="N13" t="s">
        <v>314</v>
      </c>
      <c r="O13" t="s">
        <v>336</v>
      </c>
      <c r="P13">
        <v>6.3</v>
      </c>
      <c r="Q13" t="s">
        <v>337</v>
      </c>
      <c r="R13" t="s">
        <v>317</v>
      </c>
      <c r="S13">
        <v>220</v>
      </c>
      <c r="T13" s="56" t="s">
        <v>328</v>
      </c>
      <c r="U13" t="s">
        <v>329</v>
      </c>
      <c r="V13" t="s">
        <v>320</v>
      </c>
      <c r="W13" s="56" t="s">
        <v>330</v>
      </c>
      <c r="X13" s="56">
        <v>0</v>
      </c>
      <c r="Y13" s="56" t="s">
        <v>330</v>
      </c>
      <c r="Z13" s="56">
        <v>0</v>
      </c>
      <c r="AA13" s="56" t="s">
        <v>330</v>
      </c>
      <c r="AB13" s="56">
        <v>0</v>
      </c>
      <c r="AC13" s="56">
        <v>0</v>
      </c>
      <c r="AD13" s="56">
        <v>0</v>
      </c>
      <c r="AE13" s="56" t="s">
        <v>322</v>
      </c>
      <c r="AF13" s="56">
        <v>0</v>
      </c>
      <c r="AG13" s="56" t="s">
        <v>322</v>
      </c>
      <c r="AH13" s="56">
        <v>0</v>
      </c>
      <c r="AI13" s="56" t="s">
        <v>328</v>
      </c>
      <c r="AJ13">
        <v>1</v>
      </c>
      <c r="AK13">
        <v>100</v>
      </c>
    </row>
    <row r="14" spans="1:37">
      <c r="A14" t="s">
        <v>343</v>
      </c>
      <c r="B14" t="s">
        <v>309</v>
      </c>
      <c r="C14">
        <v>2016</v>
      </c>
      <c r="D14">
        <v>1</v>
      </c>
      <c r="E14" t="s">
        <v>344</v>
      </c>
      <c r="F14" t="s">
        <v>311</v>
      </c>
      <c r="G14">
        <v>7.8269960000000003</v>
      </c>
      <c r="H14" s="24">
        <f>IF(AND(A14=A13,F14=F13,F14="Winter wheat"),G14*0.9*'Management details'!$F$46,
IF(AND(OR(A14&lt;&gt;A13,F14&lt;&gt;F13),F14="Winter wheat"),G14*'Management details'!$F$46,
IF(F14="Oilseed Rape",G14*'Management details'!$F$47)))</f>
        <v>67.3121656</v>
      </c>
      <c r="I14" t="s">
        <v>312</v>
      </c>
      <c r="J14">
        <v>10</v>
      </c>
      <c r="K14" t="s">
        <v>311</v>
      </c>
      <c r="L14" t="s">
        <v>345</v>
      </c>
      <c r="M14">
        <v>2.9</v>
      </c>
      <c r="N14" t="s">
        <v>314</v>
      </c>
      <c r="O14" t="s">
        <v>315</v>
      </c>
      <c r="P14">
        <v>7.7</v>
      </c>
      <c r="Q14" t="s">
        <v>316</v>
      </c>
      <c r="R14" t="s">
        <v>317</v>
      </c>
      <c r="S14">
        <v>220</v>
      </c>
      <c r="T14" s="56" t="s">
        <v>318</v>
      </c>
      <c r="U14" t="s">
        <v>319</v>
      </c>
      <c r="V14" t="s">
        <v>320</v>
      </c>
      <c r="W14" s="56" t="s">
        <v>330</v>
      </c>
      <c r="X14" s="56">
        <v>0</v>
      </c>
      <c r="Y14" s="56" t="s">
        <v>321</v>
      </c>
      <c r="Z14" s="56">
        <v>0</v>
      </c>
      <c r="AA14" s="56" t="s">
        <v>322</v>
      </c>
      <c r="AB14" s="56">
        <v>0</v>
      </c>
      <c r="AC14" s="56" t="s">
        <v>322</v>
      </c>
      <c r="AD14" s="56" t="s">
        <v>322</v>
      </c>
      <c r="AE14" s="56" t="s">
        <v>322</v>
      </c>
      <c r="AF14" s="56">
        <v>0</v>
      </c>
      <c r="AG14" s="56">
        <v>0</v>
      </c>
      <c r="AH14" s="56">
        <v>0</v>
      </c>
      <c r="AI14" s="56" t="s">
        <v>318</v>
      </c>
      <c r="AJ14">
        <v>1</v>
      </c>
      <c r="AK14">
        <v>100</v>
      </c>
    </row>
    <row r="15" spans="1:37">
      <c r="A15" t="s">
        <v>343</v>
      </c>
      <c r="B15" t="s">
        <v>309</v>
      </c>
      <c r="C15">
        <v>2017</v>
      </c>
      <c r="D15">
        <v>2</v>
      </c>
      <c r="E15" t="s">
        <v>346</v>
      </c>
      <c r="F15" t="s">
        <v>311</v>
      </c>
      <c r="G15">
        <v>7.8269960000000003</v>
      </c>
      <c r="H15" s="24">
        <f>IF(AND(A15=A14,F15=F14,F15="Winter wheat"),G15*0.9*'Management details'!$F$46,
IF(AND(OR(A15&lt;&gt;A14,F15&lt;&gt;F14),F15="Winter wheat"),G15*'Management details'!$F$46,
IF(F15="Oilseed Rape",G15*'Management details'!$F$47)))</f>
        <v>60.58094904</v>
      </c>
      <c r="I15" t="s">
        <v>312</v>
      </c>
      <c r="J15">
        <v>10</v>
      </c>
      <c r="K15" t="s">
        <v>311</v>
      </c>
      <c r="L15" t="s">
        <v>345</v>
      </c>
      <c r="M15">
        <v>2.9</v>
      </c>
      <c r="N15" t="s">
        <v>314</v>
      </c>
      <c r="O15" t="s">
        <v>315</v>
      </c>
      <c r="P15">
        <v>7.7</v>
      </c>
      <c r="Q15" t="s">
        <v>316</v>
      </c>
      <c r="R15" t="s">
        <v>317</v>
      </c>
      <c r="S15">
        <v>220</v>
      </c>
      <c r="T15" s="56" t="s">
        <v>318</v>
      </c>
      <c r="U15" t="s">
        <v>324</v>
      </c>
      <c r="V15" t="s">
        <v>320</v>
      </c>
      <c r="W15" s="56" t="s">
        <v>330</v>
      </c>
      <c r="X15" s="56">
        <v>0</v>
      </c>
      <c r="Y15" s="56" t="s">
        <v>321</v>
      </c>
      <c r="Z15" s="56">
        <v>0</v>
      </c>
      <c r="AA15" s="56" t="s">
        <v>322</v>
      </c>
      <c r="AB15" s="56">
        <v>0</v>
      </c>
      <c r="AC15" s="56">
        <v>0</v>
      </c>
      <c r="AD15" s="56">
        <v>0</v>
      </c>
      <c r="AE15" s="56" t="s">
        <v>322</v>
      </c>
      <c r="AF15" s="56">
        <v>0</v>
      </c>
      <c r="AG15" s="56">
        <v>0</v>
      </c>
      <c r="AH15" s="56">
        <v>0</v>
      </c>
      <c r="AI15" s="56" t="s">
        <v>318</v>
      </c>
      <c r="AJ15">
        <v>1</v>
      </c>
      <c r="AK15">
        <v>100</v>
      </c>
    </row>
    <row r="16" spans="1:37">
      <c r="A16" t="s">
        <v>343</v>
      </c>
      <c r="B16" t="s">
        <v>309</v>
      </c>
      <c r="C16">
        <v>2018</v>
      </c>
      <c r="D16">
        <v>3</v>
      </c>
      <c r="E16" t="s">
        <v>347</v>
      </c>
      <c r="F16" t="s">
        <v>326</v>
      </c>
      <c r="G16">
        <v>7.8269960000000003</v>
      </c>
      <c r="H16" s="24">
        <f>IF(AND(A16=A15,F16=F15,F16="Winter wheat"),G16*0.9*'Management details'!$F$46,
IF(AND(OR(A16&lt;&gt;A15,F16&lt;&gt;F15),F16="Winter wheat"),G16*'Management details'!$F$46,
IF(F16="Oilseed Rape",G16*'Management details'!$F$47)))</f>
        <v>27.394486000000001</v>
      </c>
      <c r="I16" t="s">
        <v>312</v>
      </c>
      <c r="J16">
        <v>10</v>
      </c>
      <c r="K16" t="s">
        <v>327</v>
      </c>
      <c r="L16" t="s">
        <v>345</v>
      </c>
      <c r="M16">
        <v>2.9</v>
      </c>
      <c r="N16" t="s">
        <v>314</v>
      </c>
      <c r="O16" t="s">
        <v>315</v>
      </c>
      <c r="P16">
        <v>7.7</v>
      </c>
      <c r="Q16" t="s">
        <v>316</v>
      </c>
      <c r="R16" t="s">
        <v>317</v>
      </c>
      <c r="S16">
        <v>220</v>
      </c>
      <c r="T16" s="56" t="s">
        <v>328</v>
      </c>
      <c r="U16" t="s">
        <v>329</v>
      </c>
      <c r="V16" t="s">
        <v>320</v>
      </c>
      <c r="W16" s="56" t="s">
        <v>330</v>
      </c>
      <c r="X16" s="56">
        <v>0</v>
      </c>
      <c r="Y16" s="56" t="s">
        <v>330</v>
      </c>
      <c r="Z16" s="56">
        <v>0</v>
      </c>
      <c r="AA16" s="56" t="s">
        <v>330</v>
      </c>
      <c r="AB16" s="56">
        <v>0</v>
      </c>
      <c r="AC16" s="56">
        <v>0</v>
      </c>
      <c r="AD16" s="56">
        <v>0</v>
      </c>
      <c r="AE16" s="56" t="s">
        <v>322</v>
      </c>
      <c r="AF16" s="56">
        <v>0</v>
      </c>
      <c r="AG16" s="56" t="s">
        <v>322</v>
      </c>
      <c r="AH16" s="56">
        <v>0</v>
      </c>
      <c r="AI16" s="56" t="s">
        <v>328</v>
      </c>
      <c r="AJ16">
        <v>1</v>
      </c>
      <c r="AK16">
        <v>100</v>
      </c>
    </row>
    <row r="17" spans="1:37">
      <c r="A17" t="s">
        <v>343</v>
      </c>
      <c r="B17" t="s">
        <v>309</v>
      </c>
      <c r="C17">
        <v>2019</v>
      </c>
      <c r="D17">
        <v>4</v>
      </c>
      <c r="E17" t="s">
        <v>348</v>
      </c>
      <c r="F17" t="s">
        <v>311</v>
      </c>
      <c r="G17">
        <v>7.8269960000000003</v>
      </c>
      <c r="H17" s="24">
        <f>IF(AND(A17=A16,F17=F16,F17="Winter wheat"),G17*0.9*'Management details'!$F$46,
IF(AND(OR(A17&lt;&gt;A16,F17&lt;&gt;F16),F17="Winter wheat"),G17*'Management details'!$F$46,
IF(F17="Oilseed Rape",G17*'Management details'!$F$47)))</f>
        <v>67.3121656</v>
      </c>
      <c r="I17" t="s">
        <v>312</v>
      </c>
      <c r="J17">
        <v>10</v>
      </c>
      <c r="K17" t="s">
        <v>311</v>
      </c>
      <c r="L17" t="s">
        <v>345</v>
      </c>
      <c r="M17">
        <v>2.9</v>
      </c>
      <c r="N17" t="s">
        <v>314</v>
      </c>
      <c r="O17" t="s">
        <v>315</v>
      </c>
      <c r="P17">
        <v>7.7</v>
      </c>
      <c r="Q17" t="s">
        <v>316</v>
      </c>
      <c r="R17" t="s">
        <v>317</v>
      </c>
      <c r="S17">
        <v>220</v>
      </c>
      <c r="T17" s="56" t="s">
        <v>318</v>
      </c>
      <c r="U17" t="s">
        <v>319</v>
      </c>
      <c r="V17" t="s">
        <v>320</v>
      </c>
      <c r="W17" s="56" t="s">
        <v>330</v>
      </c>
      <c r="X17" s="56">
        <v>0</v>
      </c>
      <c r="Y17" s="56" t="s">
        <v>321</v>
      </c>
      <c r="Z17" s="56">
        <v>0</v>
      </c>
      <c r="AA17" s="56" t="s">
        <v>322</v>
      </c>
      <c r="AB17" s="56">
        <v>0</v>
      </c>
      <c r="AC17" s="56" t="s">
        <v>322</v>
      </c>
      <c r="AD17" s="56" t="s">
        <v>322</v>
      </c>
      <c r="AE17" s="56" t="s">
        <v>322</v>
      </c>
      <c r="AF17" s="56">
        <v>0</v>
      </c>
      <c r="AG17" s="56">
        <v>0</v>
      </c>
      <c r="AH17" s="56">
        <v>0</v>
      </c>
      <c r="AI17" s="56" t="s">
        <v>318</v>
      </c>
      <c r="AJ17">
        <v>1</v>
      </c>
      <c r="AK17">
        <v>100</v>
      </c>
    </row>
    <row r="18" spans="1:37">
      <c r="A18" t="s">
        <v>343</v>
      </c>
      <c r="B18" t="s">
        <v>309</v>
      </c>
      <c r="C18">
        <v>2020</v>
      </c>
      <c r="D18">
        <v>5</v>
      </c>
      <c r="E18" t="s">
        <v>349</v>
      </c>
      <c r="F18" t="s">
        <v>311</v>
      </c>
      <c r="G18">
        <v>7.8269960000000003</v>
      </c>
      <c r="H18" s="24">
        <f>IF(AND(A18=A17,F18=F17,F18="Winter wheat"),G18*0.9*'Management details'!$F$46,
IF(AND(OR(A18&lt;&gt;A17,F18&lt;&gt;F17),F18="Winter wheat"),G18*'Management details'!$F$46,
IF(F18="Oilseed Rape",G18*'Management details'!$F$47)))</f>
        <v>60.58094904</v>
      </c>
      <c r="I18" t="s">
        <v>312</v>
      </c>
      <c r="J18">
        <v>10</v>
      </c>
      <c r="K18" t="s">
        <v>311</v>
      </c>
      <c r="L18" t="s">
        <v>345</v>
      </c>
      <c r="M18">
        <v>2.9</v>
      </c>
      <c r="N18" t="s">
        <v>314</v>
      </c>
      <c r="O18" t="s">
        <v>315</v>
      </c>
      <c r="P18">
        <v>7.7</v>
      </c>
      <c r="Q18" t="s">
        <v>316</v>
      </c>
      <c r="R18" t="s">
        <v>317</v>
      </c>
      <c r="S18">
        <v>220</v>
      </c>
      <c r="T18" s="56" t="s">
        <v>318</v>
      </c>
      <c r="U18" t="s">
        <v>324</v>
      </c>
      <c r="V18" t="s">
        <v>320</v>
      </c>
      <c r="W18" s="56" t="s">
        <v>330</v>
      </c>
      <c r="X18" s="56">
        <v>0</v>
      </c>
      <c r="Y18" s="56" t="s">
        <v>321</v>
      </c>
      <c r="Z18" s="56">
        <v>0</v>
      </c>
      <c r="AA18" s="56" t="s">
        <v>322</v>
      </c>
      <c r="AB18" s="56">
        <v>0</v>
      </c>
      <c r="AC18" s="56">
        <v>0</v>
      </c>
      <c r="AD18" s="56">
        <v>0</v>
      </c>
      <c r="AE18" s="56" t="s">
        <v>322</v>
      </c>
      <c r="AF18" s="56">
        <v>0</v>
      </c>
      <c r="AG18" s="56">
        <v>0</v>
      </c>
      <c r="AH18" s="56">
        <v>0</v>
      </c>
      <c r="AI18" s="56" t="s">
        <v>318</v>
      </c>
      <c r="AJ18">
        <v>1</v>
      </c>
      <c r="AK18">
        <v>100</v>
      </c>
    </row>
    <row r="19" spans="1:37">
      <c r="A19" t="s">
        <v>343</v>
      </c>
      <c r="B19" t="s">
        <v>309</v>
      </c>
      <c r="C19">
        <v>2021</v>
      </c>
      <c r="D19">
        <v>6</v>
      </c>
      <c r="E19" t="s">
        <v>350</v>
      </c>
      <c r="F19" t="s">
        <v>326</v>
      </c>
      <c r="G19">
        <v>7.8269960000000003</v>
      </c>
      <c r="H19" s="24">
        <f>IF(AND(A19=A18,F19=F18,F19="Winter wheat"),G19*0.9*'Management details'!$F$46,
IF(AND(OR(A19&lt;&gt;A18,F19&lt;&gt;F18),F19="Winter wheat"),G19*'Management details'!$F$46,
IF(F19="Oilseed Rape",G19*'Management details'!$F$47)))</f>
        <v>27.394486000000001</v>
      </c>
      <c r="I19" t="s">
        <v>312</v>
      </c>
      <c r="J19">
        <v>10</v>
      </c>
      <c r="K19" t="s">
        <v>327</v>
      </c>
      <c r="L19" t="s">
        <v>345</v>
      </c>
      <c r="M19">
        <v>2.9</v>
      </c>
      <c r="N19" t="s">
        <v>314</v>
      </c>
      <c r="O19" t="s">
        <v>315</v>
      </c>
      <c r="P19">
        <v>7.7</v>
      </c>
      <c r="Q19" t="s">
        <v>316</v>
      </c>
      <c r="R19" t="s">
        <v>317</v>
      </c>
      <c r="S19">
        <v>220</v>
      </c>
      <c r="T19" s="56" t="s">
        <v>328</v>
      </c>
      <c r="U19" t="s">
        <v>329</v>
      </c>
      <c r="V19" t="s">
        <v>320</v>
      </c>
      <c r="W19" s="56" t="s">
        <v>330</v>
      </c>
      <c r="X19" s="56">
        <v>0</v>
      </c>
      <c r="Y19" s="56" t="s">
        <v>330</v>
      </c>
      <c r="Z19" s="56">
        <v>0</v>
      </c>
      <c r="AA19" s="56" t="s">
        <v>330</v>
      </c>
      <c r="AB19" s="56">
        <v>0</v>
      </c>
      <c r="AC19" s="56">
        <v>0</v>
      </c>
      <c r="AD19" s="56">
        <v>0</v>
      </c>
      <c r="AE19" s="56" t="s">
        <v>322</v>
      </c>
      <c r="AF19" s="56">
        <v>0</v>
      </c>
      <c r="AG19" s="56" t="s">
        <v>322</v>
      </c>
      <c r="AH19" s="56">
        <v>0</v>
      </c>
      <c r="AI19" s="56" t="s">
        <v>328</v>
      </c>
      <c r="AJ19">
        <v>1</v>
      </c>
      <c r="AK19">
        <v>100</v>
      </c>
    </row>
    <row r="20" spans="1:37">
      <c r="A20" t="s">
        <v>351</v>
      </c>
      <c r="B20" t="s">
        <v>309</v>
      </c>
      <c r="C20">
        <v>2016</v>
      </c>
      <c r="D20">
        <v>1</v>
      </c>
      <c r="E20" t="s">
        <v>352</v>
      </c>
      <c r="F20" t="s">
        <v>311</v>
      </c>
      <c r="G20">
        <v>3.7726440000000001</v>
      </c>
      <c r="H20" s="24">
        <f>IF(AND(A20=A19,F20=F19,F20="Winter wheat"),G20*0.9*'Management details'!$F$46,
IF(AND(OR(A20&lt;&gt;A19,F20&lt;&gt;F19),F20="Winter wheat"),G20*'Management details'!$F$46,
IF(F20="Oilseed Rape",G20*'Management details'!$F$47)))</f>
        <v>32.444738399999999</v>
      </c>
      <c r="I20" t="s">
        <v>312</v>
      </c>
      <c r="J20">
        <v>10</v>
      </c>
      <c r="K20" t="s">
        <v>311</v>
      </c>
      <c r="L20" t="s">
        <v>345</v>
      </c>
      <c r="M20">
        <v>1.4</v>
      </c>
      <c r="N20" t="s">
        <v>314</v>
      </c>
      <c r="O20" t="s">
        <v>336</v>
      </c>
      <c r="P20">
        <v>7.5</v>
      </c>
      <c r="Q20" t="s">
        <v>316</v>
      </c>
      <c r="R20" t="s">
        <v>317</v>
      </c>
      <c r="S20">
        <v>220</v>
      </c>
      <c r="T20" s="56" t="s">
        <v>318</v>
      </c>
      <c r="U20" t="s">
        <v>319</v>
      </c>
      <c r="V20" t="s">
        <v>320</v>
      </c>
      <c r="W20" s="56" t="s">
        <v>330</v>
      </c>
      <c r="X20" s="56">
        <v>0</v>
      </c>
      <c r="Y20" s="56" t="s">
        <v>321</v>
      </c>
      <c r="Z20" s="56">
        <v>0</v>
      </c>
      <c r="AA20" s="56" t="s">
        <v>322</v>
      </c>
      <c r="AB20" s="56">
        <v>0</v>
      </c>
      <c r="AC20" s="56" t="s">
        <v>322</v>
      </c>
      <c r="AD20" s="56" t="s">
        <v>322</v>
      </c>
      <c r="AE20" s="56" t="s">
        <v>322</v>
      </c>
      <c r="AF20" s="56">
        <v>0</v>
      </c>
      <c r="AG20" s="56">
        <v>0</v>
      </c>
      <c r="AH20" s="56">
        <v>0</v>
      </c>
      <c r="AI20" s="56" t="s">
        <v>318</v>
      </c>
      <c r="AJ20">
        <v>1</v>
      </c>
      <c r="AK20">
        <v>100</v>
      </c>
    </row>
    <row r="21" spans="1:37">
      <c r="A21" t="s">
        <v>351</v>
      </c>
      <c r="B21" t="s">
        <v>309</v>
      </c>
      <c r="C21">
        <v>2017</v>
      </c>
      <c r="D21">
        <v>2</v>
      </c>
      <c r="E21" t="s">
        <v>353</v>
      </c>
      <c r="F21" t="s">
        <v>311</v>
      </c>
      <c r="G21">
        <v>3.7726440000000001</v>
      </c>
      <c r="H21" s="24">
        <f>IF(AND(A21=A20,F21=F20,F21="Winter wheat"),G21*0.9*'Management details'!$F$46,
IF(AND(OR(A21&lt;&gt;A20,F21&lt;&gt;F20),F21="Winter wheat"),G21*'Management details'!$F$46,
IF(F21="Oilseed Rape",G21*'Management details'!$F$47)))</f>
        <v>29.200264560000001</v>
      </c>
      <c r="I21" t="s">
        <v>312</v>
      </c>
      <c r="J21">
        <v>10</v>
      </c>
      <c r="K21" t="s">
        <v>311</v>
      </c>
      <c r="L21" t="s">
        <v>345</v>
      </c>
      <c r="M21">
        <v>1.4</v>
      </c>
      <c r="N21" t="s">
        <v>314</v>
      </c>
      <c r="O21" t="s">
        <v>336</v>
      </c>
      <c r="P21">
        <v>7.5</v>
      </c>
      <c r="Q21" t="s">
        <v>316</v>
      </c>
      <c r="R21" t="s">
        <v>317</v>
      </c>
      <c r="S21">
        <v>220</v>
      </c>
      <c r="T21" s="56" t="s">
        <v>318</v>
      </c>
      <c r="U21" t="s">
        <v>324</v>
      </c>
      <c r="V21" t="s">
        <v>320</v>
      </c>
      <c r="W21" s="56" t="s">
        <v>330</v>
      </c>
      <c r="X21" s="56">
        <v>0</v>
      </c>
      <c r="Y21" s="56" t="s">
        <v>321</v>
      </c>
      <c r="Z21" s="56">
        <v>0</v>
      </c>
      <c r="AA21" s="56" t="s">
        <v>322</v>
      </c>
      <c r="AB21" s="56">
        <v>0</v>
      </c>
      <c r="AC21" s="56">
        <v>0</v>
      </c>
      <c r="AD21" s="56">
        <v>0</v>
      </c>
      <c r="AE21" s="56" t="s">
        <v>322</v>
      </c>
      <c r="AF21" s="56">
        <v>0</v>
      </c>
      <c r="AG21" s="56">
        <v>0</v>
      </c>
      <c r="AH21" s="56">
        <v>0</v>
      </c>
      <c r="AI21" s="56" t="s">
        <v>318</v>
      </c>
      <c r="AJ21">
        <v>1</v>
      </c>
      <c r="AK21">
        <v>100</v>
      </c>
    </row>
    <row r="22" spans="1:37">
      <c r="A22" t="s">
        <v>351</v>
      </c>
      <c r="B22" t="s">
        <v>309</v>
      </c>
      <c r="C22">
        <v>2018</v>
      </c>
      <c r="D22">
        <v>3</v>
      </c>
      <c r="E22" t="s">
        <v>354</v>
      </c>
      <c r="F22" t="s">
        <v>326</v>
      </c>
      <c r="G22">
        <v>3.7726440000000001</v>
      </c>
      <c r="H22" s="24">
        <f>IF(AND(A22=A21,F22=F21,F22="Winter wheat"),G22*0.9*'Management details'!$F$46,
IF(AND(OR(A22&lt;&gt;A21,F22&lt;&gt;F21),F22="Winter wheat"),G22*'Management details'!$F$46,
IF(F22="Oilseed Rape",G22*'Management details'!$F$47)))</f>
        <v>13.204254000000001</v>
      </c>
      <c r="I22" t="s">
        <v>312</v>
      </c>
      <c r="J22">
        <v>10</v>
      </c>
      <c r="K22" t="s">
        <v>327</v>
      </c>
      <c r="L22" t="s">
        <v>345</v>
      </c>
      <c r="M22">
        <v>1.4</v>
      </c>
      <c r="N22" t="s">
        <v>314</v>
      </c>
      <c r="O22" t="s">
        <v>336</v>
      </c>
      <c r="P22">
        <v>7.5</v>
      </c>
      <c r="Q22" t="s">
        <v>316</v>
      </c>
      <c r="R22" t="s">
        <v>317</v>
      </c>
      <c r="S22">
        <v>220</v>
      </c>
      <c r="T22" s="56" t="s">
        <v>328</v>
      </c>
      <c r="U22" t="s">
        <v>329</v>
      </c>
      <c r="V22" t="s">
        <v>320</v>
      </c>
      <c r="W22" s="56" t="s">
        <v>330</v>
      </c>
      <c r="X22" s="56">
        <v>0</v>
      </c>
      <c r="Y22" s="56" t="s">
        <v>330</v>
      </c>
      <c r="Z22" s="56">
        <v>0</v>
      </c>
      <c r="AA22" s="56" t="s">
        <v>330</v>
      </c>
      <c r="AB22" s="56">
        <v>0</v>
      </c>
      <c r="AC22" s="56">
        <v>0</v>
      </c>
      <c r="AD22" s="56">
        <v>0</v>
      </c>
      <c r="AE22" s="56" t="s">
        <v>322</v>
      </c>
      <c r="AF22" s="56">
        <v>0</v>
      </c>
      <c r="AG22" s="56" t="s">
        <v>322</v>
      </c>
      <c r="AH22" s="56">
        <v>0</v>
      </c>
      <c r="AI22" s="56" t="s">
        <v>328</v>
      </c>
      <c r="AJ22">
        <v>1</v>
      </c>
      <c r="AK22">
        <v>100</v>
      </c>
    </row>
    <row r="23" spans="1:37">
      <c r="A23" t="s">
        <v>351</v>
      </c>
      <c r="B23" t="s">
        <v>309</v>
      </c>
      <c r="C23">
        <v>2019</v>
      </c>
      <c r="D23">
        <v>4</v>
      </c>
      <c r="E23" t="s">
        <v>355</v>
      </c>
      <c r="F23" t="s">
        <v>311</v>
      </c>
      <c r="G23">
        <v>3.7726440000000001</v>
      </c>
      <c r="H23" s="24">
        <f>IF(AND(A23=A22,F23=F22,F23="Winter wheat"),G23*0.9*'Management details'!$F$46,
IF(AND(OR(A23&lt;&gt;A22,F23&lt;&gt;F22),F23="Winter wheat"),G23*'Management details'!$F$46,
IF(F23="Oilseed Rape",G23*'Management details'!$F$47)))</f>
        <v>32.444738399999999</v>
      </c>
      <c r="I23" t="s">
        <v>312</v>
      </c>
      <c r="J23">
        <v>10</v>
      </c>
      <c r="K23" t="s">
        <v>311</v>
      </c>
      <c r="L23" t="s">
        <v>345</v>
      </c>
      <c r="M23">
        <v>1.4</v>
      </c>
      <c r="N23" t="s">
        <v>314</v>
      </c>
      <c r="O23" t="s">
        <v>336</v>
      </c>
      <c r="P23">
        <v>7.5</v>
      </c>
      <c r="Q23" t="s">
        <v>316</v>
      </c>
      <c r="R23" t="s">
        <v>317</v>
      </c>
      <c r="S23">
        <v>220</v>
      </c>
      <c r="T23" s="56" t="s">
        <v>318</v>
      </c>
      <c r="U23" t="s">
        <v>319</v>
      </c>
      <c r="V23" t="s">
        <v>320</v>
      </c>
      <c r="W23" s="56" t="s">
        <v>330</v>
      </c>
      <c r="X23" s="56">
        <v>0</v>
      </c>
      <c r="Y23" s="56" t="s">
        <v>321</v>
      </c>
      <c r="Z23" s="56">
        <v>0</v>
      </c>
      <c r="AA23" s="56" t="s">
        <v>322</v>
      </c>
      <c r="AB23" s="56">
        <v>0</v>
      </c>
      <c r="AC23" s="56" t="s">
        <v>322</v>
      </c>
      <c r="AD23" s="56" t="s">
        <v>322</v>
      </c>
      <c r="AE23" s="56" t="s">
        <v>322</v>
      </c>
      <c r="AF23" s="56">
        <v>0</v>
      </c>
      <c r="AG23" s="56">
        <v>0</v>
      </c>
      <c r="AH23" s="56">
        <v>0</v>
      </c>
      <c r="AI23" s="56" t="s">
        <v>318</v>
      </c>
      <c r="AJ23">
        <v>1</v>
      </c>
      <c r="AK23">
        <v>100</v>
      </c>
    </row>
    <row r="24" spans="1:37">
      <c r="A24" t="s">
        <v>351</v>
      </c>
      <c r="B24" t="s">
        <v>309</v>
      </c>
      <c r="C24">
        <v>2020</v>
      </c>
      <c r="D24">
        <v>5</v>
      </c>
      <c r="E24" t="s">
        <v>356</v>
      </c>
      <c r="F24" t="s">
        <v>311</v>
      </c>
      <c r="G24">
        <v>3.7726440000000001</v>
      </c>
      <c r="H24" s="24">
        <f>IF(AND(A24=A23,F24=F23,F24="Winter wheat"),G24*0.9*'Management details'!$F$46,
IF(AND(OR(A24&lt;&gt;A23,F24&lt;&gt;F23),F24="Winter wheat"),G24*'Management details'!$F$46,
IF(F24="Oilseed Rape",G24*'Management details'!$F$47)))</f>
        <v>29.200264560000001</v>
      </c>
      <c r="I24" t="s">
        <v>312</v>
      </c>
      <c r="J24">
        <v>10</v>
      </c>
      <c r="K24" t="s">
        <v>311</v>
      </c>
      <c r="L24" t="s">
        <v>345</v>
      </c>
      <c r="M24">
        <v>1.4</v>
      </c>
      <c r="N24" t="s">
        <v>314</v>
      </c>
      <c r="O24" t="s">
        <v>336</v>
      </c>
      <c r="P24">
        <v>7.5</v>
      </c>
      <c r="Q24" t="s">
        <v>316</v>
      </c>
      <c r="R24" t="s">
        <v>317</v>
      </c>
      <c r="S24">
        <v>220</v>
      </c>
      <c r="T24" s="56" t="s">
        <v>318</v>
      </c>
      <c r="U24" t="s">
        <v>324</v>
      </c>
      <c r="V24" t="s">
        <v>320</v>
      </c>
      <c r="W24" s="56" t="s">
        <v>330</v>
      </c>
      <c r="X24" s="56">
        <v>0</v>
      </c>
      <c r="Y24" s="56" t="s">
        <v>321</v>
      </c>
      <c r="Z24" s="56">
        <v>0</v>
      </c>
      <c r="AA24" s="56" t="s">
        <v>322</v>
      </c>
      <c r="AB24" s="56">
        <v>0</v>
      </c>
      <c r="AC24" s="56">
        <v>0</v>
      </c>
      <c r="AD24" s="56">
        <v>0</v>
      </c>
      <c r="AE24" s="56" t="s">
        <v>322</v>
      </c>
      <c r="AF24" s="56">
        <v>0</v>
      </c>
      <c r="AG24" s="56">
        <v>0</v>
      </c>
      <c r="AH24" s="56">
        <v>0</v>
      </c>
      <c r="AI24" s="56" t="s">
        <v>318</v>
      </c>
      <c r="AJ24">
        <v>1</v>
      </c>
      <c r="AK24">
        <v>100</v>
      </c>
    </row>
    <row r="25" spans="1:37">
      <c r="A25" t="s">
        <v>351</v>
      </c>
      <c r="B25" t="s">
        <v>309</v>
      </c>
      <c r="C25">
        <v>2021</v>
      </c>
      <c r="D25">
        <v>6</v>
      </c>
      <c r="E25" t="s">
        <v>357</v>
      </c>
      <c r="F25" t="s">
        <v>326</v>
      </c>
      <c r="G25">
        <v>3.7726440000000001</v>
      </c>
      <c r="H25" s="24">
        <f>IF(AND(A25=A24,F25=F24,F25="Winter wheat"),G25*0.9*'Management details'!$F$46,
IF(AND(OR(A25&lt;&gt;A24,F25&lt;&gt;F24),F25="Winter wheat"),G25*'Management details'!$F$46,
IF(F25="Oilseed Rape",G25*'Management details'!$F$47)))</f>
        <v>13.204254000000001</v>
      </c>
      <c r="I25" t="s">
        <v>312</v>
      </c>
      <c r="J25">
        <v>10</v>
      </c>
      <c r="K25" t="s">
        <v>327</v>
      </c>
      <c r="L25" t="s">
        <v>345</v>
      </c>
      <c r="M25">
        <v>1.4</v>
      </c>
      <c r="N25" t="s">
        <v>314</v>
      </c>
      <c r="O25" t="s">
        <v>336</v>
      </c>
      <c r="P25">
        <v>7.5</v>
      </c>
      <c r="Q25" t="s">
        <v>316</v>
      </c>
      <c r="R25" t="s">
        <v>317</v>
      </c>
      <c r="S25">
        <v>220</v>
      </c>
      <c r="T25" s="56" t="s">
        <v>328</v>
      </c>
      <c r="U25" t="s">
        <v>329</v>
      </c>
      <c r="V25" t="s">
        <v>320</v>
      </c>
      <c r="W25" s="56" t="s">
        <v>330</v>
      </c>
      <c r="X25" s="56">
        <v>0</v>
      </c>
      <c r="Y25" s="56" t="s">
        <v>330</v>
      </c>
      <c r="Z25" s="56">
        <v>0</v>
      </c>
      <c r="AA25" s="56" t="s">
        <v>330</v>
      </c>
      <c r="AB25" s="56">
        <v>0</v>
      </c>
      <c r="AC25" s="56">
        <v>0</v>
      </c>
      <c r="AD25" s="56">
        <v>0</v>
      </c>
      <c r="AE25" s="56" t="s">
        <v>322</v>
      </c>
      <c r="AF25" s="56">
        <v>0</v>
      </c>
      <c r="AG25" s="56" t="s">
        <v>322</v>
      </c>
      <c r="AH25" s="56">
        <v>0</v>
      </c>
      <c r="AI25" s="56" t="s">
        <v>328</v>
      </c>
      <c r="AJ25">
        <v>1</v>
      </c>
      <c r="AK25">
        <v>100</v>
      </c>
    </row>
    <row r="26" spans="1:37">
      <c r="A26" t="s">
        <v>358</v>
      </c>
      <c r="B26" t="s">
        <v>309</v>
      </c>
      <c r="C26">
        <v>2016</v>
      </c>
      <c r="D26">
        <v>1</v>
      </c>
      <c r="E26" t="s">
        <v>359</v>
      </c>
      <c r="F26" t="s">
        <v>311</v>
      </c>
      <c r="G26">
        <v>4.2723880000000003</v>
      </c>
      <c r="H26" s="24">
        <f>IF(AND(A26=A25,F26=F25,F26="Winter wheat"),G26*0.9*'Management details'!$F$46,
IF(AND(OR(A26&lt;&gt;A25,F26&lt;&gt;F25),F26="Winter wheat"),G26*'Management details'!$F$46,
IF(F26="Oilseed Rape",G26*'Management details'!$F$47)))</f>
        <v>36.742536800000003</v>
      </c>
      <c r="I26" t="s">
        <v>312</v>
      </c>
      <c r="J26">
        <v>10</v>
      </c>
      <c r="K26" t="s">
        <v>311</v>
      </c>
      <c r="L26" t="s">
        <v>345</v>
      </c>
      <c r="M26">
        <v>1.4</v>
      </c>
      <c r="N26" t="s">
        <v>314</v>
      </c>
      <c r="O26" t="s">
        <v>336</v>
      </c>
      <c r="P26">
        <v>7.5</v>
      </c>
      <c r="Q26" t="s">
        <v>316</v>
      </c>
      <c r="R26" t="s">
        <v>317</v>
      </c>
      <c r="S26">
        <v>220</v>
      </c>
      <c r="T26" s="56" t="s">
        <v>318</v>
      </c>
      <c r="U26" t="s">
        <v>319</v>
      </c>
      <c r="V26" t="s">
        <v>320</v>
      </c>
      <c r="W26" s="56" t="s">
        <v>330</v>
      </c>
      <c r="X26" s="56">
        <v>0</v>
      </c>
      <c r="Y26" s="56" t="s">
        <v>321</v>
      </c>
      <c r="Z26" s="56">
        <v>0</v>
      </c>
      <c r="AA26" s="56" t="s">
        <v>322</v>
      </c>
      <c r="AB26" s="56">
        <v>0</v>
      </c>
      <c r="AC26" s="56" t="s">
        <v>322</v>
      </c>
      <c r="AD26" s="56" t="s">
        <v>322</v>
      </c>
      <c r="AE26" s="56" t="s">
        <v>322</v>
      </c>
      <c r="AF26" s="56">
        <v>0</v>
      </c>
      <c r="AG26" s="56">
        <v>0</v>
      </c>
      <c r="AH26" s="56">
        <v>0</v>
      </c>
      <c r="AI26" s="56" t="s">
        <v>318</v>
      </c>
      <c r="AJ26">
        <v>1</v>
      </c>
      <c r="AK26">
        <v>100</v>
      </c>
    </row>
    <row r="27" spans="1:37">
      <c r="A27" t="s">
        <v>358</v>
      </c>
      <c r="B27" t="s">
        <v>309</v>
      </c>
      <c r="C27">
        <v>2017</v>
      </c>
      <c r="D27">
        <v>2</v>
      </c>
      <c r="E27" t="s">
        <v>360</v>
      </c>
      <c r="F27" t="s">
        <v>311</v>
      </c>
      <c r="G27">
        <v>4.2723880000000003</v>
      </c>
      <c r="H27" s="24">
        <f>IF(AND(A27=A26,F27=F26,F27="Winter wheat"),G27*0.9*'Management details'!$F$46,
IF(AND(OR(A27&lt;&gt;A26,F27&lt;&gt;F26),F27="Winter wheat"),G27*'Management details'!$F$46,
IF(F27="Oilseed Rape",G27*'Management details'!$F$47)))</f>
        <v>33.068283120000004</v>
      </c>
      <c r="I27" t="s">
        <v>312</v>
      </c>
      <c r="J27">
        <v>10</v>
      </c>
      <c r="K27" t="s">
        <v>311</v>
      </c>
      <c r="L27" t="s">
        <v>345</v>
      </c>
      <c r="M27">
        <v>1.4</v>
      </c>
      <c r="N27" t="s">
        <v>314</v>
      </c>
      <c r="O27" t="s">
        <v>336</v>
      </c>
      <c r="P27">
        <v>7.5</v>
      </c>
      <c r="Q27" t="s">
        <v>316</v>
      </c>
      <c r="R27" t="s">
        <v>317</v>
      </c>
      <c r="S27">
        <v>220</v>
      </c>
      <c r="T27" s="56" t="s">
        <v>318</v>
      </c>
      <c r="U27" t="s">
        <v>324</v>
      </c>
      <c r="V27" t="s">
        <v>320</v>
      </c>
      <c r="W27" s="56" t="s">
        <v>330</v>
      </c>
      <c r="X27" s="56">
        <v>0</v>
      </c>
      <c r="Y27" s="56" t="s">
        <v>321</v>
      </c>
      <c r="Z27" s="56">
        <v>0</v>
      </c>
      <c r="AA27" s="56" t="s">
        <v>322</v>
      </c>
      <c r="AB27" s="56">
        <v>0</v>
      </c>
      <c r="AC27" s="56">
        <v>0</v>
      </c>
      <c r="AD27" s="56">
        <v>0</v>
      </c>
      <c r="AE27" s="56" t="s">
        <v>322</v>
      </c>
      <c r="AF27" s="56">
        <v>0</v>
      </c>
      <c r="AG27" s="56">
        <v>0</v>
      </c>
      <c r="AH27" s="56">
        <v>0</v>
      </c>
      <c r="AI27" s="56" t="s">
        <v>318</v>
      </c>
      <c r="AJ27">
        <v>1</v>
      </c>
      <c r="AK27">
        <v>100</v>
      </c>
    </row>
    <row r="28" spans="1:37">
      <c r="A28" t="s">
        <v>358</v>
      </c>
      <c r="B28" t="s">
        <v>309</v>
      </c>
      <c r="C28">
        <v>2018</v>
      </c>
      <c r="D28">
        <v>3</v>
      </c>
      <c r="E28" t="s">
        <v>361</v>
      </c>
      <c r="F28" t="s">
        <v>326</v>
      </c>
      <c r="G28">
        <v>4.2723880000000003</v>
      </c>
      <c r="H28" s="24">
        <f>IF(AND(A28=A27,F28=F27,F28="Winter wheat"),G28*0.9*'Management details'!$F$46,
IF(AND(OR(A28&lt;&gt;A27,F28&lt;&gt;F27),F28="Winter wheat"),G28*'Management details'!$F$46,
IF(F28="Oilseed Rape",G28*'Management details'!$F$47)))</f>
        <v>14.953358000000001</v>
      </c>
      <c r="I28" t="s">
        <v>312</v>
      </c>
      <c r="J28">
        <v>10</v>
      </c>
      <c r="K28" t="s">
        <v>327</v>
      </c>
      <c r="L28" t="s">
        <v>345</v>
      </c>
      <c r="M28">
        <v>1.4</v>
      </c>
      <c r="N28" t="s">
        <v>314</v>
      </c>
      <c r="O28" t="s">
        <v>336</v>
      </c>
      <c r="P28">
        <v>7.5</v>
      </c>
      <c r="Q28" t="s">
        <v>316</v>
      </c>
      <c r="R28" t="s">
        <v>317</v>
      </c>
      <c r="S28">
        <v>220</v>
      </c>
      <c r="T28" s="56" t="s">
        <v>328</v>
      </c>
      <c r="U28" t="s">
        <v>329</v>
      </c>
      <c r="V28" t="s">
        <v>320</v>
      </c>
      <c r="W28" s="56" t="s">
        <v>330</v>
      </c>
      <c r="X28" s="56">
        <v>0</v>
      </c>
      <c r="Y28" s="56" t="s">
        <v>330</v>
      </c>
      <c r="Z28" s="56">
        <v>0</v>
      </c>
      <c r="AA28" s="56" t="s">
        <v>330</v>
      </c>
      <c r="AB28" s="56">
        <v>0</v>
      </c>
      <c r="AC28" s="56">
        <v>0</v>
      </c>
      <c r="AD28" s="56">
        <v>0</v>
      </c>
      <c r="AE28" s="56" t="s">
        <v>322</v>
      </c>
      <c r="AF28" s="56">
        <v>0</v>
      </c>
      <c r="AG28" s="56" t="s">
        <v>322</v>
      </c>
      <c r="AH28" s="56">
        <v>0</v>
      </c>
      <c r="AI28" s="56" t="s">
        <v>328</v>
      </c>
      <c r="AJ28">
        <v>1</v>
      </c>
      <c r="AK28">
        <v>100</v>
      </c>
    </row>
    <row r="29" spans="1:37">
      <c r="A29" t="s">
        <v>358</v>
      </c>
      <c r="B29" t="s">
        <v>309</v>
      </c>
      <c r="C29">
        <v>2019</v>
      </c>
      <c r="D29">
        <v>4</v>
      </c>
      <c r="E29" t="s">
        <v>362</v>
      </c>
      <c r="F29" t="s">
        <v>311</v>
      </c>
      <c r="G29">
        <v>4.2723880000000003</v>
      </c>
      <c r="H29" s="24">
        <f>IF(AND(A29=A28,F29=F28,F29="Winter wheat"),G29*0.9*'Management details'!$F$46,
IF(AND(OR(A29&lt;&gt;A28,F29&lt;&gt;F28),F29="Winter wheat"),G29*'Management details'!$F$46,
IF(F29="Oilseed Rape",G29*'Management details'!$F$47)))</f>
        <v>36.742536800000003</v>
      </c>
      <c r="I29" t="s">
        <v>312</v>
      </c>
      <c r="J29">
        <v>10</v>
      </c>
      <c r="K29" t="s">
        <v>311</v>
      </c>
      <c r="L29" t="s">
        <v>345</v>
      </c>
      <c r="M29">
        <v>1.4</v>
      </c>
      <c r="N29" t="s">
        <v>314</v>
      </c>
      <c r="O29" t="s">
        <v>336</v>
      </c>
      <c r="P29">
        <v>7.5</v>
      </c>
      <c r="Q29" t="s">
        <v>316</v>
      </c>
      <c r="R29" t="s">
        <v>317</v>
      </c>
      <c r="S29">
        <v>220</v>
      </c>
      <c r="T29" s="56" t="s">
        <v>318</v>
      </c>
      <c r="U29" t="s">
        <v>319</v>
      </c>
      <c r="V29" t="s">
        <v>320</v>
      </c>
      <c r="W29" s="56" t="s">
        <v>330</v>
      </c>
      <c r="X29" s="56">
        <v>0</v>
      </c>
      <c r="Y29" s="56" t="s">
        <v>321</v>
      </c>
      <c r="Z29" s="56">
        <v>0</v>
      </c>
      <c r="AA29" s="56" t="s">
        <v>322</v>
      </c>
      <c r="AB29" s="56">
        <v>0</v>
      </c>
      <c r="AC29" s="56" t="s">
        <v>322</v>
      </c>
      <c r="AD29" s="56" t="s">
        <v>322</v>
      </c>
      <c r="AE29" s="56" t="s">
        <v>322</v>
      </c>
      <c r="AF29" s="56">
        <v>0</v>
      </c>
      <c r="AG29" s="56">
        <v>0</v>
      </c>
      <c r="AH29" s="56">
        <v>0</v>
      </c>
      <c r="AI29" s="56" t="s">
        <v>318</v>
      </c>
      <c r="AJ29">
        <v>1</v>
      </c>
      <c r="AK29">
        <v>100</v>
      </c>
    </row>
    <row r="30" spans="1:37">
      <c r="A30" t="s">
        <v>358</v>
      </c>
      <c r="B30" t="s">
        <v>309</v>
      </c>
      <c r="C30">
        <v>2020</v>
      </c>
      <c r="D30">
        <v>5</v>
      </c>
      <c r="E30" t="s">
        <v>363</v>
      </c>
      <c r="F30" t="s">
        <v>311</v>
      </c>
      <c r="G30">
        <v>4.2723880000000003</v>
      </c>
      <c r="H30" s="24">
        <f>IF(AND(A30=A29,F30=F29,F30="Winter wheat"),G30*0.9*'Management details'!$F$46,
IF(AND(OR(A30&lt;&gt;A29,F30&lt;&gt;F29),F30="Winter wheat"),G30*'Management details'!$F$46,
IF(F30="Oilseed Rape",G30*'Management details'!$F$47)))</f>
        <v>33.068283120000004</v>
      </c>
      <c r="I30" t="s">
        <v>312</v>
      </c>
      <c r="J30">
        <v>10</v>
      </c>
      <c r="K30" t="s">
        <v>311</v>
      </c>
      <c r="L30" t="s">
        <v>345</v>
      </c>
      <c r="M30">
        <v>1.4</v>
      </c>
      <c r="N30" t="s">
        <v>314</v>
      </c>
      <c r="O30" t="s">
        <v>336</v>
      </c>
      <c r="P30">
        <v>7.5</v>
      </c>
      <c r="Q30" t="s">
        <v>316</v>
      </c>
      <c r="R30" t="s">
        <v>317</v>
      </c>
      <c r="S30">
        <v>220</v>
      </c>
      <c r="T30" s="56" t="s">
        <v>318</v>
      </c>
      <c r="U30" t="s">
        <v>324</v>
      </c>
      <c r="V30" t="s">
        <v>320</v>
      </c>
      <c r="W30" s="56" t="s">
        <v>330</v>
      </c>
      <c r="X30" s="56">
        <v>0</v>
      </c>
      <c r="Y30" s="56" t="s">
        <v>321</v>
      </c>
      <c r="Z30" s="56">
        <v>0</v>
      </c>
      <c r="AA30" s="56" t="s">
        <v>322</v>
      </c>
      <c r="AB30" s="56">
        <v>0</v>
      </c>
      <c r="AC30" s="56">
        <v>0</v>
      </c>
      <c r="AD30" s="56">
        <v>0</v>
      </c>
      <c r="AE30" s="56" t="s">
        <v>322</v>
      </c>
      <c r="AF30" s="56">
        <v>0</v>
      </c>
      <c r="AG30" s="56">
        <v>0</v>
      </c>
      <c r="AH30" s="56">
        <v>0</v>
      </c>
      <c r="AI30" s="56" t="s">
        <v>318</v>
      </c>
      <c r="AJ30">
        <v>1</v>
      </c>
      <c r="AK30">
        <v>100</v>
      </c>
    </row>
    <row r="31" spans="1:37">
      <c r="A31" t="s">
        <v>358</v>
      </c>
      <c r="B31" t="s">
        <v>309</v>
      </c>
      <c r="C31">
        <v>2021</v>
      </c>
      <c r="D31">
        <v>6</v>
      </c>
      <c r="E31" t="s">
        <v>364</v>
      </c>
      <c r="F31" t="s">
        <v>326</v>
      </c>
      <c r="G31">
        <v>4.2723880000000003</v>
      </c>
      <c r="H31" s="24">
        <f>IF(AND(A31=A30,F31=F30,F31="Winter wheat"),G31*0.9*'Management details'!$F$46,
IF(AND(OR(A31&lt;&gt;A30,F31&lt;&gt;F30),F31="Winter wheat"),G31*'Management details'!$F$46,
IF(F31="Oilseed Rape",G31*'Management details'!$F$47)))</f>
        <v>14.953358000000001</v>
      </c>
      <c r="I31" t="s">
        <v>312</v>
      </c>
      <c r="J31">
        <v>10</v>
      </c>
      <c r="K31" t="s">
        <v>327</v>
      </c>
      <c r="L31" t="s">
        <v>345</v>
      </c>
      <c r="M31">
        <v>1.4</v>
      </c>
      <c r="N31" t="s">
        <v>314</v>
      </c>
      <c r="O31" t="s">
        <v>336</v>
      </c>
      <c r="P31">
        <v>7.5</v>
      </c>
      <c r="Q31" t="s">
        <v>316</v>
      </c>
      <c r="R31" t="s">
        <v>317</v>
      </c>
      <c r="S31">
        <v>220</v>
      </c>
      <c r="T31" s="56" t="s">
        <v>328</v>
      </c>
      <c r="U31" t="s">
        <v>329</v>
      </c>
      <c r="V31" t="s">
        <v>320</v>
      </c>
      <c r="W31" s="56" t="s">
        <v>330</v>
      </c>
      <c r="X31" s="56">
        <v>0</v>
      </c>
      <c r="Y31" s="56" t="s">
        <v>330</v>
      </c>
      <c r="Z31" s="56">
        <v>0</v>
      </c>
      <c r="AA31" s="56" t="s">
        <v>330</v>
      </c>
      <c r="AB31" s="56">
        <v>0</v>
      </c>
      <c r="AC31" s="56">
        <v>0</v>
      </c>
      <c r="AD31" s="56">
        <v>0</v>
      </c>
      <c r="AE31" s="56" t="s">
        <v>322</v>
      </c>
      <c r="AF31" s="56">
        <v>0</v>
      </c>
      <c r="AG31" s="56" t="s">
        <v>322</v>
      </c>
      <c r="AH31" s="56">
        <v>0</v>
      </c>
      <c r="AI31" s="56" t="s">
        <v>328</v>
      </c>
      <c r="AJ31">
        <v>1</v>
      </c>
      <c r="AK31">
        <v>100</v>
      </c>
    </row>
    <row r="32" spans="1:37">
      <c r="A32" t="s">
        <v>365</v>
      </c>
      <c r="B32" t="s">
        <v>309</v>
      </c>
      <c r="C32">
        <v>2016</v>
      </c>
      <c r="D32">
        <v>1</v>
      </c>
      <c r="E32" t="s">
        <v>366</v>
      </c>
      <c r="F32" t="s">
        <v>311</v>
      </c>
      <c r="G32">
        <v>3.5865550000000002</v>
      </c>
      <c r="H32" s="24">
        <f>IF(AND(A32=A31,F32=F31,F32="Winter wheat"),G32*0.9*'Management details'!$F$46,
IF(AND(OR(A32&lt;&gt;A31,F32&lt;&gt;F31),F32="Winter wheat"),G32*'Management details'!$F$46,
IF(F32="Oilseed Rape",G32*'Management details'!$F$47)))</f>
        <v>30.844373000000001</v>
      </c>
      <c r="I32" t="s">
        <v>312</v>
      </c>
      <c r="J32">
        <v>10</v>
      </c>
      <c r="K32" t="s">
        <v>311</v>
      </c>
      <c r="L32" t="s">
        <v>345</v>
      </c>
      <c r="M32">
        <v>2.6</v>
      </c>
      <c r="N32" t="s">
        <v>314</v>
      </c>
      <c r="O32" t="s">
        <v>336</v>
      </c>
      <c r="P32">
        <v>7.1</v>
      </c>
      <c r="Q32" t="s">
        <v>337</v>
      </c>
      <c r="R32" t="s">
        <v>317</v>
      </c>
      <c r="S32">
        <v>220</v>
      </c>
      <c r="T32" s="56" t="s">
        <v>318</v>
      </c>
      <c r="U32" t="s">
        <v>319</v>
      </c>
      <c r="V32" t="s">
        <v>320</v>
      </c>
      <c r="W32" s="56" t="s">
        <v>330</v>
      </c>
      <c r="X32" s="56">
        <v>0</v>
      </c>
      <c r="Y32" s="56" t="s">
        <v>321</v>
      </c>
      <c r="Z32" s="56">
        <v>0</v>
      </c>
      <c r="AA32" s="56" t="s">
        <v>322</v>
      </c>
      <c r="AB32" s="56">
        <v>0</v>
      </c>
      <c r="AC32" s="56" t="s">
        <v>322</v>
      </c>
      <c r="AD32" s="56" t="s">
        <v>322</v>
      </c>
      <c r="AE32" s="56" t="s">
        <v>322</v>
      </c>
      <c r="AF32" s="56">
        <v>0</v>
      </c>
      <c r="AG32" s="56">
        <v>0</v>
      </c>
      <c r="AH32" s="56">
        <v>0</v>
      </c>
      <c r="AI32" s="56" t="s">
        <v>318</v>
      </c>
      <c r="AJ32">
        <v>1</v>
      </c>
      <c r="AK32">
        <v>100</v>
      </c>
    </row>
    <row r="33" spans="1:37">
      <c r="A33" t="s">
        <v>365</v>
      </c>
      <c r="B33" t="s">
        <v>309</v>
      </c>
      <c r="C33">
        <v>2017</v>
      </c>
      <c r="D33">
        <v>2</v>
      </c>
      <c r="E33" t="s">
        <v>367</v>
      </c>
      <c r="F33" t="s">
        <v>311</v>
      </c>
      <c r="G33">
        <v>3.5865550000000002</v>
      </c>
      <c r="H33" s="24">
        <f>IF(AND(A33=A32,F33=F32,F33="Winter wheat"),G33*0.9*'Management details'!$F$46,
IF(AND(OR(A33&lt;&gt;A32,F33&lt;&gt;F32),F33="Winter wheat"),G33*'Management details'!$F$46,
IF(F33="Oilseed Rape",G33*'Management details'!$F$47)))</f>
        <v>27.759935700000003</v>
      </c>
      <c r="I33" t="s">
        <v>312</v>
      </c>
      <c r="J33">
        <v>10</v>
      </c>
      <c r="K33" t="s">
        <v>311</v>
      </c>
      <c r="L33" t="s">
        <v>345</v>
      </c>
      <c r="M33">
        <v>2.6</v>
      </c>
      <c r="N33" t="s">
        <v>314</v>
      </c>
      <c r="O33" t="s">
        <v>336</v>
      </c>
      <c r="P33">
        <v>7.1</v>
      </c>
      <c r="Q33" t="s">
        <v>337</v>
      </c>
      <c r="R33" t="s">
        <v>317</v>
      </c>
      <c r="S33">
        <v>220</v>
      </c>
      <c r="T33" s="56" t="s">
        <v>318</v>
      </c>
      <c r="U33" t="s">
        <v>324</v>
      </c>
      <c r="V33" t="s">
        <v>320</v>
      </c>
      <c r="W33" s="56" t="s">
        <v>330</v>
      </c>
      <c r="X33" s="56">
        <v>0</v>
      </c>
      <c r="Y33" s="56" t="s">
        <v>321</v>
      </c>
      <c r="Z33" s="56">
        <v>0</v>
      </c>
      <c r="AA33" s="56" t="s">
        <v>322</v>
      </c>
      <c r="AB33" s="56">
        <v>0</v>
      </c>
      <c r="AC33" s="56">
        <v>0</v>
      </c>
      <c r="AD33" s="56">
        <v>0</v>
      </c>
      <c r="AE33" s="56" t="s">
        <v>322</v>
      </c>
      <c r="AF33" s="56">
        <v>0</v>
      </c>
      <c r="AG33" s="56">
        <v>0</v>
      </c>
      <c r="AH33" s="56">
        <v>0</v>
      </c>
      <c r="AI33" s="56" t="s">
        <v>318</v>
      </c>
      <c r="AJ33">
        <v>1</v>
      </c>
      <c r="AK33">
        <v>100</v>
      </c>
    </row>
    <row r="34" spans="1:37">
      <c r="A34" t="s">
        <v>365</v>
      </c>
      <c r="B34" t="s">
        <v>309</v>
      </c>
      <c r="C34">
        <v>2018</v>
      </c>
      <c r="D34">
        <v>3</v>
      </c>
      <c r="E34" t="s">
        <v>368</v>
      </c>
      <c r="F34" t="s">
        <v>326</v>
      </c>
      <c r="G34">
        <v>3.5865550000000002</v>
      </c>
      <c r="H34" s="24">
        <f>IF(AND(A34=A33,F34=F33,F34="Winter wheat"),G34*0.9*'Management details'!$F$46,
IF(AND(OR(A34&lt;&gt;A33,F34&lt;&gt;F33),F34="Winter wheat"),G34*'Management details'!$F$46,
IF(F34="Oilseed Rape",G34*'Management details'!$F$47)))</f>
        <v>12.5529425</v>
      </c>
      <c r="I34" t="s">
        <v>312</v>
      </c>
      <c r="J34">
        <v>10</v>
      </c>
      <c r="K34" t="s">
        <v>327</v>
      </c>
      <c r="L34" t="s">
        <v>345</v>
      </c>
      <c r="M34">
        <v>2.6</v>
      </c>
      <c r="N34" t="s">
        <v>314</v>
      </c>
      <c r="O34" t="s">
        <v>336</v>
      </c>
      <c r="P34">
        <v>7.1</v>
      </c>
      <c r="Q34" t="s">
        <v>337</v>
      </c>
      <c r="R34" t="s">
        <v>317</v>
      </c>
      <c r="S34">
        <v>220</v>
      </c>
      <c r="T34" s="56" t="s">
        <v>328</v>
      </c>
      <c r="U34" t="s">
        <v>329</v>
      </c>
      <c r="V34" t="s">
        <v>320</v>
      </c>
      <c r="W34" s="56" t="s">
        <v>330</v>
      </c>
      <c r="X34" s="56">
        <v>0</v>
      </c>
      <c r="Y34" s="56" t="s">
        <v>330</v>
      </c>
      <c r="Z34" s="56">
        <v>0</v>
      </c>
      <c r="AA34" s="56" t="s">
        <v>330</v>
      </c>
      <c r="AB34" s="56">
        <v>0</v>
      </c>
      <c r="AC34" s="56">
        <v>0</v>
      </c>
      <c r="AD34" s="56">
        <v>0</v>
      </c>
      <c r="AE34" s="56" t="s">
        <v>322</v>
      </c>
      <c r="AF34" s="56">
        <v>0</v>
      </c>
      <c r="AG34" s="56" t="s">
        <v>322</v>
      </c>
      <c r="AH34" s="56">
        <v>0</v>
      </c>
      <c r="AI34" s="56" t="s">
        <v>328</v>
      </c>
      <c r="AJ34">
        <v>1</v>
      </c>
      <c r="AK34">
        <v>100</v>
      </c>
    </row>
    <row r="35" spans="1:37">
      <c r="A35" t="s">
        <v>365</v>
      </c>
      <c r="B35" t="s">
        <v>309</v>
      </c>
      <c r="C35">
        <v>2019</v>
      </c>
      <c r="D35">
        <v>4</v>
      </c>
      <c r="E35" t="s">
        <v>369</v>
      </c>
      <c r="F35" t="s">
        <v>311</v>
      </c>
      <c r="G35">
        <v>3.5865550000000002</v>
      </c>
      <c r="H35" s="24">
        <f>IF(AND(A35=A34,F35=F34,F35="Winter wheat"),G35*0.9*'Management details'!$F$46,
IF(AND(OR(A35&lt;&gt;A34,F35&lt;&gt;F34),F35="Winter wheat"),G35*'Management details'!$F$46,
IF(F35="Oilseed Rape",G35*'Management details'!$F$47)))</f>
        <v>30.844373000000001</v>
      </c>
      <c r="I35" t="s">
        <v>312</v>
      </c>
      <c r="J35">
        <v>10</v>
      </c>
      <c r="K35" t="s">
        <v>311</v>
      </c>
      <c r="L35" t="s">
        <v>345</v>
      </c>
      <c r="M35">
        <v>2.6</v>
      </c>
      <c r="N35" t="s">
        <v>314</v>
      </c>
      <c r="O35" t="s">
        <v>336</v>
      </c>
      <c r="P35">
        <v>7.1</v>
      </c>
      <c r="Q35" t="s">
        <v>337</v>
      </c>
      <c r="R35" t="s">
        <v>317</v>
      </c>
      <c r="S35">
        <v>220</v>
      </c>
      <c r="T35" s="56" t="s">
        <v>318</v>
      </c>
      <c r="U35" t="s">
        <v>319</v>
      </c>
      <c r="V35" t="s">
        <v>320</v>
      </c>
      <c r="W35" s="56" t="s">
        <v>330</v>
      </c>
      <c r="X35" s="56">
        <v>0</v>
      </c>
      <c r="Y35" s="56" t="s">
        <v>321</v>
      </c>
      <c r="Z35" s="56">
        <v>0</v>
      </c>
      <c r="AA35" s="56" t="s">
        <v>322</v>
      </c>
      <c r="AB35" s="56">
        <v>0</v>
      </c>
      <c r="AC35" s="56" t="s">
        <v>322</v>
      </c>
      <c r="AD35" s="56" t="s">
        <v>322</v>
      </c>
      <c r="AE35" s="56" t="s">
        <v>322</v>
      </c>
      <c r="AF35" s="56">
        <v>0</v>
      </c>
      <c r="AG35" s="56">
        <v>0</v>
      </c>
      <c r="AH35" s="56">
        <v>0</v>
      </c>
      <c r="AI35" s="56" t="s">
        <v>318</v>
      </c>
      <c r="AJ35">
        <v>1</v>
      </c>
      <c r="AK35">
        <v>100</v>
      </c>
    </row>
    <row r="36" spans="1:37">
      <c r="A36" t="s">
        <v>365</v>
      </c>
      <c r="B36" t="s">
        <v>309</v>
      </c>
      <c r="C36">
        <v>2020</v>
      </c>
      <c r="D36">
        <v>5</v>
      </c>
      <c r="E36" t="s">
        <v>370</v>
      </c>
      <c r="F36" t="s">
        <v>311</v>
      </c>
      <c r="G36">
        <v>3.5865550000000002</v>
      </c>
      <c r="H36" s="24">
        <f>IF(AND(A36=A35,F36=F35,F36="Winter wheat"),G36*0.9*'Management details'!$F$46,
IF(AND(OR(A36&lt;&gt;A35,F36&lt;&gt;F35),F36="Winter wheat"),G36*'Management details'!$F$46,
IF(F36="Oilseed Rape",G36*'Management details'!$F$47)))</f>
        <v>27.759935700000003</v>
      </c>
      <c r="I36" t="s">
        <v>312</v>
      </c>
      <c r="J36">
        <v>10</v>
      </c>
      <c r="K36" t="s">
        <v>311</v>
      </c>
      <c r="L36" t="s">
        <v>345</v>
      </c>
      <c r="M36">
        <v>2.6</v>
      </c>
      <c r="N36" t="s">
        <v>314</v>
      </c>
      <c r="O36" t="s">
        <v>336</v>
      </c>
      <c r="P36">
        <v>7.1</v>
      </c>
      <c r="Q36" t="s">
        <v>337</v>
      </c>
      <c r="R36" t="s">
        <v>317</v>
      </c>
      <c r="S36">
        <v>220</v>
      </c>
      <c r="T36" s="56" t="s">
        <v>318</v>
      </c>
      <c r="U36" t="s">
        <v>324</v>
      </c>
      <c r="V36" t="s">
        <v>320</v>
      </c>
      <c r="W36" s="56" t="s">
        <v>330</v>
      </c>
      <c r="X36" s="56">
        <v>0</v>
      </c>
      <c r="Y36" s="56" t="s">
        <v>321</v>
      </c>
      <c r="Z36" s="56">
        <v>0</v>
      </c>
      <c r="AA36" s="56" t="s">
        <v>322</v>
      </c>
      <c r="AB36" s="56">
        <v>0</v>
      </c>
      <c r="AC36" s="56">
        <v>0</v>
      </c>
      <c r="AD36" s="56">
        <v>0</v>
      </c>
      <c r="AE36" s="56" t="s">
        <v>322</v>
      </c>
      <c r="AF36" s="56">
        <v>0</v>
      </c>
      <c r="AG36" s="56">
        <v>0</v>
      </c>
      <c r="AH36" s="56">
        <v>0</v>
      </c>
      <c r="AI36" s="56" t="s">
        <v>318</v>
      </c>
      <c r="AJ36">
        <v>1</v>
      </c>
      <c r="AK36">
        <v>100</v>
      </c>
    </row>
    <row r="37" spans="1:37">
      <c r="A37" t="s">
        <v>365</v>
      </c>
      <c r="B37" t="s">
        <v>309</v>
      </c>
      <c r="C37">
        <v>2021</v>
      </c>
      <c r="D37">
        <v>6</v>
      </c>
      <c r="E37" t="s">
        <v>371</v>
      </c>
      <c r="F37" t="s">
        <v>326</v>
      </c>
      <c r="G37">
        <v>3.5865550000000002</v>
      </c>
      <c r="H37" s="24">
        <f>IF(AND(A37=A36,F37=F36,F37="Winter wheat"),G37*0.9*'Management details'!$F$46,
IF(AND(OR(A37&lt;&gt;A36,F37&lt;&gt;F36),F37="Winter wheat"),G37*'Management details'!$F$46,
IF(F37="Oilseed Rape",G37*'Management details'!$F$47)))</f>
        <v>12.5529425</v>
      </c>
      <c r="I37" t="s">
        <v>312</v>
      </c>
      <c r="J37">
        <v>10</v>
      </c>
      <c r="K37" t="s">
        <v>327</v>
      </c>
      <c r="L37" t="s">
        <v>345</v>
      </c>
      <c r="M37">
        <v>2.6</v>
      </c>
      <c r="N37" t="s">
        <v>314</v>
      </c>
      <c r="O37" t="s">
        <v>336</v>
      </c>
      <c r="P37">
        <v>7.1</v>
      </c>
      <c r="Q37" t="s">
        <v>337</v>
      </c>
      <c r="R37" t="s">
        <v>317</v>
      </c>
      <c r="S37">
        <v>220</v>
      </c>
      <c r="T37" s="56" t="s">
        <v>328</v>
      </c>
      <c r="U37" t="s">
        <v>329</v>
      </c>
      <c r="V37" t="s">
        <v>320</v>
      </c>
      <c r="W37" s="56" t="s">
        <v>330</v>
      </c>
      <c r="X37" s="56">
        <v>0</v>
      </c>
      <c r="Y37" s="56" t="s">
        <v>330</v>
      </c>
      <c r="Z37" s="56">
        <v>0</v>
      </c>
      <c r="AA37" s="56" t="s">
        <v>330</v>
      </c>
      <c r="AB37" s="56">
        <v>0</v>
      </c>
      <c r="AC37" s="56">
        <v>0</v>
      </c>
      <c r="AD37" s="56">
        <v>0</v>
      </c>
      <c r="AE37" s="56" t="s">
        <v>322</v>
      </c>
      <c r="AF37" s="56">
        <v>0</v>
      </c>
      <c r="AG37" s="56" t="s">
        <v>322</v>
      </c>
      <c r="AH37" s="56">
        <v>0</v>
      </c>
      <c r="AI37" s="56" t="s">
        <v>328</v>
      </c>
      <c r="AJ37">
        <v>1</v>
      </c>
      <c r="AK37">
        <v>100</v>
      </c>
    </row>
    <row r="38" spans="1:37">
      <c r="A38" t="s">
        <v>372</v>
      </c>
      <c r="B38" t="s">
        <v>309</v>
      </c>
      <c r="C38">
        <v>2016</v>
      </c>
      <c r="D38">
        <v>1</v>
      </c>
      <c r="E38" t="s">
        <v>373</v>
      </c>
      <c r="F38" t="s">
        <v>311</v>
      </c>
      <c r="G38">
        <v>6.9425670000000004</v>
      </c>
      <c r="H38" s="24">
        <f>IF(AND(A38=A37,F38=F37,F38="Winter wheat"),G38*0.9*'Management details'!$F$46,
IF(AND(OR(A38&lt;&gt;A37,F38&lt;&gt;F37),F38="Winter wheat"),G38*'Management details'!$F$46,
IF(F38="Oilseed Rape",G38*'Management details'!$F$47)))</f>
        <v>59.706076199999998</v>
      </c>
      <c r="I38" t="s">
        <v>312</v>
      </c>
      <c r="J38">
        <v>10</v>
      </c>
      <c r="K38" t="s">
        <v>311</v>
      </c>
      <c r="L38" t="s">
        <v>345</v>
      </c>
      <c r="M38">
        <v>2.6</v>
      </c>
      <c r="N38" t="s">
        <v>314</v>
      </c>
      <c r="O38" t="s">
        <v>336</v>
      </c>
      <c r="P38">
        <v>7.1</v>
      </c>
      <c r="Q38" t="s">
        <v>337</v>
      </c>
      <c r="R38" t="s">
        <v>317</v>
      </c>
      <c r="S38">
        <v>220</v>
      </c>
      <c r="T38" s="56" t="s">
        <v>318</v>
      </c>
      <c r="U38" t="s">
        <v>319</v>
      </c>
      <c r="V38" t="s">
        <v>320</v>
      </c>
      <c r="W38" s="56" t="s">
        <v>330</v>
      </c>
      <c r="X38" s="56">
        <v>0</v>
      </c>
      <c r="Y38" s="56" t="s">
        <v>321</v>
      </c>
      <c r="Z38" s="56">
        <v>0</v>
      </c>
      <c r="AA38" s="56" t="s">
        <v>322</v>
      </c>
      <c r="AB38" s="56">
        <v>0</v>
      </c>
      <c r="AC38" s="56" t="s">
        <v>322</v>
      </c>
      <c r="AD38" s="56" t="s">
        <v>322</v>
      </c>
      <c r="AE38" s="56" t="s">
        <v>322</v>
      </c>
      <c r="AF38" s="56">
        <v>0</v>
      </c>
      <c r="AG38" s="56">
        <v>0</v>
      </c>
      <c r="AH38" s="56">
        <v>0</v>
      </c>
      <c r="AI38" s="56" t="s">
        <v>318</v>
      </c>
      <c r="AJ38">
        <v>1</v>
      </c>
      <c r="AK38">
        <v>100</v>
      </c>
    </row>
    <row r="39" spans="1:37">
      <c r="A39" t="s">
        <v>372</v>
      </c>
      <c r="B39" t="s">
        <v>309</v>
      </c>
      <c r="C39">
        <v>2017</v>
      </c>
      <c r="D39">
        <v>2</v>
      </c>
      <c r="E39" t="s">
        <v>374</v>
      </c>
      <c r="F39" t="s">
        <v>311</v>
      </c>
      <c r="G39">
        <v>6.9425670000000004</v>
      </c>
      <c r="H39" s="24">
        <f>IF(AND(A39=A38,F39=F38,F39="Winter wheat"),G39*0.9*'Management details'!$F$46,
IF(AND(OR(A39&lt;&gt;A38,F39&lt;&gt;F38),F39="Winter wheat"),G39*'Management details'!$F$46,
IF(F39="Oilseed Rape",G39*'Management details'!$F$47)))</f>
        <v>53.735468580000003</v>
      </c>
      <c r="I39" t="s">
        <v>312</v>
      </c>
      <c r="J39">
        <v>10</v>
      </c>
      <c r="K39" t="s">
        <v>311</v>
      </c>
      <c r="L39" t="s">
        <v>345</v>
      </c>
      <c r="M39">
        <v>2.6</v>
      </c>
      <c r="N39" t="s">
        <v>314</v>
      </c>
      <c r="O39" t="s">
        <v>336</v>
      </c>
      <c r="P39">
        <v>7.1</v>
      </c>
      <c r="Q39" t="s">
        <v>337</v>
      </c>
      <c r="R39" t="s">
        <v>317</v>
      </c>
      <c r="S39">
        <v>220</v>
      </c>
      <c r="T39" s="56" t="s">
        <v>318</v>
      </c>
      <c r="U39" t="s">
        <v>324</v>
      </c>
      <c r="V39" t="s">
        <v>320</v>
      </c>
      <c r="W39" s="56" t="s">
        <v>330</v>
      </c>
      <c r="X39" s="56">
        <v>0</v>
      </c>
      <c r="Y39" s="56" t="s">
        <v>321</v>
      </c>
      <c r="Z39" s="56">
        <v>0</v>
      </c>
      <c r="AA39" s="56" t="s">
        <v>322</v>
      </c>
      <c r="AB39" s="56">
        <v>0</v>
      </c>
      <c r="AC39" s="56">
        <v>0</v>
      </c>
      <c r="AD39" s="56">
        <v>0</v>
      </c>
      <c r="AE39" s="56" t="s">
        <v>322</v>
      </c>
      <c r="AF39" s="56">
        <v>0</v>
      </c>
      <c r="AG39" s="56">
        <v>0</v>
      </c>
      <c r="AH39" s="56">
        <v>0</v>
      </c>
      <c r="AI39" s="56" t="s">
        <v>318</v>
      </c>
      <c r="AJ39">
        <v>1</v>
      </c>
      <c r="AK39">
        <v>100</v>
      </c>
    </row>
    <row r="40" spans="1:37">
      <c r="A40" t="s">
        <v>372</v>
      </c>
      <c r="B40" t="s">
        <v>309</v>
      </c>
      <c r="C40">
        <v>2018</v>
      </c>
      <c r="D40">
        <v>3</v>
      </c>
      <c r="E40" t="s">
        <v>375</v>
      </c>
      <c r="F40" t="s">
        <v>326</v>
      </c>
      <c r="G40">
        <v>6.9425670000000004</v>
      </c>
      <c r="H40" s="24">
        <f>IF(AND(A40=A39,F40=F39,F40="Winter wheat"),G40*0.9*'Management details'!$F$46,
IF(AND(OR(A40&lt;&gt;A39,F40&lt;&gt;F39),F40="Winter wheat"),G40*'Management details'!$F$46,
IF(F40="Oilseed Rape",G40*'Management details'!$F$47)))</f>
        <v>24.298984500000003</v>
      </c>
      <c r="I40" t="s">
        <v>312</v>
      </c>
      <c r="J40">
        <v>10</v>
      </c>
      <c r="K40" t="s">
        <v>327</v>
      </c>
      <c r="L40" t="s">
        <v>345</v>
      </c>
      <c r="M40">
        <v>2.6</v>
      </c>
      <c r="N40" t="s">
        <v>314</v>
      </c>
      <c r="O40" t="s">
        <v>336</v>
      </c>
      <c r="P40">
        <v>7.1</v>
      </c>
      <c r="Q40" t="s">
        <v>337</v>
      </c>
      <c r="R40" t="s">
        <v>317</v>
      </c>
      <c r="S40">
        <v>220</v>
      </c>
      <c r="T40" s="56" t="s">
        <v>328</v>
      </c>
      <c r="U40" t="s">
        <v>329</v>
      </c>
      <c r="V40" t="s">
        <v>320</v>
      </c>
      <c r="W40" s="56" t="s">
        <v>330</v>
      </c>
      <c r="X40" s="56">
        <v>0</v>
      </c>
      <c r="Y40" s="56" t="s">
        <v>330</v>
      </c>
      <c r="Z40" s="56">
        <v>0</v>
      </c>
      <c r="AA40" s="56" t="s">
        <v>330</v>
      </c>
      <c r="AB40" s="56">
        <v>0</v>
      </c>
      <c r="AC40" s="56">
        <v>0</v>
      </c>
      <c r="AD40" s="56">
        <v>0</v>
      </c>
      <c r="AE40" s="56" t="s">
        <v>322</v>
      </c>
      <c r="AF40" s="56">
        <v>0</v>
      </c>
      <c r="AG40" s="56" t="s">
        <v>322</v>
      </c>
      <c r="AH40" s="56">
        <v>0</v>
      </c>
      <c r="AI40" s="56" t="s">
        <v>328</v>
      </c>
      <c r="AJ40">
        <v>1</v>
      </c>
      <c r="AK40">
        <v>100</v>
      </c>
    </row>
    <row r="41" spans="1:37">
      <c r="A41" t="s">
        <v>372</v>
      </c>
      <c r="B41" t="s">
        <v>309</v>
      </c>
      <c r="C41">
        <v>2019</v>
      </c>
      <c r="D41">
        <v>4</v>
      </c>
      <c r="E41" t="s">
        <v>376</v>
      </c>
      <c r="F41" t="s">
        <v>311</v>
      </c>
      <c r="G41">
        <v>6.9425670000000004</v>
      </c>
      <c r="H41" s="24">
        <f>IF(AND(A41=A40,F41=F40,F41="Winter wheat"),G41*0.9*'Management details'!$F$46,
IF(AND(OR(A41&lt;&gt;A40,F41&lt;&gt;F40),F41="Winter wheat"),G41*'Management details'!$F$46,
IF(F41="Oilseed Rape",G41*'Management details'!$F$47)))</f>
        <v>59.706076199999998</v>
      </c>
      <c r="I41" t="s">
        <v>312</v>
      </c>
      <c r="J41">
        <v>10</v>
      </c>
      <c r="K41" t="s">
        <v>311</v>
      </c>
      <c r="L41" t="s">
        <v>345</v>
      </c>
      <c r="M41">
        <v>2.6</v>
      </c>
      <c r="N41" t="s">
        <v>314</v>
      </c>
      <c r="O41" t="s">
        <v>336</v>
      </c>
      <c r="P41">
        <v>7.1</v>
      </c>
      <c r="Q41" t="s">
        <v>337</v>
      </c>
      <c r="R41" t="s">
        <v>317</v>
      </c>
      <c r="S41">
        <v>220</v>
      </c>
      <c r="T41" s="56" t="s">
        <v>318</v>
      </c>
      <c r="U41" t="s">
        <v>319</v>
      </c>
      <c r="V41" t="s">
        <v>320</v>
      </c>
      <c r="W41" s="56" t="s">
        <v>330</v>
      </c>
      <c r="X41" s="56">
        <v>0</v>
      </c>
      <c r="Y41" s="56" t="s">
        <v>321</v>
      </c>
      <c r="Z41" s="56">
        <v>0</v>
      </c>
      <c r="AA41" s="56" t="s">
        <v>322</v>
      </c>
      <c r="AB41" s="56">
        <v>0</v>
      </c>
      <c r="AC41" s="56" t="s">
        <v>322</v>
      </c>
      <c r="AD41" s="56" t="s">
        <v>322</v>
      </c>
      <c r="AE41" s="56" t="s">
        <v>322</v>
      </c>
      <c r="AF41" s="56">
        <v>0</v>
      </c>
      <c r="AG41" s="56">
        <v>0</v>
      </c>
      <c r="AH41" s="56">
        <v>0</v>
      </c>
      <c r="AI41" s="56" t="s">
        <v>318</v>
      </c>
      <c r="AJ41">
        <v>1</v>
      </c>
      <c r="AK41">
        <v>100</v>
      </c>
    </row>
    <row r="42" spans="1:37">
      <c r="A42" t="s">
        <v>372</v>
      </c>
      <c r="B42" t="s">
        <v>309</v>
      </c>
      <c r="C42">
        <v>2020</v>
      </c>
      <c r="D42">
        <v>5</v>
      </c>
      <c r="E42" t="s">
        <v>377</v>
      </c>
      <c r="F42" t="s">
        <v>311</v>
      </c>
      <c r="G42">
        <v>6.9425670000000004</v>
      </c>
      <c r="H42" s="24">
        <f>IF(AND(A42=A41,F42=F41,F42="Winter wheat"),G42*0.9*'Management details'!$F$46,
IF(AND(OR(A42&lt;&gt;A41,F42&lt;&gt;F41),F42="Winter wheat"),G42*'Management details'!$F$46,
IF(F42="Oilseed Rape",G42*'Management details'!$F$47)))</f>
        <v>53.735468580000003</v>
      </c>
      <c r="I42" t="s">
        <v>312</v>
      </c>
      <c r="J42">
        <v>10</v>
      </c>
      <c r="K42" t="s">
        <v>311</v>
      </c>
      <c r="L42" t="s">
        <v>345</v>
      </c>
      <c r="M42">
        <v>2.6</v>
      </c>
      <c r="N42" t="s">
        <v>314</v>
      </c>
      <c r="O42" t="s">
        <v>336</v>
      </c>
      <c r="P42">
        <v>7.1</v>
      </c>
      <c r="Q42" t="s">
        <v>337</v>
      </c>
      <c r="R42" t="s">
        <v>317</v>
      </c>
      <c r="S42">
        <v>220</v>
      </c>
      <c r="T42" s="56" t="s">
        <v>318</v>
      </c>
      <c r="U42" t="s">
        <v>324</v>
      </c>
      <c r="V42" t="s">
        <v>320</v>
      </c>
      <c r="W42" s="56" t="s">
        <v>330</v>
      </c>
      <c r="X42" s="56">
        <v>0</v>
      </c>
      <c r="Y42" s="56" t="s">
        <v>321</v>
      </c>
      <c r="Z42" s="56">
        <v>0</v>
      </c>
      <c r="AA42" s="56" t="s">
        <v>322</v>
      </c>
      <c r="AB42" s="56">
        <v>0</v>
      </c>
      <c r="AC42" s="56">
        <v>0</v>
      </c>
      <c r="AD42" s="56">
        <v>0</v>
      </c>
      <c r="AE42" s="56" t="s">
        <v>322</v>
      </c>
      <c r="AF42" s="56">
        <v>0</v>
      </c>
      <c r="AG42" s="56">
        <v>0</v>
      </c>
      <c r="AH42" s="56">
        <v>0</v>
      </c>
      <c r="AI42" s="56" t="s">
        <v>318</v>
      </c>
      <c r="AJ42">
        <v>1</v>
      </c>
      <c r="AK42">
        <v>100</v>
      </c>
    </row>
    <row r="43" spans="1:37">
      <c r="A43" t="s">
        <v>372</v>
      </c>
      <c r="B43" t="s">
        <v>309</v>
      </c>
      <c r="C43">
        <v>2021</v>
      </c>
      <c r="D43">
        <v>6</v>
      </c>
      <c r="E43" t="s">
        <v>378</v>
      </c>
      <c r="F43" t="s">
        <v>326</v>
      </c>
      <c r="G43">
        <v>6.9425670000000004</v>
      </c>
      <c r="H43" s="24">
        <f>IF(AND(A43=A42,F43=F42,F43="Winter wheat"),G43*0.9*'Management details'!$F$46,
IF(AND(OR(A43&lt;&gt;A42,F43&lt;&gt;F42),F43="Winter wheat"),G43*'Management details'!$F$46,
IF(F43="Oilseed Rape",G43*'Management details'!$F$47)))</f>
        <v>24.298984500000003</v>
      </c>
      <c r="I43" t="s">
        <v>312</v>
      </c>
      <c r="J43">
        <v>10</v>
      </c>
      <c r="K43" t="s">
        <v>327</v>
      </c>
      <c r="L43" t="s">
        <v>345</v>
      </c>
      <c r="M43">
        <v>2.6</v>
      </c>
      <c r="N43" t="s">
        <v>314</v>
      </c>
      <c r="O43" t="s">
        <v>336</v>
      </c>
      <c r="P43">
        <v>7.1</v>
      </c>
      <c r="Q43" t="s">
        <v>337</v>
      </c>
      <c r="R43" t="s">
        <v>317</v>
      </c>
      <c r="S43">
        <v>220</v>
      </c>
      <c r="T43" s="56" t="s">
        <v>328</v>
      </c>
      <c r="U43" t="s">
        <v>329</v>
      </c>
      <c r="V43" t="s">
        <v>320</v>
      </c>
      <c r="W43" s="56" t="s">
        <v>330</v>
      </c>
      <c r="X43" s="56">
        <v>0</v>
      </c>
      <c r="Y43" s="56" t="s">
        <v>330</v>
      </c>
      <c r="Z43" s="56">
        <v>0</v>
      </c>
      <c r="AA43" s="56" t="s">
        <v>330</v>
      </c>
      <c r="AB43" s="56">
        <v>0</v>
      </c>
      <c r="AC43" s="56">
        <v>0</v>
      </c>
      <c r="AD43" s="56">
        <v>0</v>
      </c>
      <c r="AE43" s="56" t="s">
        <v>322</v>
      </c>
      <c r="AF43" s="56">
        <v>0</v>
      </c>
      <c r="AG43" s="56" t="s">
        <v>322</v>
      </c>
      <c r="AH43" s="56">
        <v>0</v>
      </c>
      <c r="AI43" s="56" t="s">
        <v>328</v>
      </c>
      <c r="AJ43">
        <v>1</v>
      </c>
      <c r="AK43">
        <v>100</v>
      </c>
    </row>
    <row r="44" spans="1:37">
      <c r="A44" t="s">
        <v>379</v>
      </c>
      <c r="B44" t="s">
        <v>309</v>
      </c>
      <c r="C44">
        <v>2016</v>
      </c>
      <c r="D44">
        <v>1</v>
      </c>
      <c r="E44" t="s">
        <v>380</v>
      </c>
      <c r="F44" t="s">
        <v>311</v>
      </c>
      <c r="G44">
        <v>8.2909620000000004</v>
      </c>
      <c r="H44" s="24">
        <f>IF(AND(A44=A43,F44=F43,F44="Winter wheat"),G44*0.9*'Management details'!$F$46,
IF(AND(OR(A44&lt;&gt;A43,F44&lt;&gt;F43),F44="Winter wheat"),G44*'Management details'!$F$46,
IF(F44="Oilseed Rape",G44*'Management details'!$F$47)))</f>
        <v>71.302273200000002</v>
      </c>
      <c r="I44" t="s">
        <v>312</v>
      </c>
      <c r="J44">
        <v>10</v>
      </c>
      <c r="K44" t="s">
        <v>311</v>
      </c>
      <c r="L44" t="s">
        <v>381</v>
      </c>
      <c r="M44">
        <v>1.8</v>
      </c>
      <c r="N44" t="s">
        <v>314</v>
      </c>
      <c r="O44" t="s">
        <v>315</v>
      </c>
      <c r="P44">
        <v>7.8</v>
      </c>
      <c r="Q44" t="s">
        <v>316</v>
      </c>
      <c r="R44" t="s">
        <v>317</v>
      </c>
      <c r="S44">
        <v>220</v>
      </c>
      <c r="T44" s="56" t="s">
        <v>318</v>
      </c>
      <c r="U44" t="s">
        <v>319</v>
      </c>
      <c r="V44" t="s">
        <v>320</v>
      </c>
      <c r="W44" s="56" t="s">
        <v>330</v>
      </c>
      <c r="X44" s="56">
        <v>0</v>
      </c>
      <c r="Y44" s="56" t="s">
        <v>321</v>
      </c>
      <c r="Z44" s="56">
        <v>0</v>
      </c>
      <c r="AA44" s="56" t="s">
        <v>322</v>
      </c>
      <c r="AB44" s="56">
        <v>0</v>
      </c>
      <c r="AC44" s="56" t="s">
        <v>322</v>
      </c>
      <c r="AD44" s="56" t="s">
        <v>322</v>
      </c>
      <c r="AE44" s="56" t="s">
        <v>322</v>
      </c>
      <c r="AF44" s="56">
        <v>0</v>
      </c>
      <c r="AG44" s="56">
        <v>0</v>
      </c>
      <c r="AH44" s="56">
        <v>0</v>
      </c>
      <c r="AI44" s="56" t="s">
        <v>318</v>
      </c>
      <c r="AJ44">
        <v>1</v>
      </c>
      <c r="AK44">
        <v>100</v>
      </c>
    </row>
    <row r="45" spans="1:37">
      <c r="A45" t="s">
        <v>379</v>
      </c>
      <c r="B45" t="s">
        <v>309</v>
      </c>
      <c r="C45">
        <v>2017</v>
      </c>
      <c r="D45">
        <v>2</v>
      </c>
      <c r="E45" t="s">
        <v>382</v>
      </c>
      <c r="F45" t="s">
        <v>311</v>
      </c>
      <c r="G45">
        <v>8.2909620000000004</v>
      </c>
      <c r="H45" s="24">
        <f>IF(AND(A45=A44,F45=F44,F45="Winter wheat"),G45*0.9*'Management details'!$F$46,
IF(AND(OR(A45&lt;&gt;A44,F45&lt;&gt;F44),F45="Winter wheat"),G45*'Management details'!$F$46,
IF(F45="Oilseed Rape",G45*'Management details'!$F$47)))</f>
        <v>64.172045879999999</v>
      </c>
      <c r="I45" t="s">
        <v>312</v>
      </c>
      <c r="J45">
        <v>10</v>
      </c>
      <c r="K45" t="s">
        <v>311</v>
      </c>
      <c r="L45" t="s">
        <v>381</v>
      </c>
      <c r="M45">
        <v>1.8</v>
      </c>
      <c r="N45" t="s">
        <v>314</v>
      </c>
      <c r="O45" t="s">
        <v>315</v>
      </c>
      <c r="P45">
        <v>7.8</v>
      </c>
      <c r="Q45" t="s">
        <v>316</v>
      </c>
      <c r="R45" t="s">
        <v>317</v>
      </c>
      <c r="S45">
        <v>220</v>
      </c>
      <c r="T45" s="56" t="s">
        <v>318</v>
      </c>
      <c r="U45" t="s">
        <v>324</v>
      </c>
      <c r="V45" t="s">
        <v>320</v>
      </c>
      <c r="W45" s="56" t="s">
        <v>330</v>
      </c>
      <c r="X45" s="56">
        <v>0</v>
      </c>
      <c r="Y45" s="56" t="s">
        <v>321</v>
      </c>
      <c r="Z45" s="56">
        <v>0</v>
      </c>
      <c r="AA45" s="56" t="s">
        <v>322</v>
      </c>
      <c r="AB45" s="56">
        <v>0</v>
      </c>
      <c r="AC45" s="56">
        <v>0</v>
      </c>
      <c r="AD45" s="56">
        <v>0</v>
      </c>
      <c r="AE45" s="56" t="s">
        <v>322</v>
      </c>
      <c r="AF45" s="56">
        <v>0</v>
      </c>
      <c r="AG45" s="56">
        <v>0</v>
      </c>
      <c r="AH45" s="56">
        <v>0</v>
      </c>
      <c r="AI45" s="56" t="s">
        <v>318</v>
      </c>
      <c r="AJ45">
        <v>1</v>
      </c>
      <c r="AK45">
        <v>100</v>
      </c>
    </row>
    <row r="46" spans="1:37">
      <c r="A46" t="s">
        <v>379</v>
      </c>
      <c r="B46" t="s">
        <v>309</v>
      </c>
      <c r="C46">
        <v>2018</v>
      </c>
      <c r="D46">
        <v>3</v>
      </c>
      <c r="E46" t="s">
        <v>383</v>
      </c>
      <c r="F46" t="s">
        <v>326</v>
      </c>
      <c r="G46">
        <v>8.2909620000000004</v>
      </c>
      <c r="H46" s="24">
        <f>IF(AND(A46=A45,F46=F45,F46="Winter wheat"),G46*0.9*'Management details'!$F$46,
IF(AND(OR(A46&lt;&gt;A45,F46&lt;&gt;F45),F46="Winter wheat"),G46*'Management details'!$F$46,
IF(F46="Oilseed Rape",G46*'Management details'!$F$47)))</f>
        <v>29.018367000000001</v>
      </c>
      <c r="I46" t="s">
        <v>312</v>
      </c>
      <c r="J46">
        <v>10</v>
      </c>
      <c r="K46" t="s">
        <v>327</v>
      </c>
      <c r="L46" t="s">
        <v>381</v>
      </c>
      <c r="M46">
        <v>1.8</v>
      </c>
      <c r="N46" t="s">
        <v>314</v>
      </c>
      <c r="O46" t="s">
        <v>315</v>
      </c>
      <c r="P46">
        <v>7.8</v>
      </c>
      <c r="Q46" t="s">
        <v>316</v>
      </c>
      <c r="R46" t="s">
        <v>317</v>
      </c>
      <c r="S46">
        <v>220</v>
      </c>
      <c r="T46" s="56" t="s">
        <v>328</v>
      </c>
      <c r="U46" t="s">
        <v>329</v>
      </c>
      <c r="V46" t="s">
        <v>320</v>
      </c>
      <c r="W46" s="56" t="s">
        <v>330</v>
      </c>
      <c r="X46" s="56">
        <v>0</v>
      </c>
      <c r="Y46" s="56" t="s">
        <v>330</v>
      </c>
      <c r="Z46" s="56">
        <v>0</v>
      </c>
      <c r="AA46" s="56" t="s">
        <v>330</v>
      </c>
      <c r="AB46" s="56">
        <v>0</v>
      </c>
      <c r="AC46" s="56">
        <v>0</v>
      </c>
      <c r="AD46" s="56">
        <v>0</v>
      </c>
      <c r="AE46" s="56" t="s">
        <v>322</v>
      </c>
      <c r="AF46" s="56">
        <v>0</v>
      </c>
      <c r="AG46" s="56" t="s">
        <v>322</v>
      </c>
      <c r="AH46" s="56">
        <v>0</v>
      </c>
      <c r="AI46" s="56" t="s">
        <v>328</v>
      </c>
      <c r="AJ46">
        <v>1</v>
      </c>
      <c r="AK46">
        <v>100</v>
      </c>
    </row>
    <row r="47" spans="1:37">
      <c r="A47" t="s">
        <v>379</v>
      </c>
      <c r="B47" t="s">
        <v>309</v>
      </c>
      <c r="C47">
        <v>2019</v>
      </c>
      <c r="D47">
        <v>4</v>
      </c>
      <c r="E47" t="s">
        <v>384</v>
      </c>
      <c r="F47" t="s">
        <v>311</v>
      </c>
      <c r="G47">
        <v>8.2909620000000004</v>
      </c>
      <c r="H47" s="24">
        <f>IF(AND(A47=A46,F47=F46,F47="Winter wheat"),G47*0.9*'Management details'!$F$46,
IF(AND(OR(A47&lt;&gt;A46,F47&lt;&gt;F46),F47="Winter wheat"),G47*'Management details'!$F$46,
IF(F47="Oilseed Rape",G47*'Management details'!$F$47)))</f>
        <v>71.302273200000002</v>
      </c>
      <c r="I47" t="s">
        <v>312</v>
      </c>
      <c r="J47">
        <v>10</v>
      </c>
      <c r="K47" t="s">
        <v>311</v>
      </c>
      <c r="L47" t="s">
        <v>381</v>
      </c>
      <c r="M47">
        <v>1.8</v>
      </c>
      <c r="N47" t="s">
        <v>314</v>
      </c>
      <c r="O47" t="s">
        <v>315</v>
      </c>
      <c r="P47">
        <v>7.8</v>
      </c>
      <c r="Q47" t="s">
        <v>316</v>
      </c>
      <c r="R47" t="s">
        <v>317</v>
      </c>
      <c r="S47">
        <v>220</v>
      </c>
      <c r="T47" s="56" t="s">
        <v>318</v>
      </c>
      <c r="U47" t="s">
        <v>319</v>
      </c>
      <c r="V47" t="s">
        <v>320</v>
      </c>
      <c r="W47" s="56" t="s">
        <v>330</v>
      </c>
      <c r="X47" s="56">
        <v>0</v>
      </c>
      <c r="Y47" s="56" t="s">
        <v>321</v>
      </c>
      <c r="Z47" s="56">
        <v>0</v>
      </c>
      <c r="AA47" s="56" t="s">
        <v>322</v>
      </c>
      <c r="AB47" s="56">
        <v>0</v>
      </c>
      <c r="AC47" s="56" t="s">
        <v>322</v>
      </c>
      <c r="AD47" s="56" t="s">
        <v>322</v>
      </c>
      <c r="AE47" s="56" t="s">
        <v>322</v>
      </c>
      <c r="AF47" s="56">
        <v>0</v>
      </c>
      <c r="AG47" s="56">
        <v>0</v>
      </c>
      <c r="AH47" s="56">
        <v>0</v>
      </c>
      <c r="AI47" s="56" t="s">
        <v>318</v>
      </c>
      <c r="AJ47">
        <v>1</v>
      </c>
      <c r="AK47">
        <v>100</v>
      </c>
    </row>
    <row r="48" spans="1:37">
      <c r="A48" t="s">
        <v>379</v>
      </c>
      <c r="B48" t="s">
        <v>309</v>
      </c>
      <c r="C48">
        <v>2020</v>
      </c>
      <c r="D48">
        <v>5</v>
      </c>
      <c r="E48" t="s">
        <v>385</v>
      </c>
      <c r="F48" t="s">
        <v>311</v>
      </c>
      <c r="G48">
        <v>8.2909620000000004</v>
      </c>
      <c r="H48" s="24">
        <f>IF(AND(A48=A47,F48=F47,F48="Winter wheat"),G48*0.9*'Management details'!$F$46,
IF(AND(OR(A48&lt;&gt;A47,F48&lt;&gt;F47),F48="Winter wheat"),G48*'Management details'!$F$46,
IF(F48="Oilseed Rape",G48*'Management details'!$F$47)))</f>
        <v>64.172045879999999</v>
      </c>
      <c r="I48" t="s">
        <v>312</v>
      </c>
      <c r="J48">
        <v>10</v>
      </c>
      <c r="K48" t="s">
        <v>311</v>
      </c>
      <c r="L48" t="s">
        <v>381</v>
      </c>
      <c r="M48">
        <v>1.8</v>
      </c>
      <c r="N48" t="s">
        <v>314</v>
      </c>
      <c r="O48" t="s">
        <v>315</v>
      </c>
      <c r="P48">
        <v>7.8</v>
      </c>
      <c r="Q48" t="s">
        <v>316</v>
      </c>
      <c r="R48" t="s">
        <v>317</v>
      </c>
      <c r="S48">
        <v>220</v>
      </c>
      <c r="T48" s="56" t="s">
        <v>318</v>
      </c>
      <c r="U48" t="s">
        <v>324</v>
      </c>
      <c r="V48" t="s">
        <v>320</v>
      </c>
      <c r="W48" s="56" t="s">
        <v>330</v>
      </c>
      <c r="X48" s="56">
        <v>0</v>
      </c>
      <c r="Y48" s="56" t="s">
        <v>321</v>
      </c>
      <c r="Z48" s="56">
        <v>0</v>
      </c>
      <c r="AA48" s="56" t="s">
        <v>322</v>
      </c>
      <c r="AB48" s="56">
        <v>0</v>
      </c>
      <c r="AC48" s="56">
        <v>0</v>
      </c>
      <c r="AD48" s="56">
        <v>0</v>
      </c>
      <c r="AE48" s="56" t="s">
        <v>322</v>
      </c>
      <c r="AF48" s="56">
        <v>0</v>
      </c>
      <c r="AG48" s="56">
        <v>0</v>
      </c>
      <c r="AH48" s="56">
        <v>0</v>
      </c>
      <c r="AI48" s="56" t="s">
        <v>318</v>
      </c>
      <c r="AJ48">
        <v>1</v>
      </c>
      <c r="AK48">
        <v>100</v>
      </c>
    </row>
    <row r="49" spans="1:37">
      <c r="A49" t="s">
        <v>379</v>
      </c>
      <c r="B49" t="s">
        <v>309</v>
      </c>
      <c r="C49">
        <v>2021</v>
      </c>
      <c r="D49">
        <v>6</v>
      </c>
      <c r="E49" t="s">
        <v>386</v>
      </c>
      <c r="F49" t="s">
        <v>326</v>
      </c>
      <c r="G49">
        <v>8.2909620000000004</v>
      </c>
      <c r="H49" s="24">
        <f>IF(AND(A49=A48,F49=F48,F49="Winter wheat"),G49*0.9*'Management details'!$F$46,
IF(AND(OR(A49&lt;&gt;A48,F49&lt;&gt;F48),F49="Winter wheat"),G49*'Management details'!$F$46,
IF(F49="Oilseed Rape",G49*'Management details'!$F$47)))</f>
        <v>29.018367000000001</v>
      </c>
      <c r="I49" t="s">
        <v>312</v>
      </c>
      <c r="J49">
        <v>10</v>
      </c>
      <c r="K49" t="s">
        <v>327</v>
      </c>
      <c r="L49" t="s">
        <v>381</v>
      </c>
      <c r="M49">
        <v>1.8</v>
      </c>
      <c r="N49" t="s">
        <v>314</v>
      </c>
      <c r="O49" t="s">
        <v>315</v>
      </c>
      <c r="P49">
        <v>7.8</v>
      </c>
      <c r="Q49" t="s">
        <v>316</v>
      </c>
      <c r="R49" t="s">
        <v>317</v>
      </c>
      <c r="S49">
        <v>220</v>
      </c>
      <c r="T49" s="56" t="s">
        <v>328</v>
      </c>
      <c r="U49" t="s">
        <v>329</v>
      </c>
      <c r="V49" t="s">
        <v>320</v>
      </c>
      <c r="W49" s="56" t="s">
        <v>330</v>
      </c>
      <c r="X49" s="56">
        <v>0</v>
      </c>
      <c r="Y49" s="56" t="s">
        <v>330</v>
      </c>
      <c r="Z49" s="56">
        <v>0</v>
      </c>
      <c r="AA49" s="56" t="s">
        <v>330</v>
      </c>
      <c r="AB49" s="56">
        <v>0</v>
      </c>
      <c r="AC49" s="56">
        <v>0</v>
      </c>
      <c r="AD49" s="56">
        <v>0</v>
      </c>
      <c r="AE49" s="56" t="s">
        <v>322</v>
      </c>
      <c r="AF49" s="56">
        <v>0</v>
      </c>
      <c r="AG49" s="56" t="s">
        <v>322</v>
      </c>
      <c r="AH49" s="56">
        <v>0</v>
      </c>
      <c r="AI49" s="56" t="s">
        <v>328</v>
      </c>
      <c r="AJ49">
        <v>1</v>
      </c>
      <c r="AK49">
        <v>100</v>
      </c>
    </row>
    <row r="50" spans="1:37">
      <c r="A50" t="s">
        <v>387</v>
      </c>
      <c r="B50" t="s">
        <v>309</v>
      </c>
      <c r="C50">
        <v>2016</v>
      </c>
      <c r="D50">
        <v>1</v>
      </c>
      <c r="E50" t="s">
        <v>388</v>
      </c>
      <c r="F50" t="s">
        <v>311</v>
      </c>
      <c r="G50">
        <v>3.6521089999999998</v>
      </c>
      <c r="H50" s="24">
        <f>IF(AND(A50=A49,F50=F49,F50="Winter wheat"),G50*0.9*'Management details'!$F$46,
IF(AND(OR(A50&lt;&gt;A49,F50&lt;&gt;F49),F50="Winter wheat"),G50*'Management details'!$F$46,
IF(F50="Oilseed Rape",G50*'Management details'!$F$47)))</f>
        <v>31.408137399999998</v>
      </c>
      <c r="I50" t="s">
        <v>312</v>
      </c>
      <c r="J50">
        <v>10</v>
      </c>
      <c r="K50" t="s">
        <v>311</v>
      </c>
      <c r="L50" t="s">
        <v>345</v>
      </c>
      <c r="M50">
        <v>2.8</v>
      </c>
      <c r="N50" t="s">
        <v>314</v>
      </c>
      <c r="O50" t="s">
        <v>315</v>
      </c>
      <c r="P50">
        <v>6.5</v>
      </c>
      <c r="Q50" t="s">
        <v>337</v>
      </c>
      <c r="R50" t="s">
        <v>317</v>
      </c>
      <c r="S50">
        <v>220</v>
      </c>
      <c r="T50" s="56" t="s">
        <v>318</v>
      </c>
      <c r="U50" t="s">
        <v>319</v>
      </c>
      <c r="V50" t="s">
        <v>320</v>
      </c>
      <c r="W50" s="56" t="s">
        <v>330</v>
      </c>
      <c r="X50" s="56">
        <v>0</v>
      </c>
      <c r="Y50" s="56" t="s">
        <v>321</v>
      </c>
      <c r="Z50" s="56">
        <v>0</v>
      </c>
      <c r="AA50" s="56" t="s">
        <v>322</v>
      </c>
      <c r="AB50" s="56">
        <v>0</v>
      </c>
      <c r="AC50" s="56" t="s">
        <v>322</v>
      </c>
      <c r="AD50" s="56" t="s">
        <v>322</v>
      </c>
      <c r="AE50" s="56" t="s">
        <v>322</v>
      </c>
      <c r="AF50" s="56">
        <v>0</v>
      </c>
      <c r="AG50" s="56">
        <v>0</v>
      </c>
      <c r="AH50" s="56">
        <v>0</v>
      </c>
      <c r="AI50" s="56" t="s">
        <v>318</v>
      </c>
      <c r="AJ50">
        <v>1</v>
      </c>
      <c r="AK50">
        <v>100</v>
      </c>
    </row>
    <row r="51" spans="1:37">
      <c r="A51" t="s">
        <v>387</v>
      </c>
      <c r="B51" t="s">
        <v>309</v>
      </c>
      <c r="C51">
        <v>2017</v>
      </c>
      <c r="D51">
        <v>2</v>
      </c>
      <c r="E51" t="s">
        <v>389</v>
      </c>
      <c r="F51" t="s">
        <v>311</v>
      </c>
      <c r="G51">
        <v>3.6521089999999998</v>
      </c>
      <c r="H51" s="24">
        <f>IF(AND(A51=A50,F51=F50,F51="Winter wheat"),G51*0.9*'Management details'!$F$46,
IF(AND(OR(A51&lt;&gt;A50,F51&lt;&gt;F50),F51="Winter wheat"),G51*'Management details'!$F$46,
IF(F51="Oilseed Rape",G51*'Management details'!$F$47)))</f>
        <v>28.267323659999995</v>
      </c>
      <c r="I51" t="s">
        <v>312</v>
      </c>
      <c r="J51">
        <v>10</v>
      </c>
      <c r="K51" t="s">
        <v>311</v>
      </c>
      <c r="L51" t="s">
        <v>345</v>
      </c>
      <c r="M51">
        <v>2.8</v>
      </c>
      <c r="N51" t="s">
        <v>314</v>
      </c>
      <c r="O51" t="s">
        <v>315</v>
      </c>
      <c r="P51">
        <v>6.5</v>
      </c>
      <c r="Q51" t="s">
        <v>337</v>
      </c>
      <c r="R51" t="s">
        <v>317</v>
      </c>
      <c r="S51">
        <v>220</v>
      </c>
      <c r="T51" s="56" t="s">
        <v>318</v>
      </c>
      <c r="U51" t="s">
        <v>324</v>
      </c>
      <c r="V51" t="s">
        <v>320</v>
      </c>
      <c r="W51" s="56" t="s">
        <v>330</v>
      </c>
      <c r="X51" s="56">
        <v>0</v>
      </c>
      <c r="Y51" s="56" t="s">
        <v>321</v>
      </c>
      <c r="Z51" s="56">
        <v>0</v>
      </c>
      <c r="AA51" s="56" t="s">
        <v>322</v>
      </c>
      <c r="AB51" s="56">
        <v>0</v>
      </c>
      <c r="AC51" s="56">
        <v>0</v>
      </c>
      <c r="AD51" s="56">
        <v>0</v>
      </c>
      <c r="AE51" s="56" t="s">
        <v>322</v>
      </c>
      <c r="AF51" s="56">
        <v>0</v>
      </c>
      <c r="AG51" s="56">
        <v>0</v>
      </c>
      <c r="AH51" s="56">
        <v>0</v>
      </c>
      <c r="AI51" s="56" t="s">
        <v>318</v>
      </c>
      <c r="AJ51">
        <v>1</v>
      </c>
      <c r="AK51">
        <v>100</v>
      </c>
    </row>
    <row r="52" spans="1:37">
      <c r="A52" t="s">
        <v>387</v>
      </c>
      <c r="B52" t="s">
        <v>309</v>
      </c>
      <c r="C52">
        <v>2018</v>
      </c>
      <c r="D52">
        <v>3</v>
      </c>
      <c r="E52" t="s">
        <v>390</v>
      </c>
      <c r="F52" t="s">
        <v>326</v>
      </c>
      <c r="G52">
        <v>3.6521089999999998</v>
      </c>
      <c r="H52" s="24">
        <f>IF(AND(A52=A51,F52=F51,F52="Winter wheat"),G52*0.9*'Management details'!$F$46,
IF(AND(OR(A52&lt;&gt;A51,F52&lt;&gt;F51),F52="Winter wheat"),G52*'Management details'!$F$46,
IF(F52="Oilseed Rape",G52*'Management details'!$F$47)))</f>
        <v>12.7823815</v>
      </c>
      <c r="I52" t="s">
        <v>312</v>
      </c>
      <c r="J52">
        <v>10</v>
      </c>
      <c r="K52" t="s">
        <v>327</v>
      </c>
      <c r="L52" t="s">
        <v>345</v>
      </c>
      <c r="M52">
        <v>2.8</v>
      </c>
      <c r="N52" t="s">
        <v>314</v>
      </c>
      <c r="O52" t="s">
        <v>315</v>
      </c>
      <c r="P52">
        <v>6.5</v>
      </c>
      <c r="Q52" t="s">
        <v>337</v>
      </c>
      <c r="R52" t="s">
        <v>317</v>
      </c>
      <c r="S52">
        <v>220</v>
      </c>
      <c r="T52" s="56" t="s">
        <v>328</v>
      </c>
      <c r="U52" t="s">
        <v>329</v>
      </c>
      <c r="V52" t="s">
        <v>320</v>
      </c>
      <c r="W52" s="56" t="s">
        <v>330</v>
      </c>
      <c r="X52" s="56">
        <v>0</v>
      </c>
      <c r="Y52" s="56" t="s">
        <v>330</v>
      </c>
      <c r="Z52" s="56">
        <v>0</v>
      </c>
      <c r="AA52" s="56" t="s">
        <v>330</v>
      </c>
      <c r="AB52" s="56">
        <v>0</v>
      </c>
      <c r="AC52" s="56">
        <v>0</v>
      </c>
      <c r="AD52" s="56">
        <v>0</v>
      </c>
      <c r="AE52" s="56" t="s">
        <v>322</v>
      </c>
      <c r="AF52" s="56">
        <v>0</v>
      </c>
      <c r="AG52" s="56" t="s">
        <v>322</v>
      </c>
      <c r="AH52" s="56">
        <v>0</v>
      </c>
      <c r="AI52" s="56" t="s">
        <v>328</v>
      </c>
      <c r="AJ52">
        <v>1</v>
      </c>
      <c r="AK52">
        <v>100</v>
      </c>
    </row>
    <row r="53" spans="1:37">
      <c r="A53" t="s">
        <v>387</v>
      </c>
      <c r="B53" t="s">
        <v>309</v>
      </c>
      <c r="C53">
        <v>2019</v>
      </c>
      <c r="D53">
        <v>4</v>
      </c>
      <c r="E53" t="s">
        <v>391</v>
      </c>
      <c r="F53" t="s">
        <v>311</v>
      </c>
      <c r="G53">
        <v>3.6521089999999998</v>
      </c>
      <c r="H53" s="24">
        <f>IF(AND(A53=A52,F53=F52,F53="Winter wheat"),G53*0.9*'Management details'!$F$46,
IF(AND(OR(A53&lt;&gt;A52,F53&lt;&gt;F52),F53="Winter wheat"),G53*'Management details'!$F$46,
IF(F53="Oilseed Rape",G53*'Management details'!$F$47)))</f>
        <v>31.408137399999998</v>
      </c>
      <c r="I53" t="s">
        <v>312</v>
      </c>
      <c r="J53">
        <v>10</v>
      </c>
      <c r="K53" t="s">
        <v>311</v>
      </c>
      <c r="L53" t="s">
        <v>345</v>
      </c>
      <c r="M53">
        <v>2.8</v>
      </c>
      <c r="N53" t="s">
        <v>314</v>
      </c>
      <c r="O53" t="s">
        <v>315</v>
      </c>
      <c r="P53">
        <v>6.5</v>
      </c>
      <c r="Q53" t="s">
        <v>337</v>
      </c>
      <c r="R53" t="s">
        <v>317</v>
      </c>
      <c r="S53">
        <v>220</v>
      </c>
      <c r="T53" s="56" t="s">
        <v>318</v>
      </c>
      <c r="U53" t="s">
        <v>319</v>
      </c>
      <c r="V53" t="s">
        <v>320</v>
      </c>
      <c r="W53" s="56" t="s">
        <v>330</v>
      </c>
      <c r="X53" s="56">
        <v>0</v>
      </c>
      <c r="Y53" s="56" t="s">
        <v>321</v>
      </c>
      <c r="Z53" s="56">
        <v>0</v>
      </c>
      <c r="AA53" s="56" t="s">
        <v>322</v>
      </c>
      <c r="AB53" s="56">
        <v>0</v>
      </c>
      <c r="AC53" s="56" t="s">
        <v>322</v>
      </c>
      <c r="AD53" s="56" t="s">
        <v>322</v>
      </c>
      <c r="AE53" s="56" t="s">
        <v>322</v>
      </c>
      <c r="AF53" s="56">
        <v>0</v>
      </c>
      <c r="AG53" s="56">
        <v>0</v>
      </c>
      <c r="AH53" s="56">
        <v>0</v>
      </c>
      <c r="AI53" s="56" t="s">
        <v>318</v>
      </c>
      <c r="AJ53">
        <v>1</v>
      </c>
      <c r="AK53">
        <v>100</v>
      </c>
    </row>
    <row r="54" spans="1:37">
      <c r="A54" t="s">
        <v>387</v>
      </c>
      <c r="B54" t="s">
        <v>309</v>
      </c>
      <c r="C54">
        <v>2020</v>
      </c>
      <c r="D54">
        <v>5</v>
      </c>
      <c r="E54" t="s">
        <v>392</v>
      </c>
      <c r="F54" t="s">
        <v>311</v>
      </c>
      <c r="G54">
        <v>3.6521089999999998</v>
      </c>
      <c r="H54" s="24">
        <f>IF(AND(A54=A53,F54=F53,F54="Winter wheat"),G54*0.9*'Management details'!$F$46,
IF(AND(OR(A54&lt;&gt;A53,F54&lt;&gt;F53),F54="Winter wheat"),G54*'Management details'!$F$46,
IF(F54="Oilseed Rape",G54*'Management details'!$F$47)))</f>
        <v>28.267323659999995</v>
      </c>
      <c r="I54" t="s">
        <v>312</v>
      </c>
      <c r="J54">
        <v>10</v>
      </c>
      <c r="K54" t="s">
        <v>311</v>
      </c>
      <c r="L54" t="s">
        <v>345</v>
      </c>
      <c r="M54">
        <v>2.8</v>
      </c>
      <c r="N54" t="s">
        <v>314</v>
      </c>
      <c r="O54" t="s">
        <v>315</v>
      </c>
      <c r="P54">
        <v>6.5</v>
      </c>
      <c r="Q54" t="s">
        <v>337</v>
      </c>
      <c r="R54" t="s">
        <v>317</v>
      </c>
      <c r="S54">
        <v>220</v>
      </c>
      <c r="T54" s="56" t="s">
        <v>318</v>
      </c>
      <c r="U54" t="s">
        <v>324</v>
      </c>
      <c r="V54" t="s">
        <v>320</v>
      </c>
      <c r="W54" s="56" t="s">
        <v>330</v>
      </c>
      <c r="X54" s="56">
        <v>0</v>
      </c>
      <c r="Y54" s="56" t="s">
        <v>321</v>
      </c>
      <c r="Z54" s="56">
        <v>0</v>
      </c>
      <c r="AA54" s="56" t="s">
        <v>322</v>
      </c>
      <c r="AB54" s="56">
        <v>0</v>
      </c>
      <c r="AC54" s="56">
        <v>0</v>
      </c>
      <c r="AD54" s="56">
        <v>0</v>
      </c>
      <c r="AE54" s="56" t="s">
        <v>322</v>
      </c>
      <c r="AF54" s="56">
        <v>0</v>
      </c>
      <c r="AG54" s="56">
        <v>0</v>
      </c>
      <c r="AH54" s="56">
        <v>0</v>
      </c>
      <c r="AI54" s="56" t="s">
        <v>318</v>
      </c>
      <c r="AJ54">
        <v>1</v>
      </c>
      <c r="AK54">
        <v>100</v>
      </c>
    </row>
    <row r="55" spans="1:37">
      <c r="A55" t="s">
        <v>387</v>
      </c>
      <c r="B55" t="s">
        <v>309</v>
      </c>
      <c r="C55">
        <v>2021</v>
      </c>
      <c r="D55">
        <v>6</v>
      </c>
      <c r="E55" t="s">
        <v>393</v>
      </c>
      <c r="F55" t="s">
        <v>326</v>
      </c>
      <c r="G55">
        <v>3.6521089999999998</v>
      </c>
      <c r="H55" s="24">
        <f>IF(AND(A55=A54,F55=F54,F55="Winter wheat"),G55*0.9*'Management details'!$F$46,
IF(AND(OR(A55&lt;&gt;A54,F55&lt;&gt;F54),F55="Winter wheat"),G55*'Management details'!$F$46,
IF(F55="Oilseed Rape",G55*'Management details'!$F$47)))</f>
        <v>12.7823815</v>
      </c>
      <c r="I55" t="s">
        <v>312</v>
      </c>
      <c r="J55">
        <v>10</v>
      </c>
      <c r="K55" t="s">
        <v>327</v>
      </c>
      <c r="L55" t="s">
        <v>345</v>
      </c>
      <c r="M55">
        <v>2.8</v>
      </c>
      <c r="N55" t="s">
        <v>314</v>
      </c>
      <c r="O55" t="s">
        <v>315</v>
      </c>
      <c r="P55">
        <v>6.5</v>
      </c>
      <c r="Q55" t="s">
        <v>337</v>
      </c>
      <c r="R55" t="s">
        <v>317</v>
      </c>
      <c r="S55">
        <v>220</v>
      </c>
      <c r="T55" s="56" t="s">
        <v>328</v>
      </c>
      <c r="U55" t="s">
        <v>329</v>
      </c>
      <c r="V55" t="s">
        <v>320</v>
      </c>
      <c r="W55" s="56" t="s">
        <v>330</v>
      </c>
      <c r="X55" s="56">
        <v>0</v>
      </c>
      <c r="Y55" s="56" t="s">
        <v>330</v>
      </c>
      <c r="Z55" s="56">
        <v>0</v>
      </c>
      <c r="AA55" s="56" t="s">
        <v>330</v>
      </c>
      <c r="AB55" s="56">
        <v>0</v>
      </c>
      <c r="AC55" s="56">
        <v>0</v>
      </c>
      <c r="AD55" s="56">
        <v>0</v>
      </c>
      <c r="AE55" s="56" t="s">
        <v>322</v>
      </c>
      <c r="AF55" s="56">
        <v>0</v>
      </c>
      <c r="AG55" s="56" t="s">
        <v>322</v>
      </c>
      <c r="AH55" s="56">
        <v>0</v>
      </c>
      <c r="AI55" s="56" t="s">
        <v>328</v>
      </c>
      <c r="AJ55">
        <v>1</v>
      </c>
      <c r="AK55">
        <v>100</v>
      </c>
    </row>
    <row r="56" spans="1:37">
      <c r="A56" t="s">
        <v>394</v>
      </c>
      <c r="B56" t="s">
        <v>309</v>
      </c>
      <c r="C56">
        <v>2016</v>
      </c>
      <c r="D56">
        <v>1</v>
      </c>
      <c r="E56" t="s">
        <v>395</v>
      </c>
      <c r="F56" t="s">
        <v>311</v>
      </c>
      <c r="G56">
        <v>7.8614050000000004</v>
      </c>
      <c r="H56" s="24">
        <f>IF(AND(A56=A55,F56=F55,F56="Winter wheat"),G56*0.9*'Management details'!$F$46,
IF(AND(OR(A56&lt;&gt;A55,F56&lt;&gt;F55),F56="Winter wheat"),G56*'Management details'!$F$46,
IF(F56="Oilseed Rape",G56*'Management details'!$F$47)))</f>
        <v>67.608083000000008</v>
      </c>
      <c r="I56" t="s">
        <v>312</v>
      </c>
      <c r="J56">
        <v>10</v>
      </c>
      <c r="K56" t="s">
        <v>311</v>
      </c>
      <c r="L56" t="s">
        <v>345</v>
      </c>
      <c r="M56">
        <v>2.9</v>
      </c>
      <c r="N56" t="s">
        <v>314</v>
      </c>
      <c r="O56" t="s">
        <v>315</v>
      </c>
      <c r="P56">
        <v>7.7</v>
      </c>
      <c r="Q56" t="s">
        <v>316</v>
      </c>
      <c r="R56" t="s">
        <v>317</v>
      </c>
      <c r="S56">
        <v>220</v>
      </c>
      <c r="T56" s="56" t="s">
        <v>318</v>
      </c>
      <c r="U56" t="s">
        <v>319</v>
      </c>
      <c r="V56" t="s">
        <v>320</v>
      </c>
      <c r="W56" s="56" t="s">
        <v>330</v>
      </c>
      <c r="X56" s="56">
        <v>0</v>
      </c>
      <c r="Y56" s="56" t="s">
        <v>321</v>
      </c>
      <c r="Z56" s="56">
        <v>0</v>
      </c>
      <c r="AA56" s="56" t="s">
        <v>322</v>
      </c>
      <c r="AB56" s="56">
        <v>0</v>
      </c>
      <c r="AC56" s="56" t="s">
        <v>322</v>
      </c>
      <c r="AD56" s="56" t="s">
        <v>322</v>
      </c>
      <c r="AE56" s="56" t="s">
        <v>322</v>
      </c>
      <c r="AF56" s="56">
        <v>0</v>
      </c>
      <c r="AG56" s="56">
        <v>0</v>
      </c>
      <c r="AH56" s="56">
        <v>0</v>
      </c>
      <c r="AI56" s="56" t="s">
        <v>318</v>
      </c>
      <c r="AJ56">
        <v>1</v>
      </c>
      <c r="AK56">
        <v>100</v>
      </c>
    </row>
    <row r="57" spans="1:37">
      <c r="A57" t="s">
        <v>394</v>
      </c>
      <c r="B57" t="s">
        <v>309</v>
      </c>
      <c r="C57">
        <v>2017</v>
      </c>
      <c r="D57">
        <v>2</v>
      </c>
      <c r="E57" t="s">
        <v>396</v>
      </c>
      <c r="F57" t="s">
        <v>311</v>
      </c>
      <c r="G57">
        <v>7.8614050000000004</v>
      </c>
      <c r="H57" s="24">
        <f>IF(AND(A57=A56,F57=F56,F57="Winter wheat"),G57*0.9*'Management details'!$F$46,
IF(AND(OR(A57&lt;&gt;A56,F57&lt;&gt;F56),F57="Winter wheat"),G57*'Management details'!$F$46,
IF(F57="Oilseed Rape",G57*'Management details'!$F$47)))</f>
        <v>60.8472747</v>
      </c>
      <c r="I57" t="s">
        <v>312</v>
      </c>
      <c r="J57">
        <v>10</v>
      </c>
      <c r="K57" t="s">
        <v>311</v>
      </c>
      <c r="L57" t="s">
        <v>345</v>
      </c>
      <c r="M57">
        <v>2.9</v>
      </c>
      <c r="N57" t="s">
        <v>314</v>
      </c>
      <c r="O57" t="s">
        <v>315</v>
      </c>
      <c r="P57">
        <v>7.7</v>
      </c>
      <c r="Q57" t="s">
        <v>316</v>
      </c>
      <c r="R57" t="s">
        <v>317</v>
      </c>
      <c r="S57">
        <v>220</v>
      </c>
      <c r="T57" s="56" t="s">
        <v>318</v>
      </c>
      <c r="U57" t="s">
        <v>324</v>
      </c>
      <c r="V57" t="s">
        <v>320</v>
      </c>
      <c r="W57" s="56" t="s">
        <v>330</v>
      </c>
      <c r="X57" s="56">
        <v>0</v>
      </c>
      <c r="Y57" s="56" t="s">
        <v>321</v>
      </c>
      <c r="Z57" s="56">
        <v>0</v>
      </c>
      <c r="AA57" s="56" t="s">
        <v>322</v>
      </c>
      <c r="AB57" s="56">
        <v>0</v>
      </c>
      <c r="AC57" s="56">
        <v>0</v>
      </c>
      <c r="AD57" s="56">
        <v>0</v>
      </c>
      <c r="AE57" s="56" t="s">
        <v>322</v>
      </c>
      <c r="AF57" s="56">
        <v>0</v>
      </c>
      <c r="AG57" s="56">
        <v>0</v>
      </c>
      <c r="AH57" s="56">
        <v>0</v>
      </c>
      <c r="AI57" s="56" t="s">
        <v>318</v>
      </c>
      <c r="AJ57">
        <v>1</v>
      </c>
      <c r="AK57">
        <v>100</v>
      </c>
    </row>
    <row r="58" spans="1:37">
      <c r="A58" t="s">
        <v>394</v>
      </c>
      <c r="B58" t="s">
        <v>309</v>
      </c>
      <c r="C58">
        <v>2018</v>
      </c>
      <c r="D58">
        <v>3</v>
      </c>
      <c r="E58" t="s">
        <v>397</v>
      </c>
      <c r="F58" t="s">
        <v>326</v>
      </c>
      <c r="G58">
        <v>7.8614050000000004</v>
      </c>
      <c r="H58" s="24">
        <f>IF(AND(A58=A57,F58=F57,F58="Winter wheat"),G58*0.9*'Management details'!$F$46,
IF(AND(OR(A58&lt;&gt;A57,F58&lt;&gt;F57),F58="Winter wheat"),G58*'Management details'!$F$46,
IF(F58="Oilseed Rape",G58*'Management details'!$F$47)))</f>
        <v>27.514917500000003</v>
      </c>
      <c r="I58" t="s">
        <v>312</v>
      </c>
      <c r="J58">
        <v>10</v>
      </c>
      <c r="K58" t="s">
        <v>327</v>
      </c>
      <c r="L58" t="s">
        <v>345</v>
      </c>
      <c r="M58">
        <v>2.9</v>
      </c>
      <c r="N58" t="s">
        <v>314</v>
      </c>
      <c r="O58" t="s">
        <v>315</v>
      </c>
      <c r="P58">
        <v>7.7</v>
      </c>
      <c r="Q58" t="s">
        <v>316</v>
      </c>
      <c r="R58" t="s">
        <v>317</v>
      </c>
      <c r="S58">
        <v>220</v>
      </c>
      <c r="T58" s="56" t="s">
        <v>328</v>
      </c>
      <c r="U58" t="s">
        <v>329</v>
      </c>
      <c r="V58" t="s">
        <v>320</v>
      </c>
      <c r="W58" s="56" t="s">
        <v>330</v>
      </c>
      <c r="X58" s="56">
        <v>0</v>
      </c>
      <c r="Y58" s="56" t="s">
        <v>330</v>
      </c>
      <c r="Z58" s="56">
        <v>0</v>
      </c>
      <c r="AA58" s="56" t="s">
        <v>330</v>
      </c>
      <c r="AB58" s="56">
        <v>0</v>
      </c>
      <c r="AC58" s="56">
        <v>0</v>
      </c>
      <c r="AD58" s="56">
        <v>0</v>
      </c>
      <c r="AE58" s="56" t="s">
        <v>322</v>
      </c>
      <c r="AF58" s="56">
        <v>0</v>
      </c>
      <c r="AG58" s="56" t="s">
        <v>322</v>
      </c>
      <c r="AH58" s="56">
        <v>0</v>
      </c>
      <c r="AI58" s="56" t="s">
        <v>328</v>
      </c>
      <c r="AJ58">
        <v>1</v>
      </c>
      <c r="AK58">
        <v>100</v>
      </c>
    </row>
    <row r="59" spans="1:37">
      <c r="A59" t="s">
        <v>394</v>
      </c>
      <c r="B59" t="s">
        <v>309</v>
      </c>
      <c r="C59">
        <v>2019</v>
      </c>
      <c r="D59">
        <v>4</v>
      </c>
      <c r="E59" t="s">
        <v>398</v>
      </c>
      <c r="F59" t="s">
        <v>311</v>
      </c>
      <c r="G59">
        <v>7.8614050000000004</v>
      </c>
      <c r="H59" s="24">
        <f>IF(AND(A59=A58,F59=F58,F59="Winter wheat"),G59*0.9*'Management details'!$F$46,
IF(AND(OR(A59&lt;&gt;A58,F59&lt;&gt;F58),F59="Winter wheat"),G59*'Management details'!$F$46,
IF(F59="Oilseed Rape",G59*'Management details'!$F$47)))</f>
        <v>67.608083000000008</v>
      </c>
      <c r="I59" t="s">
        <v>312</v>
      </c>
      <c r="J59">
        <v>10</v>
      </c>
      <c r="K59" t="s">
        <v>311</v>
      </c>
      <c r="L59" t="s">
        <v>345</v>
      </c>
      <c r="M59">
        <v>2.9</v>
      </c>
      <c r="N59" t="s">
        <v>314</v>
      </c>
      <c r="O59" t="s">
        <v>315</v>
      </c>
      <c r="P59">
        <v>7.7</v>
      </c>
      <c r="Q59" t="s">
        <v>316</v>
      </c>
      <c r="R59" t="s">
        <v>317</v>
      </c>
      <c r="S59">
        <v>220</v>
      </c>
      <c r="T59" s="56" t="s">
        <v>318</v>
      </c>
      <c r="U59" t="s">
        <v>319</v>
      </c>
      <c r="V59" t="s">
        <v>320</v>
      </c>
      <c r="W59" s="56" t="s">
        <v>330</v>
      </c>
      <c r="X59" s="56">
        <v>0</v>
      </c>
      <c r="Y59" s="56" t="s">
        <v>321</v>
      </c>
      <c r="Z59" s="56">
        <v>0</v>
      </c>
      <c r="AA59" s="56" t="s">
        <v>322</v>
      </c>
      <c r="AB59" s="56">
        <v>0</v>
      </c>
      <c r="AC59" s="56" t="s">
        <v>322</v>
      </c>
      <c r="AD59" s="56" t="s">
        <v>322</v>
      </c>
      <c r="AE59" s="56" t="s">
        <v>322</v>
      </c>
      <c r="AF59" s="56">
        <v>0</v>
      </c>
      <c r="AG59" s="56">
        <v>0</v>
      </c>
      <c r="AH59" s="56">
        <v>0</v>
      </c>
      <c r="AI59" s="56" t="s">
        <v>318</v>
      </c>
      <c r="AJ59">
        <v>1</v>
      </c>
      <c r="AK59">
        <v>100</v>
      </c>
    </row>
    <row r="60" spans="1:37">
      <c r="A60" t="s">
        <v>394</v>
      </c>
      <c r="B60" t="s">
        <v>309</v>
      </c>
      <c r="C60">
        <v>2020</v>
      </c>
      <c r="D60">
        <v>5</v>
      </c>
      <c r="E60" t="s">
        <v>399</v>
      </c>
      <c r="F60" t="s">
        <v>311</v>
      </c>
      <c r="G60">
        <v>7.8614050000000004</v>
      </c>
      <c r="H60" s="24">
        <f>IF(AND(A60=A59,F60=F59,F60="Winter wheat"),G60*0.9*'Management details'!$F$46,
IF(AND(OR(A60&lt;&gt;A59,F60&lt;&gt;F59),F60="Winter wheat"),G60*'Management details'!$F$46,
IF(F60="Oilseed Rape",G60*'Management details'!$F$47)))</f>
        <v>60.8472747</v>
      </c>
      <c r="I60" t="s">
        <v>312</v>
      </c>
      <c r="J60">
        <v>10</v>
      </c>
      <c r="K60" t="s">
        <v>311</v>
      </c>
      <c r="L60" t="s">
        <v>345</v>
      </c>
      <c r="M60">
        <v>2.9</v>
      </c>
      <c r="N60" t="s">
        <v>314</v>
      </c>
      <c r="O60" t="s">
        <v>315</v>
      </c>
      <c r="P60">
        <v>7.7</v>
      </c>
      <c r="Q60" t="s">
        <v>316</v>
      </c>
      <c r="R60" t="s">
        <v>317</v>
      </c>
      <c r="S60">
        <v>220</v>
      </c>
      <c r="T60" s="56" t="s">
        <v>318</v>
      </c>
      <c r="U60" t="s">
        <v>324</v>
      </c>
      <c r="V60" t="s">
        <v>320</v>
      </c>
      <c r="W60" s="56" t="s">
        <v>330</v>
      </c>
      <c r="X60" s="56">
        <v>0</v>
      </c>
      <c r="Y60" s="56" t="s">
        <v>321</v>
      </c>
      <c r="Z60" s="56">
        <v>0</v>
      </c>
      <c r="AA60" s="56" t="s">
        <v>322</v>
      </c>
      <c r="AB60" s="56">
        <v>0</v>
      </c>
      <c r="AC60" s="56">
        <v>0</v>
      </c>
      <c r="AD60" s="56">
        <v>0</v>
      </c>
      <c r="AE60" s="56" t="s">
        <v>322</v>
      </c>
      <c r="AF60" s="56">
        <v>0</v>
      </c>
      <c r="AG60" s="56">
        <v>0</v>
      </c>
      <c r="AH60" s="56">
        <v>0</v>
      </c>
      <c r="AI60" s="56" t="s">
        <v>318</v>
      </c>
      <c r="AJ60">
        <v>1</v>
      </c>
      <c r="AK60">
        <v>100</v>
      </c>
    </row>
    <row r="61" spans="1:37">
      <c r="A61" t="s">
        <v>394</v>
      </c>
      <c r="B61" t="s">
        <v>309</v>
      </c>
      <c r="C61">
        <v>2021</v>
      </c>
      <c r="D61">
        <v>6</v>
      </c>
      <c r="E61" t="s">
        <v>400</v>
      </c>
      <c r="F61" t="s">
        <v>326</v>
      </c>
      <c r="G61">
        <v>7.8614050000000004</v>
      </c>
      <c r="H61" s="24">
        <f>IF(AND(A61=A60,F61=F60,F61="Winter wheat"),G61*0.9*'Management details'!$F$46,
IF(AND(OR(A61&lt;&gt;A60,F61&lt;&gt;F60),F61="Winter wheat"),G61*'Management details'!$F$46,
IF(F61="Oilseed Rape",G61*'Management details'!$F$47)))</f>
        <v>27.514917500000003</v>
      </c>
      <c r="I61" t="s">
        <v>312</v>
      </c>
      <c r="J61">
        <v>10</v>
      </c>
      <c r="K61" t="s">
        <v>327</v>
      </c>
      <c r="L61" t="s">
        <v>345</v>
      </c>
      <c r="M61">
        <v>2.9</v>
      </c>
      <c r="N61" t="s">
        <v>314</v>
      </c>
      <c r="O61" t="s">
        <v>315</v>
      </c>
      <c r="P61">
        <v>7.7</v>
      </c>
      <c r="Q61" t="s">
        <v>316</v>
      </c>
      <c r="R61" t="s">
        <v>317</v>
      </c>
      <c r="S61">
        <v>220</v>
      </c>
      <c r="T61" s="56" t="s">
        <v>328</v>
      </c>
      <c r="U61" t="s">
        <v>329</v>
      </c>
      <c r="V61" t="s">
        <v>320</v>
      </c>
      <c r="W61" s="56" t="s">
        <v>330</v>
      </c>
      <c r="X61" s="56">
        <v>0</v>
      </c>
      <c r="Y61" s="56" t="s">
        <v>330</v>
      </c>
      <c r="Z61" s="56">
        <v>0</v>
      </c>
      <c r="AA61" s="56" t="s">
        <v>330</v>
      </c>
      <c r="AB61" s="56">
        <v>0</v>
      </c>
      <c r="AC61" s="56">
        <v>0</v>
      </c>
      <c r="AD61" s="56">
        <v>0</v>
      </c>
      <c r="AE61" s="56" t="s">
        <v>322</v>
      </c>
      <c r="AF61" s="56">
        <v>0</v>
      </c>
      <c r="AG61" s="56" t="s">
        <v>322</v>
      </c>
      <c r="AH61" s="56">
        <v>0</v>
      </c>
      <c r="AI61" s="56" t="s">
        <v>328</v>
      </c>
      <c r="AJ61">
        <v>1</v>
      </c>
      <c r="AK61">
        <v>100</v>
      </c>
    </row>
    <row r="62" spans="1:37">
      <c r="A62" t="s">
        <v>401</v>
      </c>
      <c r="B62" t="s">
        <v>309</v>
      </c>
      <c r="C62">
        <v>2016</v>
      </c>
      <c r="D62">
        <v>1</v>
      </c>
      <c r="E62" t="s">
        <v>402</v>
      </c>
      <c r="F62" t="s">
        <v>311</v>
      </c>
      <c r="G62">
        <v>8.1726729999999996</v>
      </c>
      <c r="H62" s="24">
        <f>IF(AND(A62=A61,F62=F61,F62="Winter wheat"),G62*0.9*'Management details'!$F$46,
IF(AND(OR(A62&lt;&gt;A61,F62&lt;&gt;F61),F62="Winter wheat"),G62*'Management details'!$F$46,
IF(F62="Oilseed Rape",G62*'Management details'!$F$47)))</f>
        <v>70.284987799999996</v>
      </c>
      <c r="I62" t="s">
        <v>312</v>
      </c>
      <c r="J62">
        <v>10</v>
      </c>
      <c r="K62" t="s">
        <v>311</v>
      </c>
      <c r="L62" t="s">
        <v>345</v>
      </c>
      <c r="M62">
        <v>2.6</v>
      </c>
      <c r="N62" t="s">
        <v>314</v>
      </c>
      <c r="O62" t="s">
        <v>315</v>
      </c>
      <c r="P62">
        <v>7.8</v>
      </c>
      <c r="Q62" t="s">
        <v>316</v>
      </c>
      <c r="R62" t="s">
        <v>317</v>
      </c>
      <c r="S62">
        <v>220</v>
      </c>
      <c r="T62" s="56" t="s">
        <v>318</v>
      </c>
      <c r="U62" t="s">
        <v>319</v>
      </c>
      <c r="V62" t="s">
        <v>320</v>
      </c>
      <c r="W62" s="56" t="s">
        <v>330</v>
      </c>
      <c r="X62" s="56">
        <v>0</v>
      </c>
      <c r="Y62" s="56" t="s">
        <v>321</v>
      </c>
      <c r="Z62" s="56">
        <v>0</v>
      </c>
      <c r="AA62" s="56" t="s">
        <v>322</v>
      </c>
      <c r="AB62" s="56">
        <v>0</v>
      </c>
      <c r="AC62" s="56" t="s">
        <v>322</v>
      </c>
      <c r="AD62" s="56" t="s">
        <v>322</v>
      </c>
      <c r="AE62" s="56" t="s">
        <v>322</v>
      </c>
      <c r="AF62" s="56">
        <v>0</v>
      </c>
      <c r="AG62" s="56">
        <v>0</v>
      </c>
      <c r="AH62" s="56">
        <v>0</v>
      </c>
      <c r="AI62" s="56" t="s">
        <v>318</v>
      </c>
      <c r="AJ62">
        <v>1</v>
      </c>
      <c r="AK62">
        <v>100</v>
      </c>
    </row>
    <row r="63" spans="1:37">
      <c r="A63" t="s">
        <v>401</v>
      </c>
      <c r="B63" t="s">
        <v>309</v>
      </c>
      <c r="C63">
        <v>2017</v>
      </c>
      <c r="D63">
        <v>2</v>
      </c>
      <c r="E63" t="s">
        <v>403</v>
      </c>
      <c r="F63" t="s">
        <v>311</v>
      </c>
      <c r="G63">
        <v>8.1726729999999996</v>
      </c>
      <c r="H63" s="24">
        <f>IF(AND(A63=A62,F63=F62,F63="Winter wheat"),G63*0.9*'Management details'!$F$46,
IF(AND(OR(A63&lt;&gt;A62,F63&lt;&gt;F62),F63="Winter wheat"),G63*'Management details'!$F$46,
IF(F63="Oilseed Rape",G63*'Management details'!$F$47)))</f>
        <v>63.256489019999997</v>
      </c>
      <c r="I63" t="s">
        <v>312</v>
      </c>
      <c r="J63">
        <v>10</v>
      </c>
      <c r="K63" t="s">
        <v>311</v>
      </c>
      <c r="L63" t="s">
        <v>345</v>
      </c>
      <c r="M63">
        <v>2.6</v>
      </c>
      <c r="N63" t="s">
        <v>314</v>
      </c>
      <c r="O63" t="s">
        <v>315</v>
      </c>
      <c r="P63">
        <v>7.8</v>
      </c>
      <c r="Q63" t="s">
        <v>316</v>
      </c>
      <c r="R63" t="s">
        <v>317</v>
      </c>
      <c r="S63">
        <v>220</v>
      </c>
      <c r="T63" s="56" t="s">
        <v>318</v>
      </c>
      <c r="U63" t="s">
        <v>324</v>
      </c>
      <c r="V63" t="s">
        <v>320</v>
      </c>
      <c r="W63" s="56" t="s">
        <v>330</v>
      </c>
      <c r="X63" s="56">
        <v>0</v>
      </c>
      <c r="Y63" s="56" t="s">
        <v>321</v>
      </c>
      <c r="Z63" s="56">
        <v>0</v>
      </c>
      <c r="AA63" s="56" t="s">
        <v>322</v>
      </c>
      <c r="AB63" s="56">
        <v>0</v>
      </c>
      <c r="AC63" s="56">
        <v>0</v>
      </c>
      <c r="AD63" s="56">
        <v>0</v>
      </c>
      <c r="AE63" s="56" t="s">
        <v>322</v>
      </c>
      <c r="AF63" s="56">
        <v>0</v>
      </c>
      <c r="AG63" s="56">
        <v>0</v>
      </c>
      <c r="AH63" s="56">
        <v>0</v>
      </c>
      <c r="AI63" s="56" t="s">
        <v>318</v>
      </c>
      <c r="AJ63">
        <v>1</v>
      </c>
      <c r="AK63">
        <v>100</v>
      </c>
    </row>
    <row r="64" spans="1:37">
      <c r="A64" t="s">
        <v>401</v>
      </c>
      <c r="B64" t="s">
        <v>309</v>
      </c>
      <c r="C64">
        <v>2018</v>
      </c>
      <c r="D64">
        <v>3</v>
      </c>
      <c r="E64" t="s">
        <v>404</v>
      </c>
      <c r="F64" t="s">
        <v>326</v>
      </c>
      <c r="G64">
        <v>8.1726729999999996</v>
      </c>
      <c r="H64" s="24">
        <f>IF(AND(A64=A63,F64=F63,F64="Winter wheat"),G64*0.9*'Management details'!$F$46,
IF(AND(OR(A64&lt;&gt;A63,F64&lt;&gt;F63),F64="Winter wheat"),G64*'Management details'!$F$46,
IF(F64="Oilseed Rape",G64*'Management details'!$F$47)))</f>
        <v>28.604355499999997</v>
      </c>
      <c r="I64" t="s">
        <v>312</v>
      </c>
      <c r="J64">
        <v>10</v>
      </c>
      <c r="K64" t="s">
        <v>327</v>
      </c>
      <c r="L64" t="s">
        <v>345</v>
      </c>
      <c r="M64">
        <v>2.6</v>
      </c>
      <c r="N64" t="s">
        <v>314</v>
      </c>
      <c r="O64" t="s">
        <v>315</v>
      </c>
      <c r="P64">
        <v>7.8</v>
      </c>
      <c r="Q64" t="s">
        <v>316</v>
      </c>
      <c r="R64" t="s">
        <v>317</v>
      </c>
      <c r="S64">
        <v>220</v>
      </c>
      <c r="T64" s="56" t="s">
        <v>328</v>
      </c>
      <c r="U64" t="s">
        <v>329</v>
      </c>
      <c r="V64" t="s">
        <v>320</v>
      </c>
      <c r="W64" s="56" t="s">
        <v>330</v>
      </c>
      <c r="X64" s="56">
        <v>0</v>
      </c>
      <c r="Y64" s="56" t="s">
        <v>330</v>
      </c>
      <c r="Z64" s="56">
        <v>0</v>
      </c>
      <c r="AA64" s="56" t="s">
        <v>330</v>
      </c>
      <c r="AB64" s="56">
        <v>0</v>
      </c>
      <c r="AC64" s="56">
        <v>0</v>
      </c>
      <c r="AD64" s="56">
        <v>0</v>
      </c>
      <c r="AE64" s="56" t="s">
        <v>322</v>
      </c>
      <c r="AF64" s="56">
        <v>0</v>
      </c>
      <c r="AG64" s="56" t="s">
        <v>322</v>
      </c>
      <c r="AH64" s="56">
        <v>0</v>
      </c>
      <c r="AI64" s="56" t="s">
        <v>328</v>
      </c>
      <c r="AJ64">
        <v>1</v>
      </c>
      <c r="AK64">
        <v>100</v>
      </c>
    </row>
    <row r="65" spans="1:37">
      <c r="A65" t="s">
        <v>401</v>
      </c>
      <c r="B65" t="s">
        <v>309</v>
      </c>
      <c r="C65">
        <v>2019</v>
      </c>
      <c r="D65">
        <v>4</v>
      </c>
      <c r="E65" t="s">
        <v>405</v>
      </c>
      <c r="F65" t="s">
        <v>311</v>
      </c>
      <c r="G65">
        <v>8.1726729999999996</v>
      </c>
      <c r="H65" s="24">
        <f>IF(AND(A65=A64,F65=F64,F65="Winter wheat"),G65*0.9*'Management details'!$F$46,
IF(AND(OR(A65&lt;&gt;A64,F65&lt;&gt;F64),F65="Winter wheat"),G65*'Management details'!$F$46,
IF(F65="Oilseed Rape",G65*'Management details'!$F$47)))</f>
        <v>70.284987799999996</v>
      </c>
      <c r="I65" t="s">
        <v>312</v>
      </c>
      <c r="J65">
        <v>10</v>
      </c>
      <c r="K65" t="s">
        <v>311</v>
      </c>
      <c r="L65" t="s">
        <v>345</v>
      </c>
      <c r="M65">
        <v>2.6</v>
      </c>
      <c r="N65" t="s">
        <v>314</v>
      </c>
      <c r="O65" t="s">
        <v>315</v>
      </c>
      <c r="P65">
        <v>7.8</v>
      </c>
      <c r="Q65" t="s">
        <v>316</v>
      </c>
      <c r="R65" t="s">
        <v>317</v>
      </c>
      <c r="S65">
        <v>220</v>
      </c>
      <c r="T65" s="56" t="s">
        <v>318</v>
      </c>
      <c r="U65" t="s">
        <v>319</v>
      </c>
      <c r="V65" t="s">
        <v>320</v>
      </c>
      <c r="W65" s="56" t="s">
        <v>330</v>
      </c>
      <c r="X65" s="56">
        <v>0</v>
      </c>
      <c r="Y65" s="56" t="s">
        <v>321</v>
      </c>
      <c r="Z65" s="56">
        <v>0</v>
      </c>
      <c r="AA65" s="56" t="s">
        <v>322</v>
      </c>
      <c r="AB65" s="56">
        <v>0</v>
      </c>
      <c r="AC65" s="56" t="s">
        <v>322</v>
      </c>
      <c r="AD65" s="56" t="s">
        <v>322</v>
      </c>
      <c r="AE65" s="56" t="s">
        <v>322</v>
      </c>
      <c r="AF65" s="56">
        <v>0</v>
      </c>
      <c r="AG65" s="56">
        <v>0</v>
      </c>
      <c r="AH65" s="56">
        <v>0</v>
      </c>
      <c r="AI65" s="56" t="s">
        <v>318</v>
      </c>
      <c r="AJ65">
        <v>1</v>
      </c>
      <c r="AK65">
        <v>100</v>
      </c>
    </row>
    <row r="66" spans="1:37">
      <c r="A66" t="s">
        <v>401</v>
      </c>
      <c r="B66" t="s">
        <v>309</v>
      </c>
      <c r="C66">
        <v>2020</v>
      </c>
      <c r="D66">
        <v>5</v>
      </c>
      <c r="E66" t="s">
        <v>406</v>
      </c>
      <c r="F66" t="s">
        <v>311</v>
      </c>
      <c r="G66">
        <v>8.1726729999999996</v>
      </c>
      <c r="H66" s="24">
        <f>IF(AND(A66=A65,F66=F65,F66="Winter wheat"),G66*0.9*'Management details'!$F$46,
IF(AND(OR(A66&lt;&gt;A65,F66&lt;&gt;F65),F66="Winter wheat"),G66*'Management details'!$F$46,
IF(F66="Oilseed Rape",G66*'Management details'!$F$47)))</f>
        <v>63.256489019999997</v>
      </c>
      <c r="I66" t="s">
        <v>312</v>
      </c>
      <c r="J66">
        <v>10</v>
      </c>
      <c r="K66" t="s">
        <v>311</v>
      </c>
      <c r="L66" t="s">
        <v>345</v>
      </c>
      <c r="M66">
        <v>2.6</v>
      </c>
      <c r="N66" t="s">
        <v>314</v>
      </c>
      <c r="O66" t="s">
        <v>315</v>
      </c>
      <c r="P66">
        <v>7.8</v>
      </c>
      <c r="Q66" t="s">
        <v>316</v>
      </c>
      <c r="R66" t="s">
        <v>317</v>
      </c>
      <c r="S66">
        <v>220</v>
      </c>
      <c r="T66" s="56" t="s">
        <v>318</v>
      </c>
      <c r="U66" t="s">
        <v>324</v>
      </c>
      <c r="V66" t="s">
        <v>320</v>
      </c>
      <c r="W66" s="56" t="s">
        <v>330</v>
      </c>
      <c r="X66" s="56">
        <v>0</v>
      </c>
      <c r="Y66" s="56" t="s">
        <v>321</v>
      </c>
      <c r="Z66" s="56">
        <v>0</v>
      </c>
      <c r="AA66" s="56" t="s">
        <v>322</v>
      </c>
      <c r="AB66" s="56">
        <v>0</v>
      </c>
      <c r="AC66" s="56">
        <v>0</v>
      </c>
      <c r="AD66" s="56">
        <v>0</v>
      </c>
      <c r="AE66" s="56" t="s">
        <v>322</v>
      </c>
      <c r="AF66" s="56">
        <v>0</v>
      </c>
      <c r="AG66" s="56">
        <v>0</v>
      </c>
      <c r="AH66" s="56">
        <v>0</v>
      </c>
      <c r="AI66" s="56" t="s">
        <v>318</v>
      </c>
      <c r="AJ66">
        <v>1</v>
      </c>
      <c r="AK66">
        <v>100</v>
      </c>
    </row>
    <row r="67" spans="1:37">
      <c r="A67" t="s">
        <v>401</v>
      </c>
      <c r="B67" t="s">
        <v>309</v>
      </c>
      <c r="C67">
        <v>2021</v>
      </c>
      <c r="D67">
        <v>6</v>
      </c>
      <c r="E67" t="s">
        <v>407</v>
      </c>
      <c r="F67" t="s">
        <v>326</v>
      </c>
      <c r="G67">
        <v>8.1726729999999996</v>
      </c>
      <c r="H67" s="24">
        <f>IF(AND(A67=A66,F67=F66,F67="Winter wheat"),G67*0.9*'Management details'!$F$46,
IF(AND(OR(A67&lt;&gt;A66,F67&lt;&gt;F66),F67="Winter wheat"),G67*'Management details'!$F$46,
IF(F67="Oilseed Rape",G67*'Management details'!$F$47)))</f>
        <v>28.604355499999997</v>
      </c>
      <c r="I67" t="s">
        <v>312</v>
      </c>
      <c r="J67">
        <v>10</v>
      </c>
      <c r="K67" t="s">
        <v>327</v>
      </c>
      <c r="L67" t="s">
        <v>345</v>
      </c>
      <c r="M67">
        <v>2.6</v>
      </c>
      <c r="N67" t="s">
        <v>314</v>
      </c>
      <c r="O67" t="s">
        <v>315</v>
      </c>
      <c r="P67">
        <v>7.8</v>
      </c>
      <c r="Q67" t="s">
        <v>316</v>
      </c>
      <c r="R67" t="s">
        <v>317</v>
      </c>
      <c r="S67">
        <v>220</v>
      </c>
      <c r="T67" s="56" t="s">
        <v>328</v>
      </c>
      <c r="U67" t="s">
        <v>329</v>
      </c>
      <c r="V67" t="s">
        <v>320</v>
      </c>
      <c r="W67" s="56" t="s">
        <v>330</v>
      </c>
      <c r="X67" s="56">
        <v>0</v>
      </c>
      <c r="Y67" s="56" t="s">
        <v>330</v>
      </c>
      <c r="Z67" s="56">
        <v>0</v>
      </c>
      <c r="AA67" s="56" t="s">
        <v>330</v>
      </c>
      <c r="AB67" s="56">
        <v>0</v>
      </c>
      <c r="AC67" s="56">
        <v>0</v>
      </c>
      <c r="AD67" s="56">
        <v>0</v>
      </c>
      <c r="AE67" s="56" t="s">
        <v>322</v>
      </c>
      <c r="AF67" s="56">
        <v>0</v>
      </c>
      <c r="AG67" s="56" t="s">
        <v>322</v>
      </c>
      <c r="AH67" s="56">
        <v>0</v>
      </c>
      <c r="AI67" s="56" t="s">
        <v>328</v>
      </c>
      <c r="AJ67">
        <v>1</v>
      </c>
      <c r="AK67">
        <v>100</v>
      </c>
    </row>
    <row r="68" spans="1:37">
      <c r="A68" t="s">
        <v>408</v>
      </c>
      <c r="B68" t="s">
        <v>309</v>
      </c>
      <c r="C68">
        <v>2016</v>
      </c>
      <c r="D68">
        <v>1</v>
      </c>
      <c r="E68" t="s">
        <v>409</v>
      </c>
      <c r="F68" t="s">
        <v>311</v>
      </c>
      <c r="G68">
        <v>6.8017539999999999</v>
      </c>
      <c r="H68" s="24">
        <f>IF(AND(A68=A67,F68=F67,F68="Winter wheat"),G68*0.9*'Management details'!$F$46,
IF(AND(OR(A68&lt;&gt;A67,F68&lt;&gt;F67),F68="Winter wheat"),G68*'Management details'!$F$46,
IF(F68="Oilseed Rape",G68*'Management details'!$F$47)))</f>
        <v>58.495084399999996</v>
      </c>
      <c r="I68" t="s">
        <v>312</v>
      </c>
      <c r="J68">
        <v>10</v>
      </c>
      <c r="K68" t="s">
        <v>311</v>
      </c>
      <c r="L68" t="s">
        <v>345</v>
      </c>
      <c r="M68">
        <v>2.9</v>
      </c>
      <c r="N68" t="s">
        <v>314</v>
      </c>
      <c r="O68" t="s">
        <v>315</v>
      </c>
      <c r="P68">
        <v>7.7</v>
      </c>
      <c r="Q68" t="s">
        <v>316</v>
      </c>
      <c r="R68" t="s">
        <v>317</v>
      </c>
      <c r="S68">
        <v>220</v>
      </c>
      <c r="T68" s="56" t="s">
        <v>318</v>
      </c>
      <c r="U68" t="s">
        <v>319</v>
      </c>
      <c r="V68" t="s">
        <v>410</v>
      </c>
      <c r="W68" s="56" t="s">
        <v>330</v>
      </c>
      <c r="X68" s="56">
        <v>0</v>
      </c>
      <c r="Y68" s="56" t="s">
        <v>321</v>
      </c>
      <c r="Z68" s="56">
        <v>0</v>
      </c>
      <c r="AA68" s="56" t="s">
        <v>322</v>
      </c>
      <c r="AB68" s="56">
        <v>0</v>
      </c>
      <c r="AC68" s="56" t="s">
        <v>322</v>
      </c>
      <c r="AD68" s="56" t="s">
        <v>322</v>
      </c>
      <c r="AE68" s="56" t="s">
        <v>322</v>
      </c>
      <c r="AF68" s="56">
        <v>0</v>
      </c>
      <c r="AG68" s="56">
        <v>0</v>
      </c>
      <c r="AH68" s="56">
        <v>0</v>
      </c>
      <c r="AI68" s="56" t="s">
        <v>318</v>
      </c>
      <c r="AJ68">
        <v>1</v>
      </c>
      <c r="AK68">
        <v>100</v>
      </c>
    </row>
    <row r="69" spans="1:37">
      <c r="A69" t="s">
        <v>408</v>
      </c>
      <c r="B69" t="s">
        <v>309</v>
      </c>
      <c r="C69">
        <v>2017</v>
      </c>
      <c r="D69">
        <v>2</v>
      </c>
      <c r="E69" t="s">
        <v>411</v>
      </c>
      <c r="F69" t="s">
        <v>311</v>
      </c>
      <c r="G69">
        <v>6.8017539999999999</v>
      </c>
      <c r="H69" s="24">
        <f>IF(AND(A69=A68,F69=F68,F69="Winter wheat"),G69*0.9*'Management details'!$F$46,
IF(AND(OR(A69&lt;&gt;A68,F69&lt;&gt;F68),F69="Winter wheat"),G69*'Management details'!$F$46,
IF(F69="Oilseed Rape",G69*'Management details'!$F$47)))</f>
        <v>52.645575960000002</v>
      </c>
      <c r="I69" t="s">
        <v>312</v>
      </c>
      <c r="J69">
        <v>10</v>
      </c>
      <c r="K69" t="s">
        <v>311</v>
      </c>
      <c r="L69" t="s">
        <v>345</v>
      </c>
      <c r="M69">
        <v>2.9</v>
      </c>
      <c r="N69" t="s">
        <v>314</v>
      </c>
      <c r="O69" t="s">
        <v>315</v>
      </c>
      <c r="P69">
        <v>7.7</v>
      </c>
      <c r="Q69" t="s">
        <v>316</v>
      </c>
      <c r="R69" t="s">
        <v>317</v>
      </c>
      <c r="S69">
        <v>220</v>
      </c>
      <c r="T69" s="56" t="s">
        <v>318</v>
      </c>
      <c r="U69" t="s">
        <v>324</v>
      </c>
      <c r="V69" t="s">
        <v>412</v>
      </c>
      <c r="W69" s="56" t="s">
        <v>330</v>
      </c>
      <c r="X69" s="56">
        <v>0</v>
      </c>
      <c r="Y69" s="56" t="s">
        <v>321</v>
      </c>
      <c r="Z69" s="56">
        <v>0</v>
      </c>
      <c r="AA69" s="56" t="s">
        <v>322</v>
      </c>
      <c r="AB69" s="56">
        <v>0</v>
      </c>
      <c r="AC69" s="56">
        <v>0</v>
      </c>
      <c r="AD69" s="56">
        <v>0</v>
      </c>
      <c r="AE69" s="56" t="s">
        <v>322</v>
      </c>
      <c r="AF69" s="56">
        <v>0</v>
      </c>
      <c r="AG69" s="56">
        <v>0</v>
      </c>
      <c r="AH69" s="56">
        <v>0</v>
      </c>
      <c r="AI69" s="56" t="s">
        <v>318</v>
      </c>
      <c r="AJ69">
        <v>1</v>
      </c>
      <c r="AK69">
        <v>100</v>
      </c>
    </row>
    <row r="70" spans="1:37">
      <c r="A70" t="s">
        <v>408</v>
      </c>
      <c r="B70" t="s">
        <v>309</v>
      </c>
      <c r="C70">
        <v>2018</v>
      </c>
      <c r="D70">
        <v>3</v>
      </c>
      <c r="E70" t="s">
        <v>413</v>
      </c>
      <c r="F70" t="s">
        <v>326</v>
      </c>
      <c r="G70">
        <v>6.8017539999999999</v>
      </c>
      <c r="H70" s="24">
        <f>IF(AND(A70=A69,F70=F69,F70="Winter wheat"),G70*0.9*'Management details'!$F$46,
IF(AND(OR(A70&lt;&gt;A69,F70&lt;&gt;F69),F70="Winter wheat"),G70*'Management details'!$F$46,
IF(F70="Oilseed Rape",G70*'Management details'!$F$47)))</f>
        <v>23.806138999999998</v>
      </c>
      <c r="I70" t="s">
        <v>312</v>
      </c>
      <c r="J70">
        <v>10</v>
      </c>
      <c r="K70" t="s">
        <v>327</v>
      </c>
      <c r="L70" t="s">
        <v>345</v>
      </c>
      <c r="M70">
        <v>2.9</v>
      </c>
      <c r="N70" t="s">
        <v>314</v>
      </c>
      <c r="O70" t="s">
        <v>315</v>
      </c>
      <c r="P70">
        <v>7.7</v>
      </c>
      <c r="Q70" t="s">
        <v>316</v>
      </c>
      <c r="R70" t="s">
        <v>317</v>
      </c>
      <c r="S70">
        <v>220</v>
      </c>
      <c r="T70" s="56" t="s">
        <v>328</v>
      </c>
      <c r="U70" t="s">
        <v>329</v>
      </c>
      <c r="V70" t="s">
        <v>320</v>
      </c>
      <c r="W70" s="56" t="s">
        <v>330</v>
      </c>
      <c r="X70" s="56">
        <v>0</v>
      </c>
      <c r="Y70" s="56" t="s">
        <v>330</v>
      </c>
      <c r="Z70" s="56">
        <v>0</v>
      </c>
      <c r="AA70" s="56" t="s">
        <v>330</v>
      </c>
      <c r="AB70" s="56">
        <v>0</v>
      </c>
      <c r="AC70" s="56">
        <v>0</v>
      </c>
      <c r="AD70" s="56">
        <v>0</v>
      </c>
      <c r="AE70" s="56" t="s">
        <v>322</v>
      </c>
      <c r="AF70" s="56">
        <v>0</v>
      </c>
      <c r="AG70" s="56" t="s">
        <v>322</v>
      </c>
      <c r="AH70" s="56">
        <v>0</v>
      </c>
      <c r="AI70" s="56" t="s">
        <v>328</v>
      </c>
      <c r="AJ70">
        <v>1</v>
      </c>
      <c r="AK70">
        <v>100</v>
      </c>
    </row>
    <row r="71" spans="1:37">
      <c r="A71" t="s">
        <v>408</v>
      </c>
      <c r="B71" t="s">
        <v>309</v>
      </c>
      <c r="C71">
        <v>2019</v>
      </c>
      <c r="D71">
        <v>4</v>
      </c>
      <c r="E71" t="s">
        <v>414</v>
      </c>
      <c r="F71" t="s">
        <v>311</v>
      </c>
      <c r="G71">
        <v>6.8017539999999999</v>
      </c>
      <c r="H71" s="24">
        <f>IF(AND(A71=A70,F71=F70,F71="Winter wheat"),G71*0.9*'Management details'!$F$46,
IF(AND(OR(A71&lt;&gt;A70,F71&lt;&gt;F70),F71="Winter wheat"),G71*'Management details'!$F$46,
IF(F71="Oilseed Rape",G71*'Management details'!$F$47)))</f>
        <v>58.495084399999996</v>
      </c>
      <c r="I71" t="s">
        <v>312</v>
      </c>
      <c r="J71">
        <v>10</v>
      </c>
      <c r="K71" t="s">
        <v>311</v>
      </c>
      <c r="L71" t="s">
        <v>345</v>
      </c>
      <c r="M71">
        <v>2.9</v>
      </c>
      <c r="N71" t="s">
        <v>314</v>
      </c>
      <c r="O71" t="s">
        <v>315</v>
      </c>
      <c r="P71">
        <v>7.7</v>
      </c>
      <c r="Q71" t="s">
        <v>316</v>
      </c>
      <c r="R71" t="s">
        <v>317</v>
      </c>
      <c r="S71">
        <v>220</v>
      </c>
      <c r="T71" s="56" t="s">
        <v>318</v>
      </c>
      <c r="U71" t="s">
        <v>319</v>
      </c>
      <c r="V71" t="s">
        <v>410</v>
      </c>
      <c r="W71" s="56" t="s">
        <v>330</v>
      </c>
      <c r="X71" s="56">
        <v>0</v>
      </c>
      <c r="Y71" s="56" t="s">
        <v>321</v>
      </c>
      <c r="Z71" s="56">
        <v>0</v>
      </c>
      <c r="AA71" s="56" t="s">
        <v>322</v>
      </c>
      <c r="AB71" s="56">
        <v>0</v>
      </c>
      <c r="AC71" s="56" t="s">
        <v>322</v>
      </c>
      <c r="AD71" s="56" t="s">
        <v>322</v>
      </c>
      <c r="AE71" s="56" t="s">
        <v>322</v>
      </c>
      <c r="AF71" s="56">
        <v>0</v>
      </c>
      <c r="AG71" s="56">
        <v>0</v>
      </c>
      <c r="AH71" s="56">
        <v>0</v>
      </c>
      <c r="AI71" s="56" t="s">
        <v>318</v>
      </c>
      <c r="AJ71">
        <v>1</v>
      </c>
      <c r="AK71">
        <v>100</v>
      </c>
    </row>
    <row r="72" spans="1:37">
      <c r="A72" t="s">
        <v>408</v>
      </c>
      <c r="B72" t="s">
        <v>309</v>
      </c>
      <c r="C72">
        <v>2020</v>
      </c>
      <c r="D72">
        <v>5</v>
      </c>
      <c r="E72" t="s">
        <v>415</v>
      </c>
      <c r="F72" t="s">
        <v>311</v>
      </c>
      <c r="G72">
        <v>6.8017539999999999</v>
      </c>
      <c r="H72" s="24">
        <f>IF(AND(A72=A71,F72=F71,F72="Winter wheat"),G72*0.9*'Management details'!$F$46,
IF(AND(OR(A72&lt;&gt;A71,F72&lt;&gt;F71),F72="Winter wheat"),G72*'Management details'!$F$46,
IF(F72="Oilseed Rape",G72*'Management details'!$F$47)))</f>
        <v>52.645575960000002</v>
      </c>
      <c r="I72" t="s">
        <v>312</v>
      </c>
      <c r="J72">
        <v>10</v>
      </c>
      <c r="K72" t="s">
        <v>311</v>
      </c>
      <c r="L72" t="s">
        <v>345</v>
      </c>
      <c r="M72">
        <v>2.9</v>
      </c>
      <c r="N72" t="s">
        <v>314</v>
      </c>
      <c r="O72" t="s">
        <v>315</v>
      </c>
      <c r="P72">
        <v>7.7</v>
      </c>
      <c r="Q72" t="s">
        <v>316</v>
      </c>
      <c r="R72" t="s">
        <v>317</v>
      </c>
      <c r="S72">
        <v>220</v>
      </c>
      <c r="T72" s="56" t="s">
        <v>318</v>
      </c>
      <c r="U72" t="s">
        <v>324</v>
      </c>
      <c r="V72" t="s">
        <v>412</v>
      </c>
      <c r="W72" s="56" t="s">
        <v>330</v>
      </c>
      <c r="X72" s="56">
        <v>0</v>
      </c>
      <c r="Y72" s="56" t="s">
        <v>321</v>
      </c>
      <c r="Z72" s="56">
        <v>0</v>
      </c>
      <c r="AA72" s="56" t="s">
        <v>322</v>
      </c>
      <c r="AB72" s="56">
        <v>0</v>
      </c>
      <c r="AC72" s="56">
        <v>0</v>
      </c>
      <c r="AD72" s="56">
        <v>0</v>
      </c>
      <c r="AE72" s="56" t="s">
        <v>322</v>
      </c>
      <c r="AF72" s="56">
        <v>0</v>
      </c>
      <c r="AG72" s="56">
        <v>0</v>
      </c>
      <c r="AH72" s="56">
        <v>0</v>
      </c>
      <c r="AI72" s="56" t="s">
        <v>318</v>
      </c>
      <c r="AJ72">
        <v>1</v>
      </c>
      <c r="AK72">
        <v>100</v>
      </c>
    </row>
    <row r="73" spans="1:37">
      <c r="A73" t="s">
        <v>408</v>
      </c>
      <c r="B73" t="s">
        <v>309</v>
      </c>
      <c r="C73">
        <v>2021</v>
      </c>
      <c r="D73">
        <v>6</v>
      </c>
      <c r="E73" t="s">
        <v>416</v>
      </c>
      <c r="F73" t="s">
        <v>326</v>
      </c>
      <c r="G73">
        <v>6.8017539999999999</v>
      </c>
      <c r="H73" s="24">
        <f>IF(AND(A73=A72,F73=F72,F73="Winter wheat"),G73*0.9*'Management details'!$F$46,
IF(AND(OR(A73&lt;&gt;A72,F73&lt;&gt;F72),F73="Winter wheat"),G73*'Management details'!$F$46,
IF(F73="Oilseed Rape",G73*'Management details'!$F$47)))</f>
        <v>23.806138999999998</v>
      </c>
      <c r="I73" t="s">
        <v>312</v>
      </c>
      <c r="J73">
        <v>10</v>
      </c>
      <c r="K73" t="s">
        <v>327</v>
      </c>
      <c r="L73" t="s">
        <v>345</v>
      </c>
      <c r="M73">
        <v>2.9</v>
      </c>
      <c r="N73" t="s">
        <v>314</v>
      </c>
      <c r="O73" t="s">
        <v>315</v>
      </c>
      <c r="P73">
        <v>7.7</v>
      </c>
      <c r="Q73" t="s">
        <v>316</v>
      </c>
      <c r="R73" t="s">
        <v>317</v>
      </c>
      <c r="S73">
        <v>220</v>
      </c>
      <c r="T73" s="56" t="s">
        <v>328</v>
      </c>
      <c r="U73" t="s">
        <v>329</v>
      </c>
      <c r="V73" t="s">
        <v>320</v>
      </c>
      <c r="W73" s="56" t="s">
        <v>330</v>
      </c>
      <c r="X73" s="56">
        <v>0</v>
      </c>
      <c r="Y73" s="56" t="s">
        <v>330</v>
      </c>
      <c r="Z73" s="56">
        <v>0</v>
      </c>
      <c r="AA73" s="56" t="s">
        <v>330</v>
      </c>
      <c r="AB73" s="56">
        <v>0</v>
      </c>
      <c r="AC73" s="56">
        <v>0</v>
      </c>
      <c r="AD73" s="56">
        <v>0</v>
      </c>
      <c r="AE73" s="56" t="s">
        <v>322</v>
      </c>
      <c r="AF73" s="56">
        <v>0</v>
      </c>
      <c r="AG73" s="56" t="s">
        <v>322</v>
      </c>
      <c r="AH73" s="56">
        <v>0</v>
      </c>
      <c r="AI73" s="56" t="s">
        <v>328</v>
      </c>
      <c r="AJ73">
        <v>1</v>
      </c>
      <c r="AK73">
        <v>100</v>
      </c>
    </row>
    <row r="74" spans="1:37">
      <c r="A74" t="s">
        <v>417</v>
      </c>
      <c r="B74" t="s">
        <v>309</v>
      </c>
      <c r="C74">
        <v>2016</v>
      </c>
      <c r="D74">
        <v>1</v>
      </c>
      <c r="E74" t="s">
        <v>418</v>
      </c>
      <c r="F74" t="s">
        <v>311</v>
      </c>
      <c r="G74">
        <v>7.1114379999999997</v>
      </c>
      <c r="H74" s="24">
        <f>IF(AND(A74=A73,F74=F73,F74="Winter wheat"),G74*0.9*'Management details'!$F$46,
IF(AND(OR(A74&lt;&gt;A73,F74&lt;&gt;F73),F74="Winter wheat"),G74*'Management details'!$F$46,
IF(F74="Oilseed Rape",G74*'Management details'!$F$47)))</f>
        <v>61.158366799999996</v>
      </c>
      <c r="I74" t="s">
        <v>312</v>
      </c>
      <c r="J74">
        <v>10</v>
      </c>
      <c r="K74" t="s">
        <v>311</v>
      </c>
      <c r="L74" t="s">
        <v>345</v>
      </c>
      <c r="M74">
        <v>2.9</v>
      </c>
      <c r="N74" t="s">
        <v>314</v>
      </c>
      <c r="O74" t="s">
        <v>315</v>
      </c>
      <c r="P74">
        <v>7.7</v>
      </c>
      <c r="Q74" t="s">
        <v>316</v>
      </c>
      <c r="R74" t="s">
        <v>317</v>
      </c>
      <c r="S74">
        <v>220</v>
      </c>
      <c r="T74" s="56" t="s">
        <v>318</v>
      </c>
      <c r="U74" t="s">
        <v>319</v>
      </c>
      <c r="V74" t="s">
        <v>320</v>
      </c>
      <c r="W74" s="56" t="s">
        <v>330</v>
      </c>
      <c r="X74" s="56">
        <v>0</v>
      </c>
      <c r="Y74" s="56" t="s">
        <v>321</v>
      </c>
      <c r="Z74" s="56">
        <v>0</v>
      </c>
      <c r="AA74" s="56" t="s">
        <v>322</v>
      </c>
      <c r="AB74" s="56">
        <v>0</v>
      </c>
      <c r="AC74" s="56" t="s">
        <v>322</v>
      </c>
      <c r="AD74" s="56" t="s">
        <v>322</v>
      </c>
      <c r="AE74" s="56" t="s">
        <v>322</v>
      </c>
      <c r="AF74" s="56">
        <v>0</v>
      </c>
      <c r="AG74" s="56">
        <v>0</v>
      </c>
      <c r="AH74" s="56">
        <v>0</v>
      </c>
      <c r="AI74" s="56" t="s">
        <v>318</v>
      </c>
      <c r="AJ74">
        <v>1</v>
      </c>
      <c r="AK74">
        <v>100</v>
      </c>
    </row>
    <row r="75" spans="1:37">
      <c r="A75" t="s">
        <v>417</v>
      </c>
      <c r="B75" t="s">
        <v>309</v>
      </c>
      <c r="C75">
        <v>2017</v>
      </c>
      <c r="D75">
        <v>2</v>
      </c>
      <c r="E75" t="s">
        <v>419</v>
      </c>
      <c r="F75" t="s">
        <v>311</v>
      </c>
      <c r="G75">
        <v>7.1114379999999997</v>
      </c>
      <c r="H75" s="24">
        <f>IF(AND(A75=A74,F75=F74,F75="Winter wheat"),G75*0.9*'Management details'!$F$46,
IF(AND(OR(A75&lt;&gt;A74,F75&lt;&gt;F74),F75="Winter wheat"),G75*'Management details'!$F$46,
IF(F75="Oilseed Rape",G75*'Management details'!$F$47)))</f>
        <v>55.042530120000002</v>
      </c>
      <c r="I75" t="s">
        <v>312</v>
      </c>
      <c r="J75">
        <v>10</v>
      </c>
      <c r="K75" t="s">
        <v>311</v>
      </c>
      <c r="L75" t="s">
        <v>345</v>
      </c>
      <c r="M75">
        <v>2.9</v>
      </c>
      <c r="N75" t="s">
        <v>314</v>
      </c>
      <c r="O75" t="s">
        <v>315</v>
      </c>
      <c r="P75">
        <v>7.7</v>
      </c>
      <c r="Q75" t="s">
        <v>316</v>
      </c>
      <c r="R75" t="s">
        <v>317</v>
      </c>
      <c r="S75">
        <v>220</v>
      </c>
      <c r="T75" s="56" t="s">
        <v>318</v>
      </c>
      <c r="U75" t="s">
        <v>324</v>
      </c>
      <c r="V75" t="s">
        <v>320</v>
      </c>
      <c r="W75" s="56" t="s">
        <v>330</v>
      </c>
      <c r="X75" s="56">
        <v>0</v>
      </c>
      <c r="Y75" s="56" t="s">
        <v>321</v>
      </c>
      <c r="Z75" s="56">
        <v>0</v>
      </c>
      <c r="AA75" s="56" t="s">
        <v>322</v>
      </c>
      <c r="AB75" s="56">
        <v>0</v>
      </c>
      <c r="AC75" s="56">
        <v>0</v>
      </c>
      <c r="AD75" s="56">
        <v>0</v>
      </c>
      <c r="AE75" s="56" t="s">
        <v>322</v>
      </c>
      <c r="AF75" s="56">
        <v>0</v>
      </c>
      <c r="AG75" s="56">
        <v>0</v>
      </c>
      <c r="AH75" s="56">
        <v>0</v>
      </c>
      <c r="AI75" s="56" t="s">
        <v>318</v>
      </c>
      <c r="AJ75">
        <v>1</v>
      </c>
      <c r="AK75">
        <v>100</v>
      </c>
    </row>
    <row r="76" spans="1:37">
      <c r="A76" t="s">
        <v>417</v>
      </c>
      <c r="B76" t="s">
        <v>309</v>
      </c>
      <c r="C76">
        <v>2018</v>
      </c>
      <c r="D76">
        <v>3</v>
      </c>
      <c r="E76" t="s">
        <v>420</v>
      </c>
      <c r="F76" t="s">
        <v>326</v>
      </c>
      <c r="G76">
        <v>7.1114379999999997</v>
      </c>
      <c r="H76" s="24">
        <f>IF(AND(A76=A75,F76=F75,F76="Winter wheat"),G76*0.9*'Management details'!$F$46,
IF(AND(OR(A76&lt;&gt;A75,F76&lt;&gt;F75),F76="Winter wheat"),G76*'Management details'!$F$46,
IF(F76="Oilseed Rape",G76*'Management details'!$F$47)))</f>
        <v>24.890032999999999</v>
      </c>
      <c r="I76" t="s">
        <v>312</v>
      </c>
      <c r="J76">
        <v>10</v>
      </c>
      <c r="K76" t="s">
        <v>327</v>
      </c>
      <c r="L76" t="s">
        <v>345</v>
      </c>
      <c r="M76">
        <v>2.9</v>
      </c>
      <c r="N76" t="s">
        <v>314</v>
      </c>
      <c r="O76" t="s">
        <v>315</v>
      </c>
      <c r="P76">
        <v>7.7</v>
      </c>
      <c r="Q76" t="s">
        <v>316</v>
      </c>
      <c r="R76" t="s">
        <v>317</v>
      </c>
      <c r="S76">
        <v>220</v>
      </c>
      <c r="T76" s="56" t="s">
        <v>328</v>
      </c>
      <c r="U76" t="s">
        <v>329</v>
      </c>
      <c r="V76" t="s">
        <v>320</v>
      </c>
      <c r="W76" s="56" t="s">
        <v>330</v>
      </c>
      <c r="X76" s="56">
        <v>0</v>
      </c>
      <c r="Y76" s="56" t="s">
        <v>330</v>
      </c>
      <c r="Z76" s="56">
        <v>0</v>
      </c>
      <c r="AA76" s="56" t="s">
        <v>330</v>
      </c>
      <c r="AB76" s="56">
        <v>0</v>
      </c>
      <c r="AC76" s="56">
        <v>0</v>
      </c>
      <c r="AD76" s="56">
        <v>0</v>
      </c>
      <c r="AE76" s="56" t="s">
        <v>322</v>
      </c>
      <c r="AF76" s="56">
        <v>0</v>
      </c>
      <c r="AG76" s="56" t="s">
        <v>322</v>
      </c>
      <c r="AH76" s="56">
        <v>0</v>
      </c>
      <c r="AI76" s="56" t="s">
        <v>328</v>
      </c>
      <c r="AJ76">
        <v>1</v>
      </c>
      <c r="AK76">
        <v>100</v>
      </c>
    </row>
    <row r="77" spans="1:37">
      <c r="A77" t="s">
        <v>417</v>
      </c>
      <c r="B77" t="s">
        <v>309</v>
      </c>
      <c r="C77">
        <v>2019</v>
      </c>
      <c r="D77">
        <v>4</v>
      </c>
      <c r="E77" t="s">
        <v>421</v>
      </c>
      <c r="F77" t="s">
        <v>311</v>
      </c>
      <c r="G77">
        <v>7.1114379999999997</v>
      </c>
      <c r="H77" s="24">
        <f>IF(AND(A77=A76,F77=F76,F77="Winter wheat"),G77*0.9*'Management details'!$F$46,
IF(AND(OR(A77&lt;&gt;A76,F77&lt;&gt;F76),F77="Winter wheat"),G77*'Management details'!$F$46,
IF(F77="Oilseed Rape",G77*'Management details'!$F$47)))</f>
        <v>61.158366799999996</v>
      </c>
      <c r="I77" t="s">
        <v>312</v>
      </c>
      <c r="J77">
        <v>10</v>
      </c>
      <c r="K77" t="s">
        <v>311</v>
      </c>
      <c r="L77" t="s">
        <v>345</v>
      </c>
      <c r="M77">
        <v>2.9</v>
      </c>
      <c r="N77" t="s">
        <v>314</v>
      </c>
      <c r="O77" t="s">
        <v>315</v>
      </c>
      <c r="P77">
        <v>7.7</v>
      </c>
      <c r="Q77" t="s">
        <v>316</v>
      </c>
      <c r="R77" t="s">
        <v>317</v>
      </c>
      <c r="S77">
        <v>220</v>
      </c>
      <c r="T77" s="56" t="s">
        <v>318</v>
      </c>
      <c r="U77" t="s">
        <v>319</v>
      </c>
      <c r="V77" t="s">
        <v>320</v>
      </c>
      <c r="W77" s="56" t="s">
        <v>330</v>
      </c>
      <c r="X77" s="56">
        <v>0</v>
      </c>
      <c r="Y77" s="56" t="s">
        <v>321</v>
      </c>
      <c r="Z77" s="56">
        <v>0</v>
      </c>
      <c r="AA77" s="56" t="s">
        <v>322</v>
      </c>
      <c r="AB77" s="56">
        <v>0</v>
      </c>
      <c r="AC77" s="56" t="s">
        <v>322</v>
      </c>
      <c r="AD77" s="56" t="s">
        <v>322</v>
      </c>
      <c r="AE77" s="56" t="s">
        <v>322</v>
      </c>
      <c r="AF77" s="56">
        <v>0</v>
      </c>
      <c r="AG77" s="56">
        <v>0</v>
      </c>
      <c r="AH77" s="56">
        <v>0</v>
      </c>
      <c r="AI77" s="56" t="s">
        <v>318</v>
      </c>
      <c r="AJ77">
        <v>1</v>
      </c>
      <c r="AK77">
        <v>100</v>
      </c>
    </row>
    <row r="78" spans="1:37">
      <c r="A78" t="s">
        <v>417</v>
      </c>
      <c r="B78" t="s">
        <v>309</v>
      </c>
      <c r="C78">
        <v>2020</v>
      </c>
      <c r="D78">
        <v>5</v>
      </c>
      <c r="E78" t="s">
        <v>422</v>
      </c>
      <c r="F78" t="s">
        <v>311</v>
      </c>
      <c r="G78">
        <v>7.1114379999999997</v>
      </c>
      <c r="H78" s="24">
        <f>IF(AND(A78=A77,F78=F77,F78="Winter wheat"),G78*0.9*'Management details'!$F$46,
IF(AND(OR(A78&lt;&gt;A77,F78&lt;&gt;F77),F78="Winter wheat"),G78*'Management details'!$F$46,
IF(F78="Oilseed Rape",G78*'Management details'!$F$47)))</f>
        <v>55.042530120000002</v>
      </c>
      <c r="I78" t="s">
        <v>312</v>
      </c>
      <c r="J78">
        <v>10</v>
      </c>
      <c r="K78" t="s">
        <v>311</v>
      </c>
      <c r="L78" t="s">
        <v>345</v>
      </c>
      <c r="M78">
        <v>2.9</v>
      </c>
      <c r="N78" t="s">
        <v>314</v>
      </c>
      <c r="O78" t="s">
        <v>315</v>
      </c>
      <c r="P78">
        <v>7.7</v>
      </c>
      <c r="Q78" t="s">
        <v>316</v>
      </c>
      <c r="R78" t="s">
        <v>317</v>
      </c>
      <c r="S78">
        <v>220</v>
      </c>
      <c r="T78" s="56" t="s">
        <v>318</v>
      </c>
      <c r="U78" t="s">
        <v>324</v>
      </c>
      <c r="V78" t="s">
        <v>320</v>
      </c>
      <c r="W78" s="56" t="s">
        <v>330</v>
      </c>
      <c r="X78" s="56">
        <v>0</v>
      </c>
      <c r="Y78" s="56" t="s">
        <v>321</v>
      </c>
      <c r="Z78" s="56">
        <v>0</v>
      </c>
      <c r="AA78" s="56" t="s">
        <v>322</v>
      </c>
      <c r="AB78" s="56">
        <v>0</v>
      </c>
      <c r="AC78" s="56">
        <v>0</v>
      </c>
      <c r="AD78" s="56">
        <v>0</v>
      </c>
      <c r="AE78" s="56" t="s">
        <v>322</v>
      </c>
      <c r="AF78" s="56">
        <v>0</v>
      </c>
      <c r="AG78" s="56">
        <v>0</v>
      </c>
      <c r="AH78" s="56">
        <v>0</v>
      </c>
      <c r="AI78" s="56" t="s">
        <v>318</v>
      </c>
      <c r="AJ78">
        <v>1</v>
      </c>
      <c r="AK78">
        <v>100</v>
      </c>
    </row>
    <row r="79" spans="1:37">
      <c r="A79" t="s">
        <v>417</v>
      </c>
      <c r="B79" t="s">
        <v>309</v>
      </c>
      <c r="C79">
        <v>2021</v>
      </c>
      <c r="D79">
        <v>6</v>
      </c>
      <c r="E79" t="s">
        <v>423</v>
      </c>
      <c r="F79" t="s">
        <v>326</v>
      </c>
      <c r="G79">
        <v>7.1114379999999997</v>
      </c>
      <c r="H79" s="24">
        <f>IF(AND(A79=A78,F79=F78,F79="Winter wheat"),G79*0.9*'Management details'!$F$46,
IF(AND(OR(A79&lt;&gt;A78,F79&lt;&gt;F78),F79="Winter wheat"),G79*'Management details'!$F$46,
IF(F79="Oilseed Rape",G79*'Management details'!$F$47)))</f>
        <v>24.890032999999999</v>
      </c>
      <c r="I79" t="s">
        <v>312</v>
      </c>
      <c r="J79">
        <v>10</v>
      </c>
      <c r="K79" t="s">
        <v>327</v>
      </c>
      <c r="L79" t="s">
        <v>345</v>
      </c>
      <c r="M79">
        <v>2.9</v>
      </c>
      <c r="N79" t="s">
        <v>314</v>
      </c>
      <c r="O79" t="s">
        <v>315</v>
      </c>
      <c r="P79">
        <v>7.7</v>
      </c>
      <c r="Q79" t="s">
        <v>316</v>
      </c>
      <c r="R79" t="s">
        <v>317</v>
      </c>
      <c r="S79">
        <v>220</v>
      </c>
      <c r="T79" s="56" t="s">
        <v>328</v>
      </c>
      <c r="U79" t="s">
        <v>329</v>
      </c>
      <c r="V79" t="s">
        <v>320</v>
      </c>
      <c r="W79" s="56" t="s">
        <v>330</v>
      </c>
      <c r="X79" s="56">
        <v>0</v>
      </c>
      <c r="Y79" s="56" t="s">
        <v>330</v>
      </c>
      <c r="Z79" s="56">
        <v>0</v>
      </c>
      <c r="AA79" s="56" t="s">
        <v>330</v>
      </c>
      <c r="AB79" s="56">
        <v>0</v>
      </c>
      <c r="AC79" s="56">
        <v>0</v>
      </c>
      <c r="AD79" s="56">
        <v>0</v>
      </c>
      <c r="AE79" s="56" t="s">
        <v>322</v>
      </c>
      <c r="AF79" s="56">
        <v>0</v>
      </c>
      <c r="AG79" s="56" t="s">
        <v>322</v>
      </c>
      <c r="AH79" s="56">
        <v>0</v>
      </c>
      <c r="AI79" s="56" t="s">
        <v>328</v>
      </c>
      <c r="AJ79">
        <v>1</v>
      </c>
      <c r="AK79">
        <v>100</v>
      </c>
    </row>
    <row r="80" spans="1:37">
      <c r="A80" t="s">
        <v>424</v>
      </c>
      <c r="B80" t="s">
        <v>309</v>
      </c>
      <c r="C80">
        <v>2016</v>
      </c>
      <c r="D80">
        <v>1</v>
      </c>
      <c r="E80" t="s">
        <v>425</v>
      </c>
      <c r="F80" t="s">
        <v>311</v>
      </c>
      <c r="G80">
        <v>9.6341859999999997</v>
      </c>
      <c r="H80" s="24">
        <f>IF(AND(A80=A79,F80=F79,F80="Winter wheat"),G80*0.9*'Management details'!$F$46,
IF(AND(OR(A80&lt;&gt;A79,F80&lt;&gt;F79),F80="Winter wheat"),G80*'Management details'!$F$46,
IF(F80="Oilseed Rape",G80*'Management details'!$F$47)))</f>
        <v>82.853999599999995</v>
      </c>
      <c r="I80" t="s">
        <v>312</v>
      </c>
      <c r="J80">
        <v>10</v>
      </c>
      <c r="K80" t="s">
        <v>311</v>
      </c>
      <c r="L80" t="s">
        <v>313</v>
      </c>
      <c r="M80">
        <v>2.9</v>
      </c>
      <c r="N80" t="s">
        <v>314</v>
      </c>
      <c r="O80" t="s">
        <v>336</v>
      </c>
      <c r="P80">
        <v>6.3</v>
      </c>
      <c r="Q80" t="s">
        <v>337</v>
      </c>
      <c r="R80" t="s">
        <v>317</v>
      </c>
      <c r="S80">
        <v>220</v>
      </c>
      <c r="T80" s="56" t="s">
        <v>318</v>
      </c>
      <c r="U80" t="s">
        <v>319</v>
      </c>
      <c r="V80" t="s">
        <v>320</v>
      </c>
      <c r="W80" s="56" t="s">
        <v>330</v>
      </c>
      <c r="X80" s="56">
        <v>0</v>
      </c>
      <c r="Y80" s="56" t="s">
        <v>321</v>
      </c>
      <c r="Z80" s="56">
        <v>0</v>
      </c>
      <c r="AA80" s="56" t="s">
        <v>322</v>
      </c>
      <c r="AB80" s="56">
        <v>0</v>
      </c>
      <c r="AC80" s="56" t="s">
        <v>322</v>
      </c>
      <c r="AD80" s="56" t="s">
        <v>322</v>
      </c>
      <c r="AE80" s="56" t="s">
        <v>322</v>
      </c>
      <c r="AF80" s="56">
        <v>0</v>
      </c>
      <c r="AG80" s="56">
        <v>0</v>
      </c>
      <c r="AH80" s="56">
        <v>0</v>
      </c>
      <c r="AI80" s="56" t="s">
        <v>318</v>
      </c>
      <c r="AJ80">
        <v>1</v>
      </c>
      <c r="AK80">
        <v>100</v>
      </c>
    </row>
    <row r="81" spans="1:37">
      <c r="A81" t="s">
        <v>424</v>
      </c>
      <c r="B81" t="s">
        <v>309</v>
      </c>
      <c r="C81">
        <v>2017</v>
      </c>
      <c r="D81">
        <v>2</v>
      </c>
      <c r="E81" t="s">
        <v>426</v>
      </c>
      <c r="F81" t="s">
        <v>311</v>
      </c>
      <c r="G81">
        <v>9.6341859999999997</v>
      </c>
      <c r="H81" s="24">
        <f>IF(AND(A81=A80,F81=F80,F81="Winter wheat"),G81*0.9*'Management details'!$F$46,
IF(AND(OR(A81&lt;&gt;A80,F81&lt;&gt;F80),F81="Winter wheat"),G81*'Management details'!$F$46,
IF(F81="Oilseed Rape",G81*'Management details'!$F$47)))</f>
        <v>74.568599640000002</v>
      </c>
      <c r="I81" t="s">
        <v>312</v>
      </c>
      <c r="J81">
        <v>10</v>
      </c>
      <c r="K81" t="s">
        <v>311</v>
      </c>
      <c r="L81" t="s">
        <v>313</v>
      </c>
      <c r="M81">
        <v>2.9</v>
      </c>
      <c r="N81" t="s">
        <v>314</v>
      </c>
      <c r="O81" t="s">
        <v>336</v>
      </c>
      <c r="P81">
        <v>6.3</v>
      </c>
      <c r="Q81" t="s">
        <v>337</v>
      </c>
      <c r="R81" t="s">
        <v>317</v>
      </c>
      <c r="S81">
        <v>220</v>
      </c>
      <c r="T81" s="56" t="s">
        <v>318</v>
      </c>
      <c r="U81" t="s">
        <v>324</v>
      </c>
      <c r="V81" t="s">
        <v>320</v>
      </c>
      <c r="W81" s="56" t="s">
        <v>330</v>
      </c>
      <c r="X81" s="56">
        <v>0</v>
      </c>
      <c r="Y81" s="56" t="s">
        <v>321</v>
      </c>
      <c r="Z81" s="56">
        <v>0</v>
      </c>
      <c r="AA81" s="56" t="s">
        <v>322</v>
      </c>
      <c r="AB81" s="56">
        <v>0</v>
      </c>
      <c r="AC81" s="56">
        <v>0</v>
      </c>
      <c r="AD81" s="56">
        <v>0</v>
      </c>
      <c r="AE81" s="56" t="s">
        <v>322</v>
      </c>
      <c r="AF81" s="56">
        <v>0</v>
      </c>
      <c r="AG81" s="56">
        <v>0</v>
      </c>
      <c r="AH81" s="56">
        <v>0</v>
      </c>
      <c r="AI81" s="56" t="s">
        <v>318</v>
      </c>
      <c r="AJ81">
        <v>1</v>
      </c>
      <c r="AK81">
        <v>100</v>
      </c>
    </row>
    <row r="82" spans="1:37">
      <c r="A82" t="s">
        <v>424</v>
      </c>
      <c r="B82" t="s">
        <v>309</v>
      </c>
      <c r="C82">
        <v>2018</v>
      </c>
      <c r="D82">
        <v>3</v>
      </c>
      <c r="E82" t="s">
        <v>427</v>
      </c>
      <c r="F82" t="s">
        <v>326</v>
      </c>
      <c r="G82">
        <v>9.6341859999999997</v>
      </c>
      <c r="H82" s="24">
        <f>IF(AND(A82=A81,F82=F81,F82="Winter wheat"),G82*0.9*'Management details'!$F$46,
IF(AND(OR(A82&lt;&gt;A81,F82&lt;&gt;F81),F82="Winter wheat"),G82*'Management details'!$F$46,
IF(F82="Oilseed Rape",G82*'Management details'!$F$47)))</f>
        <v>33.719650999999999</v>
      </c>
      <c r="I82" t="s">
        <v>312</v>
      </c>
      <c r="J82">
        <v>10</v>
      </c>
      <c r="K82" t="s">
        <v>327</v>
      </c>
      <c r="L82" t="s">
        <v>313</v>
      </c>
      <c r="M82">
        <v>2.9</v>
      </c>
      <c r="N82" t="s">
        <v>314</v>
      </c>
      <c r="O82" t="s">
        <v>336</v>
      </c>
      <c r="P82">
        <v>6.3</v>
      </c>
      <c r="Q82" t="s">
        <v>337</v>
      </c>
      <c r="R82" t="s">
        <v>317</v>
      </c>
      <c r="S82">
        <v>220</v>
      </c>
      <c r="T82" s="56" t="s">
        <v>328</v>
      </c>
      <c r="U82" t="s">
        <v>329</v>
      </c>
      <c r="V82" t="s">
        <v>320</v>
      </c>
      <c r="W82" s="56" t="s">
        <v>330</v>
      </c>
      <c r="X82" s="56">
        <v>0</v>
      </c>
      <c r="Y82" s="56" t="s">
        <v>330</v>
      </c>
      <c r="Z82" s="56">
        <v>0</v>
      </c>
      <c r="AA82" s="56" t="s">
        <v>330</v>
      </c>
      <c r="AB82" s="56">
        <v>0</v>
      </c>
      <c r="AC82" s="56">
        <v>0</v>
      </c>
      <c r="AD82" s="56">
        <v>0</v>
      </c>
      <c r="AE82" s="56" t="s">
        <v>322</v>
      </c>
      <c r="AF82" s="56">
        <v>0</v>
      </c>
      <c r="AG82" s="56" t="s">
        <v>322</v>
      </c>
      <c r="AH82" s="56">
        <v>0</v>
      </c>
      <c r="AI82" s="56" t="s">
        <v>328</v>
      </c>
      <c r="AJ82">
        <v>1</v>
      </c>
      <c r="AK82">
        <v>100</v>
      </c>
    </row>
    <row r="83" spans="1:37">
      <c r="A83" t="s">
        <v>424</v>
      </c>
      <c r="B83" t="s">
        <v>309</v>
      </c>
      <c r="C83">
        <v>2019</v>
      </c>
      <c r="D83">
        <v>4</v>
      </c>
      <c r="E83" t="s">
        <v>428</v>
      </c>
      <c r="F83" t="s">
        <v>311</v>
      </c>
      <c r="G83">
        <v>9.6341859999999997</v>
      </c>
      <c r="H83" s="24">
        <f>IF(AND(A83=A82,F83=F82,F83="Winter wheat"),G83*0.9*'Management details'!$F$46,
IF(AND(OR(A83&lt;&gt;A82,F83&lt;&gt;F82),F83="Winter wheat"),G83*'Management details'!$F$46,
IF(F83="Oilseed Rape",G83*'Management details'!$F$47)))</f>
        <v>82.853999599999995</v>
      </c>
      <c r="I83" t="s">
        <v>312</v>
      </c>
      <c r="J83">
        <v>10</v>
      </c>
      <c r="K83" t="s">
        <v>311</v>
      </c>
      <c r="L83" t="s">
        <v>313</v>
      </c>
      <c r="M83">
        <v>2.9</v>
      </c>
      <c r="N83" t="s">
        <v>314</v>
      </c>
      <c r="O83" t="s">
        <v>336</v>
      </c>
      <c r="P83">
        <v>6.3</v>
      </c>
      <c r="Q83" t="s">
        <v>337</v>
      </c>
      <c r="R83" t="s">
        <v>317</v>
      </c>
      <c r="S83">
        <v>220</v>
      </c>
      <c r="T83" s="56" t="s">
        <v>318</v>
      </c>
      <c r="U83" t="s">
        <v>319</v>
      </c>
      <c r="V83" t="s">
        <v>320</v>
      </c>
      <c r="W83" s="56" t="s">
        <v>330</v>
      </c>
      <c r="X83" s="56">
        <v>0</v>
      </c>
      <c r="Y83" s="56" t="s">
        <v>321</v>
      </c>
      <c r="Z83" s="56">
        <v>0</v>
      </c>
      <c r="AA83" s="56" t="s">
        <v>322</v>
      </c>
      <c r="AB83" s="56">
        <v>0</v>
      </c>
      <c r="AC83" s="56" t="s">
        <v>322</v>
      </c>
      <c r="AD83" s="56" t="s">
        <v>322</v>
      </c>
      <c r="AE83" s="56" t="s">
        <v>322</v>
      </c>
      <c r="AF83" s="56">
        <v>0</v>
      </c>
      <c r="AG83" s="56">
        <v>0</v>
      </c>
      <c r="AH83" s="56">
        <v>0</v>
      </c>
      <c r="AI83" s="56" t="s">
        <v>318</v>
      </c>
      <c r="AJ83">
        <v>1</v>
      </c>
      <c r="AK83">
        <v>100</v>
      </c>
    </row>
    <row r="84" spans="1:37">
      <c r="A84" t="s">
        <v>424</v>
      </c>
      <c r="B84" t="s">
        <v>309</v>
      </c>
      <c r="C84">
        <v>2020</v>
      </c>
      <c r="D84">
        <v>5</v>
      </c>
      <c r="E84" t="s">
        <v>429</v>
      </c>
      <c r="F84" t="s">
        <v>311</v>
      </c>
      <c r="G84">
        <v>9.6341859999999997</v>
      </c>
      <c r="H84" s="24">
        <f>IF(AND(A84=A83,F84=F83,F84="Winter wheat"),G84*0.9*'Management details'!$F$46,
IF(AND(OR(A84&lt;&gt;A83,F84&lt;&gt;F83),F84="Winter wheat"),G84*'Management details'!$F$46,
IF(F84="Oilseed Rape",G84*'Management details'!$F$47)))</f>
        <v>74.568599640000002</v>
      </c>
      <c r="I84" t="s">
        <v>312</v>
      </c>
      <c r="J84">
        <v>10</v>
      </c>
      <c r="K84" t="s">
        <v>311</v>
      </c>
      <c r="L84" t="s">
        <v>313</v>
      </c>
      <c r="M84">
        <v>2.9</v>
      </c>
      <c r="N84" t="s">
        <v>314</v>
      </c>
      <c r="O84" t="s">
        <v>336</v>
      </c>
      <c r="P84">
        <v>6.3</v>
      </c>
      <c r="Q84" t="s">
        <v>337</v>
      </c>
      <c r="R84" t="s">
        <v>317</v>
      </c>
      <c r="S84">
        <v>220</v>
      </c>
      <c r="T84" s="56" t="s">
        <v>318</v>
      </c>
      <c r="U84" t="s">
        <v>324</v>
      </c>
      <c r="V84" t="s">
        <v>320</v>
      </c>
      <c r="W84" s="56" t="s">
        <v>330</v>
      </c>
      <c r="X84" s="56">
        <v>0</v>
      </c>
      <c r="Y84" s="56" t="s">
        <v>321</v>
      </c>
      <c r="Z84" s="56">
        <v>0</v>
      </c>
      <c r="AA84" s="56" t="s">
        <v>322</v>
      </c>
      <c r="AB84" s="56">
        <v>0</v>
      </c>
      <c r="AC84" s="56">
        <v>0</v>
      </c>
      <c r="AD84" s="56">
        <v>0</v>
      </c>
      <c r="AE84" s="56" t="s">
        <v>322</v>
      </c>
      <c r="AF84" s="56">
        <v>0</v>
      </c>
      <c r="AG84" s="56">
        <v>0</v>
      </c>
      <c r="AH84" s="56">
        <v>0</v>
      </c>
      <c r="AI84" s="56" t="s">
        <v>318</v>
      </c>
      <c r="AJ84">
        <v>1</v>
      </c>
      <c r="AK84">
        <v>100</v>
      </c>
    </row>
    <row r="85" spans="1:37">
      <c r="A85" t="s">
        <v>424</v>
      </c>
      <c r="B85" t="s">
        <v>309</v>
      </c>
      <c r="C85">
        <v>2021</v>
      </c>
      <c r="D85">
        <v>6</v>
      </c>
      <c r="E85" t="s">
        <v>430</v>
      </c>
      <c r="F85" t="s">
        <v>326</v>
      </c>
      <c r="G85">
        <v>9.6341859999999997</v>
      </c>
      <c r="H85" s="24">
        <f>IF(AND(A85=A84,F85=F84,F85="Winter wheat"),G85*0.9*'Management details'!$F$46,
IF(AND(OR(A85&lt;&gt;A84,F85&lt;&gt;F84),F85="Winter wheat"),G85*'Management details'!$F$46,
IF(F85="Oilseed Rape",G85*'Management details'!$F$47)))</f>
        <v>33.719650999999999</v>
      </c>
      <c r="I85" t="s">
        <v>312</v>
      </c>
      <c r="J85">
        <v>10</v>
      </c>
      <c r="K85" t="s">
        <v>327</v>
      </c>
      <c r="L85" t="s">
        <v>313</v>
      </c>
      <c r="M85">
        <v>2.9</v>
      </c>
      <c r="N85" t="s">
        <v>314</v>
      </c>
      <c r="O85" t="s">
        <v>336</v>
      </c>
      <c r="P85">
        <v>6.3</v>
      </c>
      <c r="Q85" t="s">
        <v>337</v>
      </c>
      <c r="R85" t="s">
        <v>317</v>
      </c>
      <c r="S85">
        <v>220</v>
      </c>
      <c r="T85" s="56" t="s">
        <v>328</v>
      </c>
      <c r="U85" t="s">
        <v>329</v>
      </c>
      <c r="V85" t="s">
        <v>320</v>
      </c>
      <c r="W85" s="56" t="s">
        <v>330</v>
      </c>
      <c r="X85" s="56">
        <v>0</v>
      </c>
      <c r="Y85" s="56" t="s">
        <v>330</v>
      </c>
      <c r="Z85" s="56">
        <v>0</v>
      </c>
      <c r="AA85" s="56" t="s">
        <v>330</v>
      </c>
      <c r="AB85" s="56">
        <v>0</v>
      </c>
      <c r="AC85" s="56">
        <v>0</v>
      </c>
      <c r="AD85" s="56">
        <v>0</v>
      </c>
      <c r="AE85" s="56" t="s">
        <v>322</v>
      </c>
      <c r="AF85" s="56">
        <v>0</v>
      </c>
      <c r="AG85" s="56" t="s">
        <v>322</v>
      </c>
      <c r="AH85" s="56">
        <v>0</v>
      </c>
      <c r="AI85" s="56" t="s">
        <v>328</v>
      </c>
      <c r="AJ85">
        <v>1</v>
      </c>
      <c r="AK85">
        <v>100</v>
      </c>
    </row>
    <row r="86" spans="1:37">
      <c r="A86" t="s">
        <v>431</v>
      </c>
      <c r="B86" t="s">
        <v>309</v>
      </c>
      <c r="C86">
        <v>2016</v>
      </c>
      <c r="D86">
        <v>1</v>
      </c>
      <c r="E86" t="s">
        <v>432</v>
      </c>
      <c r="F86" t="s">
        <v>311</v>
      </c>
      <c r="G86">
        <v>4.985894</v>
      </c>
      <c r="H86" s="24">
        <f>IF(AND(A86=A85,F86=F85,F86="Winter wheat"),G86*0.9*'Management details'!$F$46,
IF(AND(OR(A86&lt;&gt;A85,F86&lt;&gt;F85),F86="Winter wheat"),G86*'Management details'!$F$46,
IF(F86="Oilseed Rape",G86*'Management details'!$F$47)))</f>
        <v>42.878688400000001</v>
      </c>
      <c r="I86" t="s">
        <v>312</v>
      </c>
      <c r="J86">
        <v>10</v>
      </c>
      <c r="K86" t="s">
        <v>311</v>
      </c>
      <c r="L86" t="s">
        <v>313</v>
      </c>
      <c r="M86">
        <v>4.2</v>
      </c>
      <c r="N86" t="s">
        <v>314</v>
      </c>
      <c r="O86" t="s">
        <v>336</v>
      </c>
      <c r="P86">
        <v>7.3</v>
      </c>
      <c r="Q86" t="s">
        <v>337</v>
      </c>
      <c r="R86" t="s">
        <v>317</v>
      </c>
      <c r="S86">
        <v>220</v>
      </c>
      <c r="T86" s="56" t="s">
        <v>318</v>
      </c>
      <c r="U86" t="s">
        <v>319</v>
      </c>
      <c r="V86" t="s">
        <v>320</v>
      </c>
      <c r="W86" s="56" t="s">
        <v>330</v>
      </c>
      <c r="X86" s="56">
        <v>0</v>
      </c>
      <c r="Y86" s="56" t="s">
        <v>321</v>
      </c>
      <c r="Z86" s="56">
        <v>0</v>
      </c>
      <c r="AA86" s="56" t="s">
        <v>322</v>
      </c>
      <c r="AB86" s="56">
        <v>0</v>
      </c>
      <c r="AC86" s="56" t="s">
        <v>322</v>
      </c>
      <c r="AD86" s="56" t="s">
        <v>322</v>
      </c>
      <c r="AE86" s="56" t="s">
        <v>322</v>
      </c>
      <c r="AF86" s="56">
        <v>0</v>
      </c>
      <c r="AG86" s="56">
        <v>0</v>
      </c>
      <c r="AH86" s="56">
        <v>0</v>
      </c>
      <c r="AI86" s="56" t="s">
        <v>318</v>
      </c>
      <c r="AJ86">
        <v>1</v>
      </c>
      <c r="AK86">
        <v>100</v>
      </c>
    </row>
    <row r="87" spans="1:37">
      <c r="A87" t="s">
        <v>431</v>
      </c>
      <c r="B87" t="s">
        <v>309</v>
      </c>
      <c r="C87">
        <v>2017</v>
      </c>
      <c r="D87">
        <v>2</v>
      </c>
      <c r="E87" t="s">
        <v>433</v>
      </c>
      <c r="F87" t="s">
        <v>311</v>
      </c>
      <c r="G87">
        <v>4.985894</v>
      </c>
      <c r="H87" s="24">
        <f>IF(AND(A87=A86,F87=F86,F87="Winter wheat"),G87*0.9*'Management details'!$F$46,
IF(AND(OR(A87&lt;&gt;A86,F87&lt;&gt;F86),F87="Winter wheat"),G87*'Management details'!$F$46,
IF(F87="Oilseed Rape",G87*'Management details'!$F$47)))</f>
        <v>38.59081956</v>
      </c>
      <c r="I87" t="s">
        <v>312</v>
      </c>
      <c r="J87">
        <v>10</v>
      </c>
      <c r="K87" t="s">
        <v>311</v>
      </c>
      <c r="L87" t="s">
        <v>313</v>
      </c>
      <c r="M87">
        <v>4.2</v>
      </c>
      <c r="N87" t="s">
        <v>314</v>
      </c>
      <c r="O87" t="s">
        <v>336</v>
      </c>
      <c r="P87">
        <v>7.3</v>
      </c>
      <c r="Q87" t="s">
        <v>337</v>
      </c>
      <c r="R87" t="s">
        <v>317</v>
      </c>
      <c r="S87">
        <v>220</v>
      </c>
      <c r="T87" s="56" t="s">
        <v>318</v>
      </c>
      <c r="U87" t="s">
        <v>324</v>
      </c>
      <c r="V87" t="s">
        <v>320</v>
      </c>
      <c r="W87" s="56" t="s">
        <v>330</v>
      </c>
      <c r="X87" s="56">
        <v>0</v>
      </c>
      <c r="Y87" s="56" t="s">
        <v>321</v>
      </c>
      <c r="Z87" s="56">
        <v>0</v>
      </c>
      <c r="AA87" s="56" t="s">
        <v>322</v>
      </c>
      <c r="AB87" s="56">
        <v>0</v>
      </c>
      <c r="AC87" s="56">
        <v>0</v>
      </c>
      <c r="AD87" s="56">
        <v>0</v>
      </c>
      <c r="AE87" s="56" t="s">
        <v>322</v>
      </c>
      <c r="AF87" s="56">
        <v>0</v>
      </c>
      <c r="AG87" s="56">
        <v>0</v>
      </c>
      <c r="AH87" s="56">
        <v>0</v>
      </c>
      <c r="AI87" s="56" t="s">
        <v>318</v>
      </c>
      <c r="AJ87">
        <v>1</v>
      </c>
      <c r="AK87">
        <v>100</v>
      </c>
    </row>
    <row r="88" spans="1:37">
      <c r="A88" t="s">
        <v>431</v>
      </c>
      <c r="B88" t="s">
        <v>309</v>
      </c>
      <c r="C88">
        <v>2018</v>
      </c>
      <c r="D88">
        <v>3</v>
      </c>
      <c r="E88" t="s">
        <v>434</v>
      </c>
      <c r="F88" t="s">
        <v>326</v>
      </c>
      <c r="G88">
        <v>4.985894</v>
      </c>
      <c r="H88" s="24">
        <f>IF(AND(A88=A87,F88=F87,F88="Winter wheat"),G88*0.9*'Management details'!$F$46,
IF(AND(OR(A88&lt;&gt;A87,F88&lt;&gt;F87),F88="Winter wheat"),G88*'Management details'!$F$46,
IF(F88="Oilseed Rape",G88*'Management details'!$F$47)))</f>
        <v>17.450628999999999</v>
      </c>
      <c r="I88" t="s">
        <v>312</v>
      </c>
      <c r="J88">
        <v>10</v>
      </c>
      <c r="K88" t="s">
        <v>327</v>
      </c>
      <c r="L88" t="s">
        <v>313</v>
      </c>
      <c r="M88">
        <v>4.2</v>
      </c>
      <c r="N88" t="s">
        <v>314</v>
      </c>
      <c r="O88" t="s">
        <v>336</v>
      </c>
      <c r="P88">
        <v>7.3</v>
      </c>
      <c r="Q88" t="s">
        <v>337</v>
      </c>
      <c r="R88" t="s">
        <v>317</v>
      </c>
      <c r="S88">
        <v>220</v>
      </c>
      <c r="T88" s="56" t="s">
        <v>328</v>
      </c>
      <c r="U88" t="s">
        <v>329</v>
      </c>
      <c r="V88" t="s">
        <v>320</v>
      </c>
      <c r="W88" s="56" t="s">
        <v>330</v>
      </c>
      <c r="X88" s="56">
        <v>0</v>
      </c>
      <c r="Y88" s="56" t="s">
        <v>330</v>
      </c>
      <c r="Z88" s="56">
        <v>0</v>
      </c>
      <c r="AA88" s="56" t="s">
        <v>330</v>
      </c>
      <c r="AB88" s="56">
        <v>0</v>
      </c>
      <c r="AC88" s="56">
        <v>0</v>
      </c>
      <c r="AD88" s="56">
        <v>0</v>
      </c>
      <c r="AE88" s="56" t="s">
        <v>322</v>
      </c>
      <c r="AF88" s="56">
        <v>0</v>
      </c>
      <c r="AG88" s="56" t="s">
        <v>322</v>
      </c>
      <c r="AH88" s="56">
        <v>0</v>
      </c>
      <c r="AI88" s="56" t="s">
        <v>328</v>
      </c>
      <c r="AJ88">
        <v>1</v>
      </c>
      <c r="AK88">
        <v>100</v>
      </c>
    </row>
    <row r="89" spans="1:37">
      <c r="A89" t="s">
        <v>431</v>
      </c>
      <c r="B89" t="s">
        <v>309</v>
      </c>
      <c r="C89">
        <v>2019</v>
      </c>
      <c r="D89">
        <v>4</v>
      </c>
      <c r="E89" t="s">
        <v>435</v>
      </c>
      <c r="F89" t="s">
        <v>311</v>
      </c>
      <c r="G89">
        <v>4.985894</v>
      </c>
      <c r="H89" s="24">
        <f>IF(AND(A89=A88,F89=F88,F89="Winter wheat"),G89*0.9*'Management details'!$F$46,
IF(AND(OR(A89&lt;&gt;A88,F89&lt;&gt;F88),F89="Winter wheat"),G89*'Management details'!$F$46,
IF(F89="Oilseed Rape",G89*'Management details'!$F$47)))</f>
        <v>42.878688400000001</v>
      </c>
      <c r="I89" t="s">
        <v>312</v>
      </c>
      <c r="J89">
        <v>10</v>
      </c>
      <c r="K89" t="s">
        <v>311</v>
      </c>
      <c r="L89" t="s">
        <v>313</v>
      </c>
      <c r="M89">
        <v>4.2</v>
      </c>
      <c r="N89" t="s">
        <v>314</v>
      </c>
      <c r="O89" t="s">
        <v>336</v>
      </c>
      <c r="P89">
        <v>7.3</v>
      </c>
      <c r="Q89" t="s">
        <v>337</v>
      </c>
      <c r="R89" t="s">
        <v>317</v>
      </c>
      <c r="S89">
        <v>220</v>
      </c>
      <c r="T89" s="56" t="s">
        <v>318</v>
      </c>
      <c r="U89" t="s">
        <v>319</v>
      </c>
      <c r="V89" t="s">
        <v>320</v>
      </c>
      <c r="W89" s="56" t="s">
        <v>330</v>
      </c>
      <c r="X89" s="56">
        <v>0</v>
      </c>
      <c r="Y89" s="56" t="s">
        <v>321</v>
      </c>
      <c r="Z89" s="56">
        <v>0</v>
      </c>
      <c r="AA89" s="56" t="s">
        <v>322</v>
      </c>
      <c r="AB89" s="56">
        <v>0</v>
      </c>
      <c r="AC89" s="56" t="s">
        <v>322</v>
      </c>
      <c r="AD89" s="56" t="s">
        <v>322</v>
      </c>
      <c r="AE89" s="56" t="s">
        <v>322</v>
      </c>
      <c r="AF89" s="56">
        <v>0</v>
      </c>
      <c r="AG89" s="56">
        <v>0</v>
      </c>
      <c r="AH89" s="56">
        <v>0</v>
      </c>
      <c r="AI89" s="56" t="s">
        <v>318</v>
      </c>
      <c r="AJ89">
        <v>1</v>
      </c>
      <c r="AK89">
        <v>100</v>
      </c>
    </row>
    <row r="90" spans="1:37">
      <c r="A90" t="s">
        <v>431</v>
      </c>
      <c r="B90" t="s">
        <v>309</v>
      </c>
      <c r="C90">
        <v>2020</v>
      </c>
      <c r="D90">
        <v>5</v>
      </c>
      <c r="E90" t="s">
        <v>436</v>
      </c>
      <c r="F90" t="s">
        <v>311</v>
      </c>
      <c r="G90">
        <v>4.985894</v>
      </c>
      <c r="H90" s="24">
        <f>IF(AND(A90=A89,F90=F89,F90="Winter wheat"),G90*0.9*'Management details'!$F$46,
IF(AND(OR(A90&lt;&gt;A89,F90&lt;&gt;F89),F90="Winter wheat"),G90*'Management details'!$F$46,
IF(F90="Oilseed Rape",G90*'Management details'!$F$47)))</f>
        <v>38.59081956</v>
      </c>
      <c r="I90" t="s">
        <v>312</v>
      </c>
      <c r="J90">
        <v>10</v>
      </c>
      <c r="K90" t="s">
        <v>311</v>
      </c>
      <c r="L90" t="s">
        <v>313</v>
      </c>
      <c r="M90">
        <v>4.2</v>
      </c>
      <c r="N90" t="s">
        <v>314</v>
      </c>
      <c r="O90" t="s">
        <v>336</v>
      </c>
      <c r="P90">
        <v>7.3</v>
      </c>
      <c r="Q90" t="s">
        <v>337</v>
      </c>
      <c r="R90" t="s">
        <v>317</v>
      </c>
      <c r="S90">
        <v>220</v>
      </c>
      <c r="T90" s="56" t="s">
        <v>318</v>
      </c>
      <c r="U90" t="s">
        <v>324</v>
      </c>
      <c r="V90" t="s">
        <v>320</v>
      </c>
      <c r="W90" s="56" t="s">
        <v>330</v>
      </c>
      <c r="X90" s="56">
        <v>0</v>
      </c>
      <c r="Y90" s="56" t="s">
        <v>321</v>
      </c>
      <c r="Z90" s="56">
        <v>0</v>
      </c>
      <c r="AA90" s="56" t="s">
        <v>322</v>
      </c>
      <c r="AB90" s="56">
        <v>0</v>
      </c>
      <c r="AC90" s="56">
        <v>0</v>
      </c>
      <c r="AD90" s="56">
        <v>0</v>
      </c>
      <c r="AE90" s="56" t="s">
        <v>322</v>
      </c>
      <c r="AF90" s="56">
        <v>0</v>
      </c>
      <c r="AG90" s="56">
        <v>0</v>
      </c>
      <c r="AH90" s="56">
        <v>0</v>
      </c>
      <c r="AI90" s="56" t="s">
        <v>318</v>
      </c>
      <c r="AJ90">
        <v>1</v>
      </c>
      <c r="AK90">
        <v>100</v>
      </c>
    </row>
    <row r="91" spans="1:37">
      <c r="A91" t="s">
        <v>431</v>
      </c>
      <c r="B91" t="s">
        <v>309</v>
      </c>
      <c r="C91">
        <v>2021</v>
      </c>
      <c r="D91">
        <v>6</v>
      </c>
      <c r="E91" t="s">
        <v>437</v>
      </c>
      <c r="F91" t="s">
        <v>326</v>
      </c>
      <c r="G91">
        <v>4.985894</v>
      </c>
      <c r="H91" s="24">
        <f>IF(AND(A91=A90,F91=F90,F91="Winter wheat"),G91*0.9*'Management details'!$F$46,
IF(AND(OR(A91&lt;&gt;A90,F91&lt;&gt;F90),F91="Winter wheat"),G91*'Management details'!$F$46,
IF(F91="Oilseed Rape",G91*'Management details'!$F$47)))</f>
        <v>17.450628999999999</v>
      </c>
      <c r="I91" t="s">
        <v>312</v>
      </c>
      <c r="J91">
        <v>10</v>
      </c>
      <c r="K91" t="s">
        <v>327</v>
      </c>
      <c r="L91" t="s">
        <v>313</v>
      </c>
      <c r="M91">
        <v>4.2</v>
      </c>
      <c r="N91" t="s">
        <v>314</v>
      </c>
      <c r="O91" t="s">
        <v>336</v>
      </c>
      <c r="P91">
        <v>7.3</v>
      </c>
      <c r="Q91" t="s">
        <v>337</v>
      </c>
      <c r="R91" t="s">
        <v>317</v>
      </c>
      <c r="S91">
        <v>220</v>
      </c>
      <c r="T91" s="56" t="s">
        <v>328</v>
      </c>
      <c r="U91" t="s">
        <v>329</v>
      </c>
      <c r="V91" t="s">
        <v>320</v>
      </c>
      <c r="W91" s="56" t="s">
        <v>330</v>
      </c>
      <c r="X91" s="56">
        <v>0</v>
      </c>
      <c r="Y91" s="56" t="s">
        <v>330</v>
      </c>
      <c r="Z91" s="56">
        <v>0</v>
      </c>
      <c r="AA91" s="56" t="s">
        <v>330</v>
      </c>
      <c r="AB91" s="56">
        <v>0</v>
      </c>
      <c r="AC91" s="56">
        <v>0</v>
      </c>
      <c r="AD91" s="56">
        <v>0</v>
      </c>
      <c r="AE91" s="56" t="s">
        <v>322</v>
      </c>
      <c r="AF91" s="56">
        <v>0</v>
      </c>
      <c r="AG91" s="56" t="s">
        <v>322</v>
      </c>
      <c r="AH91" s="56">
        <v>0</v>
      </c>
      <c r="AI91" s="56" t="s">
        <v>328</v>
      </c>
      <c r="AJ91">
        <v>1</v>
      </c>
      <c r="AK91">
        <v>100</v>
      </c>
    </row>
    <row r="92" spans="1:37">
      <c r="A92" t="s">
        <v>438</v>
      </c>
      <c r="B92" t="s">
        <v>309</v>
      </c>
      <c r="C92">
        <v>2016</v>
      </c>
      <c r="D92">
        <v>1</v>
      </c>
      <c r="E92" t="s">
        <v>439</v>
      </c>
      <c r="F92" t="s">
        <v>311</v>
      </c>
      <c r="G92">
        <v>9.5376709999999996</v>
      </c>
      <c r="H92" s="24">
        <f>IF(AND(A92=A91,F92=F91,F92="Winter wheat"),G92*0.9*'Management details'!$F$46,
IF(AND(OR(A92&lt;&gt;A91,F92&lt;&gt;F91),F92="Winter wheat"),G92*'Management details'!$F$46,
IF(F92="Oilseed Rape",G92*'Management details'!$F$47)))</f>
        <v>82.023970599999998</v>
      </c>
      <c r="I92" t="s">
        <v>312</v>
      </c>
      <c r="J92">
        <v>10</v>
      </c>
      <c r="K92" t="s">
        <v>311</v>
      </c>
      <c r="L92" t="s">
        <v>345</v>
      </c>
      <c r="M92">
        <v>2.2000000000000002</v>
      </c>
      <c r="N92" t="s">
        <v>314</v>
      </c>
      <c r="O92" t="s">
        <v>336</v>
      </c>
      <c r="P92">
        <v>6.7</v>
      </c>
      <c r="Q92" t="s">
        <v>337</v>
      </c>
      <c r="R92" t="s">
        <v>317</v>
      </c>
      <c r="S92">
        <v>220</v>
      </c>
      <c r="T92" s="56" t="s">
        <v>318</v>
      </c>
      <c r="U92" t="s">
        <v>319</v>
      </c>
      <c r="V92" t="s">
        <v>320</v>
      </c>
      <c r="W92" s="56" t="s">
        <v>330</v>
      </c>
      <c r="X92" s="56">
        <v>0</v>
      </c>
      <c r="Y92" s="56" t="s">
        <v>321</v>
      </c>
      <c r="Z92" s="56">
        <v>0</v>
      </c>
      <c r="AA92" s="56" t="s">
        <v>322</v>
      </c>
      <c r="AB92" s="56">
        <v>0</v>
      </c>
      <c r="AC92" s="56" t="s">
        <v>322</v>
      </c>
      <c r="AD92" s="56" t="s">
        <v>322</v>
      </c>
      <c r="AE92" s="56" t="s">
        <v>322</v>
      </c>
      <c r="AF92" s="56">
        <v>0</v>
      </c>
      <c r="AG92" s="56">
        <v>0</v>
      </c>
      <c r="AH92" s="56">
        <v>0</v>
      </c>
      <c r="AI92" s="56" t="s">
        <v>318</v>
      </c>
      <c r="AJ92">
        <v>1</v>
      </c>
      <c r="AK92">
        <v>100</v>
      </c>
    </row>
    <row r="93" spans="1:37">
      <c r="A93" t="s">
        <v>438</v>
      </c>
      <c r="B93" t="s">
        <v>309</v>
      </c>
      <c r="C93">
        <v>2017</v>
      </c>
      <c r="D93">
        <v>2</v>
      </c>
      <c r="E93" t="s">
        <v>440</v>
      </c>
      <c r="F93" t="s">
        <v>311</v>
      </c>
      <c r="G93">
        <v>9.5376709999999996</v>
      </c>
      <c r="H93" s="24">
        <f>IF(AND(A93=A92,F93=F92,F93="Winter wheat"),G93*0.9*'Management details'!$F$46,
IF(AND(OR(A93&lt;&gt;A92,F93&lt;&gt;F92),F93="Winter wheat"),G93*'Management details'!$F$46,
IF(F93="Oilseed Rape",G93*'Management details'!$F$47)))</f>
        <v>73.821573539999989</v>
      </c>
      <c r="I93" t="s">
        <v>312</v>
      </c>
      <c r="J93">
        <v>10</v>
      </c>
      <c r="K93" t="s">
        <v>311</v>
      </c>
      <c r="L93" t="s">
        <v>345</v>
      </c>
      <c r="M93">
        <v>2.2000000000000002</v>
      </c>
      <c r="N93" t="s">
        <v>314</v>
      </c>
      <c r="O93" t="s">
        <v>336</v>
      </c>
      <c r="P93">
        <v>6.7</v>
      </c>
      <c r="Q93" t="s">
        <v>337</v>
      </c>
      <c r="R93" t="s">
        <v>317</v>
      </c>
      <c r="S93">
        <v>220</v>
      </c>
      <c r="T93" s="56" t="s">
        <v>318</v>
      </c>
      <c r="U93" t="s">
        <v>324</v>
      </c>
      <c r="V93" t="s">
        <v>320</v>
      </c>
      <c r="W93" s="56" t="s">
        <v>330</v>
      </c>
      <c r="X93" s="56">
        <v>0</v>
      </c>
      <c r="Y93" s="56" t="s">
        <v>321</v>
      </c>
      <c r="Z93" s="56">
        <v>0</v>
      </c>
      <c r="AA93" s="56" t="s">
        <v>322</v>
      </c>
      <c r="AB93" s="56">
        <v>0</v>
      </c>
      <c r="AC93" s="56">
        <v>0</v>
      </c>
      <c r="AD93" s="56">
        <v>0</v>
      </c>
      <c r="AE93" s="56" t="s">
        <v>322</v>
      </c>
      <c r="AF93" s="56">
        <v>0</v>
      </c>
      <c r="AG93" s="56">
        <v>0</v>
      </c>
      <c r="AH93" s="56">
        <v>0</v>
      </c>
      <c r="AI93" s="56" t="s">
        <v>318</v>
      </c>
      <c r="AJ93">
        <v>1</v>
      </c>
      <c r="AK93">
        <v>100</v>
      </c>
    </row>
    <row r="94" spans="1:37">
      <c r="A94" t="s">
        <v>438</v>
      </c>
      <c r="B94" t="s">
        <v>309</v>
      </c>
      <c r="C94">
        <v>2018</v>
      </c>
      <c r="D94">
        <v>3</v>
      </c>
      <c r="E94" t="s">
        <v>441</v>
      </c>
      <c r="F94" t="s">
        <v>326</v>
      </c>
      <c r="G94">
        <v>9.5376709999999996</v>
      </c>
      <c r="H94" s="24">
        <f>IF(AND(A94=A93,F94=F93,F94="Winter wheat"),G94*0.9*'Management details'!$F$46,
IF(AND(OR(A94&lt;&gt;A93,F94&lt;&gt;F93),F94="Winter wheat"),G94*'Management details'!$F$46,
IF(F94="Oilseed Rape",G94*'Management details'!$F$47)))</f>
        <v>33.381848499999997</v>
      </c>
      <c r="I94" t="s">
        <v>312</v>
      </c>
      <c r="J94">
        <v>10</v>
      </c>
      <c r="K94" t="s">
        <v>327</v>
      </c>
      <c r="L94" t="s">
        <v>345</v>
      </c>
      <c r="M94">
        <v>2.2000000000000002</v>
      </c>
      <c r="N94" t="s">
        <v>314</v>
      </c>
      <c r="O94" t="s">
        <v>336</v>
      </c>
      <c r="P94">
        <v>6.7</v>
      </c>
      <c r="Q94" t="s">
        <v>337</v>
      </c>
      <c r="R94" t="s">
        <v>317</v>
      </c>
      <c r="S94">
        <v>220</v>
      </c>
      <c r="T94" s="56" t="s">
        <v>328</v>
      </c>
      <c r="U94" t="s">
        <v>329</v>
      </c>
      <c r="V94" t="s">
        <v>320</v>
      </c>
      <c r="W94" s="56" t="s">
        <v>330</v>
      </c>
      <c r="X94" s="56">
        <v>0</v>
      </c>
      <c r="Y94" s="56" t="s">
        <v>330</v>
      </c>
      <c r="Z94" s="56">
        <v>0</v>
      </c>
      <c r="AA94" s="56" t="s">
        <v>330</v>
      </c>
      <c r="AB94" s="56">
        <v>0</v>
      </c>
      <c r="AC94" s="56">
        <v>0</v>
      </c>
      <c r="AD94" s="56">
        <v>0</v>
      </c>
      <c r="AE94" s="56" t="s">
        <v>322</v>
      </c>
      <c r="AF94" s="56">
        <v>0</v>
      </c>
      <c r="AG94" s="56" t="s">
        <v>322</v>
      </c>
      <c r="AH94" s="56">
        <v>0</v>
      </c>
      <c r="AI94" s="56" t="s">
        <v>328</v>
      </c>
      <c r="AJ94">
        <v>1</v>
      </c>
      <c r="AK94">
        <v>100</v>
      </c>
    </row>
    <row r="95" spans="1:37">
      <c r="A95" t="s">
        <v>438</v>
      </c>
      <c r="B95" t="s">
        <v>309</v>
      </c>
      <c r="C95">
        <v>2019</v>
      </c>
      <c r="D95">
        <v>4</v>
      </c>
      <c r="E95" t="s">
        <v>442</v>
      </c>
      <c r="F95" t="s">
        <v>311</v>
      </c>
      <c r="G95">
        <v>9.5376709999999996</v>
      </c>
      <c r="H95" s="24">
        <f>IF(AND(A95=A94,F95=F94,F95="Winter wheat"),G95*0.9*'Management details'!$F$46,
IF(AND(OR(A95&lt;&gt;A94,F95&lt;&gt;F94),F95="Winter wheat"),G95*'Management details'!$F$46,
IF(F95="Oilseed Rape",G95*'Management details'!$F$47)))</f>
        <v>82.023970599999998</v>
      </c>
      <c r="I95" t="s">
        <v>312</v>
      </c>
      <c r="J95">
        <v>10</v>
      </c>
      <c r="K95" t="s">
        <v>311</v>
      </c>
      <c r="L95" t="s">
        <v>345</v>
      </c>
      <c r="M95">
        <v>2.2000000000000002</v>
      </c>
      <c r="N95" t="s">
        <v>314</v>
      </c>
      <c r="O95" t="s">
        <v>336</v>
      </c>
      <c r="P95">
        <v>6.7</v>
      </c>
      <c r="Q95" t="s">
        <v>337</v>
      </c>
      <c r="R95" t="s">
        <v>317</v>
      </c>
      <c r="S95">
        <v>220</v>
      </c>
      <c r="T95" s="56" t="s">
        <v>318</v>
      </c>
      <c r="U95" t="s">
        <v>319</v>
      </c>
      <c r="V95" t="s">
        <v>320</v>
      </c>
      <c r="W95" s="56" t="s">
        <v>330</v>
      </c>
      <c r="X95" s="56">
        <v>0</v>
      </c>
      <c r="Y95" s="56" t="s">
        <v>321</v>
      </c>
      <c r="Z95" s="56">
        <v>0</v>
      </c>
      <c r="AA95" s="56" t="s">
        <v>322</v>
      </c>
      <c r="AB95" s="56">
        <v>0</v>
      </c>
      <c r="AC95" s="56" t="s">
        <v>322</v>
      </c>
      <c r="AD95" s="56" t="s">
        <v>322</v>
      </c>
      <c r="AE95" s="56" t="s">
        <v>322</v>
      </c>
      <c r="AF95" s="56">
        <v>0</v>
      </c>
      <c r="AG95" s="56">
        <v>0</v>
      </c>
      <c r="AH95" s="56">
        <v>0</v>
      </c>
      <c r="AI95" s="56" t="s">
        <v>318</v>
      </c>
      <c r="AJ95">
        <v>1</v>
      </c>
      <c r="AK95">
        <v>100</v>
      </c>
    </row>
    <row r="96" spans="1:37">
      <c r="A96" t="s">
        <v>438</v>
      </c>
      <c r="B96" t="s">
        <v>309</v>
      </c>
      <c r="C96">
        <v>2020</v>
      </c>
      <c r="D96">
        <v>5</v>
      </c>
      <c r="E96" t="s">
        <v>443</v>
      </c>
      <c r="F96" t="s">
        <v>311</v>
      </c>
      <c r="G96">
        <v>9.5376709999999996</v>
      </c>
      <c r="H96" s="24">
        <f>IF(AND(A96=A95,F96=F95,F96="Winter wheat"),G96*0.9*'Management details'!$F$46,
IF(AND(OR(A96&lt;&gt;A95,F96&lt;&gt;F95),F96="Winter wheat"),G96*'Management details'!$F$46,
IF(F96="Oilseed Rape",G96*'Management details'!$F$47)))</f>
        <v>73.821573539999989</v>
      </c>
      <c r="I96" t="s">
        <v>312</v>
      </c>
      <c r="J96">
        <v>10</v>
      </c>
      <c r="K96" t="s">
        <v>311</v>
      </c>
      <c r="L96" t="s">
        <v>345</v>
      </c>
      <c r="M96">
        <v>2.2000000000000002</v>
      </c>
      <c r="N96" t="s">
        <v>314</v>
      </c>
      <c r="O96" t="s">
        <v>336</v>
      </c>
      <c r="P96">
        <v>6.7</v>
      </c>
      <c r="Q96" t="s">
        <v>337</v>
      </c>
      <c r="R96" t="s">
        <v>317</v>
      </c>
      <c r="S96">
        <v>220</v>
      </c>
      <c r="T96" s="56" t="s">
        <v>318</v>
      </c>
      <c r="U96" t="s">
        <v>324</v>
      </c>
      <c r="V96" t="s">
        <v>320</v>
      </c>
      <c r="W96" s="56" t="s">
        <v>330</v>
      </c>
      <c r="X96" s="56">
        <v>0</v>
      </c>
      <c r="Y96" s="56" t="s">
        <v>321</v>
      </c>
      <c r="Z96" s="56">
        <v>0</v>
      </c>
      <c r="AA96" s="56" t="s">
        <v>322</v>
      </c>
      <c r="AB96" s="56">
        <v>0</v>
      </c>
      <c r="AC96" s="56">
        <v>0</v>
      </c>
      <c r="AD96" s="56">
        <v>0</v>
      </c>
      <c r="AE96" s="56" t="s">
        <v>322</v>
      </c>
      <c r="AF96" s="56">
        <v>0</v>
      </c>
      <c r="AG96" s="56">
        <v>0</v>
      </c>
      <c r="AH96" s="56">
        <v>0</v>
      </c>
      <c r="AI96" s="56" t="s">
        <v>318</v>
      </c>
      <c r="AJ96">
        <v>1</v>
      </c>
      <c r="AK96">
        <v>100</v>
      </c>
    </row>
    <row r="97" spans="1:37">
      <c r="A97" t="s">
        <v>438</v>
      </c>
      <c r="B97" t="s">
        <v>309</v>
      </c>
      <c r="C97">
        <v>2021</v>
      </c>
      <c r="D97">
        <v>6</v>
      </c>
      <c r="E97" t="s">
        <v>444</v>
      </c>
      <c r="F97" t="s">
        <v>326</v>
      </c>
      <c r="G97">
        <v>9.5376709999999996</v>
      </c>
      <c r="H97" s="24">
        <f>IF(AND(A97=A96,F97=F96,F97="Winter wheat"),G97*0.9*'Management details'!$F$46,
IF(AND(OR(A97&lt;&gt;A96,F97&lt;&gt;F96),F97="Winter wheat"),G97*'Management details'!$F$46,
IF(F97="Oilseed Rape",G97*'Management details'!$F$47)))</f>
        <v>33.381848499999997</v>
      </c>
      <c r="I97" t="s">
        <v>312</v>
      </c>
      <c r="J97">
        <v>10</v>
      </c>
      <c r="K97" t="s">
        <v>327</v>
      </c>
      <c r="L97" t="s">
        <v>345</v>
      </c>
      <c r="M97">
        <v>2.2000000000000002</v>
      </c>
      <c r="N97" t="s">
        <v>314</v>
      </c>
      <c r="O97" t="s">
        <v>336</v>
      </c>
      <c r="P97">
        <v>6.7</v>
      </c>
      <c r="Q97" t="s">
        <v>337</v>
      </c>
      <c r="R97" t="s">
        <v>317</v>
      </c>
      <c r="S97">
        <v>220</v>
      </c>
      <c r="T97" s="56" t="s">
        <v>328</v>
      </c>
      <c r="U97" t="s">
        <v>329</v>
      </c>
      <c r="V97" t="s">
        <v>320</v>
      </c>
      <c r="W97" s="56" t="s">
        <v>330</v>
      </c>
      <c r="X97" s="56">
        <v>0</v>
      </c>
      <c r="Y97" s="56" t="s">
        <v>330</v>
      </c>
      <c r="Z97" s="56">
        <v>0</v>
      </c>
      <c r="AA97" s="56" t="s">
        <v>330</v>
      </c>
      <c r="AB97" s="56">
        <v>0</v>
      </c>
      <c r="AC97" s="56">
        <v>0</v>
      </c>
      <c r="AD97" s="56">
        <v>0</v>
      </c>
      <c r="AE97" s="56" t="s">
        <v>322</v>
      </c>
      <c r="AF97" s="56">
        <v>0</v>
      </c>
      <c r="AG97" s="56" t="s">
        <v>322</v>
      </c>
      <c r="AH97" s="56">
        <v>0</v>
      </c>
      <c r="AI97" s="56" t="s">
        <v>328</v>
      </c>
      <c r="AJ97">
        <v>1</v>
      </c>
      <c r="AK97">
        <v>100</v>
      </c>
    </row>
    <row r="98" spans="1:37">
      <c r="A98" t="s">
        <v>445</v>
      </c>
      <c r="B98" t="s">
        <v>309</v>
      </c>
      <c r="C98">
        <v>2016</v>
      </c>
      <c r="D98">
        <v>1</v>
      </c>
      <c r="E98" t="s">
        <v>446</v>
      </c>
      <c r="F98" t="s">
        <v>311</v>
      </c>
      <c r="G98">
        <v>7.0660100000000003</v>
      </c>
      <c r="H98" s="24">
        <f>IF(AND(A98=A97,F98=F97,F98="Winter wheat"),G98*0.9*'Management details'!$F$46,
IF(AND(OR(A98&lt;&gt;A97,F98&lt;&gt;F97),F98="Winter wheat"),G98*'Management details'!$F$46,
IF(F98="Oilseed Rape",G98*'Management details'!$F$47)))</f>
        <v>60.767685999999998</v>
      </c>
      <c r="I98" t="s">
        <v>312</v>
      </c>
      <c r="J98">
        <v>10</v>
      </c>
      <c r="K98" t="s">
        <v>311</v>
      </c>
      <c r="L98" t="s">
        <v>345</v>
      </c>
      <c r="M98">
        <v>1.4</v>
      </c>
      <c r="N98" t="s">
        <v>314</v>
      </c>
      <c r="O98" t="s">
        <v>336</v>
      </c>
      <c r="P98">
        <v>7.5</v>
      </c>
      <c r="Q98" t="s">
        <v>316</v>
      </c>
      <c r="R98" t="s">
        <v>317</v>
      </c>
      <c r="S98">
        <v>220</v>
      </c>
      <c r="T98" s="56" t="s">
        <v>318</v>
      </c>
      <c r="U98" t="s">
        <v>319</v>
      </c>
      <c r="V98" t="s">
        <v>320</v>
      </c>
      <c r="W98" s="56" t="s">
        <v>330</v>
      </c>
      <c r="X98" s="56">
        <v>0</v>
      </c>
      <c r="Y98" s="56" t="s">
        <v>321</v>
      </c>
      <c r="Z98" s="56">
        <v>0</v>
      </c>
      <c r="AA98" s="56" t="s">
        <v>322</v>
      </c>
      <c r="AB98" s="56">
        <v>0</v>
      </c>
      <c r="AC98" s="56" t="s">
        <v>322</v>
      </c>
      <c r="AD98" s="56" t="s">
        <v>322</v>
      </c>
      <c r="AE98" s="56" t="s">
        <v>322</v>
      </c>
      <c r="AF98" s="56">
        <v>0</v>
      </c>
      <c r="AG98" s="56">
        <v>0</v>
      </c>
      <c r="AH98" s="56">
        <v>0</v>
      </c>
      <c r="AI98" s="56" t="s">
        <v>318</v>
      </c>
      <c r="AJ98">
        <v>1</v>
      </c>
      <c r="AK98">
        <v>100</v>
      </c>
    </row>
    <row r="99" spans="1:37">
      <c r="A99" t="s">
        <v>445</v>
      </c>
      <c r="B99" t="s">
        <v>309</v>
      </c>
      <c r="C99">
        <v>2017</v>
      </c>
      <c r="D99">
        <v>2</v>
      </c>
      <c r="E99" t="s">
        <v>447</v>
      </c>
      <c r="F99" t="s">
        <v>311</v>
      </c>
      <c r="G99">
        <v>7.0660100000000003</v>
      </c>
      <c r="H99" s="24">
        <f>IF(AND(A99=A98,F99=F98,F99="Winter wheat"),G99*0.9*'Management details'!$F$46,
IF(AND(OR(A99&lt;&gt;A98,F99&lt;&gt;F98),F99="Winter wheat"),G99*'Management details'!$F$46,
IF(F99="Oilseed Rape",G99*'Management details'!$F$47)))</f>
        <v>54.690917400000004</v>
      </c>
      <c r="I99" t="s">
        <v>312</v>
      </c>
      <c r="J99">
        <v>10</v>
      </c>
      <c r="K99" t="s">
        <v>311</v>
      </c>
      <c r="L99" t="s">
        <v>345</v>
      </c>
      <c r="M99">
        <v>1.4</v>
      </c>
      <c r="N99" t="s">
        <v>314</v>
      </c>
      <c r="O99" t="s">
        <v>336</v>
      </c>
      <c r="P99">
        <v>7.5</v>
      </c>
      <c r="Q99" t="s">
        <v>316</v>
      </c>
      <c r="R99" t="s">
        <v>317</v>
      </c>
      <c r="S99">
        <v>220</v>
      </c>
      <c r="T99" s="56" t="s">
        <v>318</v>
      </c>
      <c r="U99" t="s">
        <v>324</v>
      </c>
      <c r="V99" t="s">
        <v>320</v>
      </c>
      <c r="W99" s="56" t="s">
        <v>330</v>
      </c>
      <c r="X99" s="56">
        <v>0</v>
      </c>
      <c r="Y99" s="56" t="s">
        <v>321</v>
      </c>
      <c r="Z99" s="56">
        <v>0</v>
      </c>
      <c r="AA99" s="56" t="s">
        <v>322</v>
      </c>
      <c r="AB99" s="56">
        <v>0</v>
      </c>
      <c r="AC99" s="56">
        <v>0</v>
      </c>
      <c r="AD99" s="56">
        <v>0</v>
      </c>
      <c r="AE99" s="56" t="s">
        <v>322</v>
      </c>
      <c r="AF99" s="56">
        <v>0</v>
      </c>
      <c r="AG99" s="56">
        <v>0</v>
      </c>
      <c r="AH99" s="56">
        <v>0</v>
      </c>
      <c r="AI99" s="56" t="s">
        <v>318</v>
      </c>
      <c r="AJ99">
        <v>1</v>
      </c>
      <c r="AK99">
        <v>100</v>
      </c>
    </row>
    <row r="100" spans="1:37">
      <c r="A100" t="s">
        <v>445</v>
      </c>
      <c r="B100" t="s">
        <v>309</v>
      </c>
      <c r="C100">
        <v>2018</v>
      </c>
      <c r="D100">
        <v>3</v>
      </c>
      <c r="E100" t="s">
        <v>448</v>
      </c>
      <c r="F100" t="s">
        <v>326</v>
      </c>
      <c r="G100">
        <v>7.0660100000000003</v>
      </c>
      <c r="H100" s="24">
        <f>IF(AND(A100=A99,F100=F99,F100="Winter wheat"),G100*0.9*'Management details'!$F$46,
IF(AND(OR(A100&lt;&gt;A99,F100&lt;&gt;F99),F100="Winter wheat"),G100*'Management details'!$F$46,
IF(F100="Oilseed Rape",G100*'Management details'!$F$47)))</f>
        <v>24.731035000000002</v>
      </c>
      <c r="I100" t="s">
        <v>312</v>
      </c>
      <c r="J100">
        <v>10</v>
      </c>
      <c r="K100" t="s">
        <v>327</v>
      </c>
      <c r="L100" t="s">
        <v>345</v>
      </c>
      <c r="M100">
        <v>1.4</v>
      </c>
      <c r="N100" t="s">
        <v>314</v>
      </c>
      <c r="O100" t="s">
        <v>336</v>
      </c>
      <c r="P100">
        <v>7.5</v>
      </c>
      <c r="Q100" t="s">
        <v>316</v>
      </c>
      <c r="R100" t="s">
        <v>317</v>
      </c>
      <c r="S100">
        <v>220</v>
      </c>
      <c r="T100" s="56" t="s">
        <v>328</v>
      </c>
      <c r="U100" t="s">
        <v>329</v>
      </c>
      <c r="V100" t="s">
        <v>320</v>
      </c>
      <c r="W100" s="56" t="s">
        <v>330</v>
      </c>
      <c r="X100" s="56">
        <v>0</v>
      </c>
      <c r="Y100" s="56" t="s">
        <v>330</v>
      </c>
      <c r="Z100" s="56">
        <v>0</v>
      </c>
      <c r="AA100" s="56" t="s">
        <v>330</v>
      </c>
      <c r="AB100" s="56">
        <v>0</v>
      </c>
      <c r="AC100" s="56">
        <v>0</v>
      </c>
      <c r="AD100" s="56">
        <v>0</v>
      </c>
      <c r="AE100" s="56" t="s">
        <v>322</v>
      </c>
      <c r="AF100" s="56">
        <v>0</v>
      </c>
      <c r="AG100" s="56" t="s">
        <v>322</v>
      </c>
      <c r="AH100" s="56">
        <v>0</v>
      </c>
      <c r="AI100" s="56" t="s">
        <v>328</v>
      </c>
      <c r="AJ100">
        <v>1</v>
      </c>
      <c r="AK100">
        <v>100</v>
      </c>
    </row>
    <row r="101" spans="1:37">
      <c r="A101" t="s">
        <v>445</v>
      </c>
      <c r="B101" t="s">
        <v>309</v>
      </c>
      <c r="C101">
        <v>2019</v>
      </c>
      <c r="D101">
        <v>4</v>
      </c>
      <c r="E101" t="s">
        <v>449</v>
      </c>
      <c r="F101" t="s">
        <v>311</v>
      </c>
      <c r="G101">
        <v>7.0660100000000003</v>
      </c>
      <c r="H101" s="24">
        <f>IF(AND(A101=A100,F101=F100,F101="Winter wheat"),G101*0.9*'Management details'!$F$46,
IF(AND(OR(A101&lt;&gt;A100,F101&lt;&gt;F100),F101="Winter wheat"),G101*'Management details'!$F$46,
IF(F101="Oilseed Rape",G101*'Management details'!$F$47)))</f>
        <v>60.767685999999998</v>
      </c>
      <c r="I101" t="s">
        <v>312</v>
      </c>
      <c r="J101">
        <v>10</v>
      </c>
      <c r="K101" t="s">
        <v>311</v>
      </c>
      <c r="L101" t="s">
        <v>345</v>
      </c>
      <c r="M101">
        <v>1.4</v>
      </c>
      <c r="N101" t="s">
        <v>314</v>
      </c>
      <c r="O101" t="s">
        <v>336</v>
      </c>
      <c r="P101">
        <v>7.5</v>
      </c>
      <c r="Q101" t="s">
        <v>316</v>
      </c>
      <c r="R101" t="s">
        <v>317</v>
      </c>
      <c r="S101">
        <v>220</v>
      </c>
      <c r="T101" s="56" t="s">
        <v>318</v>
      </c>
      <c r="U101" t="s">
        <v>319</v>
      </c>
      <c r="V101" t="s">
        <v>320</v>
      </c>
      <c r="W101" s="56" t="s">
        <v>330</v>
      </c>
      <c r="X101" s="56">
        <v>0</v>
      </c>
      <c r="Y101" s="56" t="s">
        <v>321</v>
      </c>
      <c r="Z101" s="56">
        <v>0</v>
      </c>
      <c r="AA101" s="56" t="s">
        <v>322</v>
      </c>
      <c r="AB101" s="56">
        <v>0</v>
      </c>
      <c r="AC101" s="56" t="s">
        <v>322</v>
      </c>
      <c r="AD101" s="56" t="s">
        <v>322</v>
      </c>
      <c r="AE101" s="56" t="s">
        <v>322</v>
      </c>
      <c r="AF101" s="56">
        <v>0</v>
      </c>
      <c r="AG101" s="56">
        <v>0</v>
      </c>
      <c r="AH101" s="56">
        <v>0</v>
      </c>
      <c r="AI101" s="56" t="s">
        <v>318</v>
      </c>
      <c r="AJ101">
        <v>1</v>
      </c>
      <c r="AK101">
        <v>100</v>
      </c>
    </row>
    <row r="102" spans="1:37">
      <c r="A102" t="s">
        <v>445</v>
      </c>
      <c r="B102" t="s">
        <v>309</v>
      </c>
      <c r="C102">
        <v>2020</v>
      </c>
      <c r="D102">
        <v>5</v>
      </c>
      <c r="E102" t="s">
        <v>450</v>
      </c>
      <c r="F102" t="s">
        <v>311</v>
      </c>
      <c r="G102">
        <v>7.0660100000000003</v>
      </c>
      <c r="H102" s="24">
        <f>IF(AND(A102=A101,F102=F101,F102="Winter wheat"),G102*0.9*'Management details'!$F$46,
IF(AND(OR(A102&lt;&gt;A101,F102&lt;&gt;F101),F102="Winter wheat"),G102*'Management details'!$F$46,
IF(F102="Oilseed Rape",G102*'Management details'!$F$47)))</f>
        <v>54.690917400000004</v>
      </c>
      <c r="I102" t="s">
        <v>312</v>
      </c>
      <c r="J102">
        <v>10</v>
      </c>
      <c r="K102" t="s">
        <v>311</v>
      </c>
      <c r="L102" t="s">
        <v>345</v>
      </c>
      <c r="M102">
        <v>1.4</v>
      </c>
      <c r="N102" t="s">
        <v>314</v>
      </c>
      <c r="O102" t="s">
        <v>336</v>
      </c>
      <c r="P102">
        <v>7.5</v>
      </c>
      <c r="Q102" t="s">
        <v>316</v>
      </c>
      <c r="R102" t="s">
        <v>317</v>
      </c>
      <c r="S102">
        <v>220</v>
      </c>
      <c r="T102" s="56" t="s">
        <v>318</v>
      </c>
      <c r="U102" t="s">
        <v>324</v>
      </c>
      <c r="V102" t="s">
        <v>320</v>
      </c>
      <c r="W102" s="56" t="s">
        <v>330</v>
      </c>
      <c r="X102" s="56">
        <v>0</v>
      </c>
      <c r="Y102" s="56" t="s">
        <v>321</v>
      </c>
      <c r="Z102" s="56">
        <v>0</v>
      </c>
      <c r="AA102" s="56" t="s">
        <v>322</v>
      </c>
      <c r="AB102" s="56">
        <v>0</v>
      </c>
      <c r="AC102" s="56">
        <v>0</v>
      </c>
      <c r="AD102" s="56">
        <v>0</v>
      </c>
      <c r="AE102" s="56" t="s">
        <v>322</v>
      </c>
      <c r="AF102" s="56">
        <v>0</v>
      </c>
      <c r="AG102" s="56">
        <v>0</v>
      </c>
      <c r="AH102" s="56">
        <v>0</v>
      </c>
      <c r="AI102" s="56" t="s">
        <v>318</v>
      </c>
      <c r="AJ102">
        <v>1</v>
      </c>
      <c r="AK102">
        <v>100</v>
      </c>
    </row>
    <row r="103" spans="1:37">
      <c r="A103" t="s">
        <v>445</v>
      </c>
      <c r="B103" t="s">
        <v>309</v>
      </c>
      <c r="C103">
        <v>2021</v>
      </c>
      <c r="D103">
        <v>6</v>
      </c>
      <c r="E103" t="s">
        <v>451</v>
      </c>
      <c r="F103" t="s">
        <v>326</v>
      </c>
      <c r="G103">
        <v>7.0660100000000003</v>
      </c>
      <c r="H103" s="24">
        <f>IF(AND(A103=A102,F103=F102,F103="Winter wheat"),G103*0.9*'Management details'!$F$46,
IF(AND(OR(A103&lt;&gt;A102,F103&lt;&gt;F102),F103="Winter wheat"),G103*'Management details'!$F$46,
IF(F103="Oilseed Rape",G103*'Management details'!$F$47)))</f>
        <v>24.731035000000002</v>
      </c>
      <c r="I103" t="s">
        <v>312</v>
      </c>
      <c r="J103">
        <v>10</v>
      </c>
      <c r="K103" t="s">
        <v>327</v>
      </c>
      <c r="L103" t="s">
        <v>345</v>
      </c>
      <c r="M103">
        <v>1.4</v>
      </c>
      <c r="N103" t="s">
        <v>314</v>
      </c>
      <c r="O103" t="s">
        <v>336</v>
      </c>
      <c r="P103">
        <v>7.5</v>
      </c>
      <c r="Q103" t="s">
        <v>316</v>
      </c>
      <c r="R103" t="s">
        <v>317</v>
      </c>
      <c r="S103">
        <v>220</v>
      </c>
      <c r="T103" s="56" t="s">
        <v>328</v>
      </c>
      <c r="U103" t="s">
        <v>329</v>
      </c>
      <c r="V103" t="s">
        <v>320</v>
      </c>
      <c r="W103" s="56" t="s">
        <v>330</v>
      </c>
      <c r="X103" s="56">
        <v>0</v>
      </c>
      <c r="Y103" s="56" t="s">
        <v>330</v>
      </c>
      <c r="Z103" s="56">
        <v>0</v>
      </c>
      <c r="AA103" s="56" t="s">
        <v>330</v>
      </c>
      <c r="AB103" s="56">
        <v>0</v>
      </c>
      <c r="AC103" s="56">
        <v>0</v>
      </c>
      <c r="AD103" s="56">
        <v>0</v>
      </c>
      <c r="AE103" s="56" t="s">
        <v>322</v>
      </c>
      <c r="AF103" s="56">
        <v>0</v>
      </c>
      <c r="AG103" s="56" t="s">
        <v>322</v>
      </c>
      <c r="AH103" s="56">
        <v>0</v>
      </c>
      <c r="AI103" s="56" t="s">
        <v>328</v>
      </c>
      <c r="AJ103">
        <v>1</v>
      </c>
      <c r="AK103">
        <v>100</v>
      </c>
    </row>
    <row r="104" spans="1:37">
      <c r="A104" t="s">
        <v>452</v>
      </c>
      <c r="B104" t="s">
        <v>309</v>
      </c>
      <c r="C104">
        <v>2016</v>
      </c>
      <c r="D104">
        <v>1</v>
      </c>
      <c r="E104" t="s">
        <v>453</v>
      </c>
      <c r="F104" t="s">
        <v>311</v>
      </c>
      <c r="G104">
        <v>5.120584</v>
      </c>
      <c r="H104" s="24">
        <f>IF(AND(A104=A103,F104=F103,F104="Winter wheat"),G104*0.9*'Management details'!$F$46,
IF(AND(OR(A104&lt;&gt;A103,F104&lt;&gt;F103),F104="Winter wheat"),G104*'Management details'!$F$46,
IF(F104="Oilseed Rape",G104*'Management details'!$F$47)))</f>
        <v>44.037022399999998</v>
      </c>
      <c r="I104" t="s">
        <v>312</v>
      </c>
      <c r="J104">
        <v>10</v>
      </c>
      <c r="K104" t="s">
        <v>311</v>
      </c>
      <c r="L104" t="s">
        <v>313</v>
      </c>
      <c r="M104">
        <v>4</v>
      </c>
      <c r="N104" t="s">
        <v>314</v>
      </c>
      <c r="O104" t="s">
        <v>315</v>
      </c>
      <c r="P104">
        <v>7.3</v>
      </c>
      <c r="Q104" t="s">
        <v>337</v>
      </c>
      <c r="R104" t="s">
        <v>317</v>
      </c>
      <c r="S104">
        <v>220</v>
      </c>
      <c r="T104" s="56" t="s">
        <v>318</v>
      </c>
      <c r="U104" t="s">
        <v>319</v>
      </c>
      <c r="V104" t="s">
        <v>320</v>
      </c>
      <c r="W104" s="56" t="s">
        <v>330</v>
      </c>
      <c r="X104" s="56">
        <v>0</v>
      </c>
      <c r="Y104" s="56" t="s">
        <v>321</v>
      </c>
      <c r="Z104" s="56">
        <v>0</v>
      </c>
      <c r="AA104" s="56" t="s">
        <v>322</v>
      </c>
      <c r="AB104" s="56">
        <v>0</v>
      </c>
      <c r="AC104" s="56" t="s">
        <v>322</v>
      </c>
      <c r="AD104" s="56" t="s">
        <v>322</v>
      </c>
      <c r="AE104" s="56" t="s">
        <v>322</v>
      </c>
      <c r="AF104" s="56">
        <v>0</v>
      </c>
      <c r="AG104" s="56">
        <v>0</v>
      </c>
      <c r="AH104" s="56">
        <v>0</v>
      </c>
      <c r="AI104" s="56" t="s">
        <v>318</v>
      </c>
      <c r="AJ104">
        <v>1</v>
      </c>
      <c r="AK104">
        <v>100</v>
      </c>
    </row>
    <row r="105" spans="1:37">
      <c r="A105" t="s">
        <v>452</v>
      </c>
      <c r="B105" t="s">
        <v>309</v>
      </c>
      <c r="C105">
        <v>2017</v>
      </c>
      <c r="D105">
        <v>2</v>
      </c>
      <c r="E105" t="s">
        <v>454</v>
      </c>
      <c r="F105" t="s">
        <v>311</v>
      </c>
      <c r="G105">
        <v>5.120584</v>
      </c>
      <c r="H105" s="24">
        <f>IF(AND(A105=A104,F105=F104,F105="Winter wheat"),G105*0.9*'Management details'!$F$46,
IF(AND(OR(A105&lt;&gt;A104,F105&lt;&gt;F104),F105="Winter wheat"),G105*'Management details'!$F$46,
IF(F105="Oilseed Rape",G105*'Management details'!$F$47)))</f>
        <v>39.633320159999997</v>
      </c>
      <c r="I105" t="s">
        <v>312</v>
      </c>
      <c r="J105">
        <v>10</v>
      </c>
      <c r="K105" t="s">
        <v>311</v>
      </c>
      <c r="L105" t="s">
        <v>313</v>
      </c>
      <c r="M105">
        <v>4</v>
      </c>
      <c r="N105" t="s">
        <v>314</v>
      </c>
      <c r="O105" t="s">
        <v>315</v>
      </c>
      <c r="P105">
        <v>7.3</v>
      </c>
      <c r="Q105" t="s">
        <v>337</v>
      </c>
      <c r="R105" t="s">
        <v>317</v>
      </c>
      <c r="S105">
        <v>220</v>
      </c>
      <c r="T105" s="56" t="s">
        <v>318</v>
      </c>
      <c r="U105" t="s">
        <v>324</v>
      </c>
      <c r="V105" t="s">
        <v>320</v>
      </c>
      <c r="W105" s="56" t="s">
        <v>330</v>
      </c>
      <c r="X105" s="56">
        <v>0</v>
      </c>
      <c r="Y105" s="56" t="s">
        <v>321</v>
      </c>
      <c r="Z105" s="56">
        <v>0</v>
      </c>
      <c r="AA105" s="56" t="s">
        <v>322</v>
      </c>
      <c r="AB105" s="56">
        <v>0</v>
      </c>
      <c r="AC105" s="56">
        <v>0</v>
      </c>
      <c r="AD105" s="56">
        <v>0</v>
      </c>
      <c r="AE105" s="56" t="s">
        <v>322</v>
      </c>
      <c r="AF105" s="56">
        <v>0</v>
      </c>
      <c r="AG105" s="56">
        <v>0</v>
      </c>
      <c r="AH105" s="56">
        <v>0</v>
      </c>
      <c r="AI105" s="56" t="s">
        <v>318</v>
      </c>
      <c r="AJ105">
        <v>1</v>
      </c>
      <c r="AK105">
        <v>100</v>
      </c>
    </row>
    <row r="106" spans="1:37">
      <c r="A106" t="s">
        <v>452</v>
      </c>
      <c r="B106" t="s">
        <v>309</v>
      </c>
      <c r="C106">
        <v>2018</v>
      </c>
      <c r="D106">
        <v>3</v>
      </c>
      <c r="E106" t="s">
        <v>455</v>
      </c>
      <c r="F106" t="s">
        <v>326</v>
      </c>
      <c r="G106">
        <v>5.120584</v>
      </c>
      <c r="H106" s="24">
        <f>IF(AND(A106=A105,F106=F105,F106="Winter wheat"),G106*0.9*'Management details'!$F$46,
IF(AND(OR(A106&lt;&gt;A105,F106&lt;&gt;F105),F106="Winter wheat"),G106*'Management details'!$F$46,
IF(F106="Oilseed Rape",G106*'Management details'!$F$47)))</f>
        <v>17.922044</v>
      </c>
      <c r="I106" t="s">
        <v>312</v>
      </c>
      <c r="J106">
        <v>10</v>
      </c>
      <c r="K106" t="s">
        <v>327</v>
      </c>
      <c r="L106" t="s">
        <v>313</v>
      </c>
      <c r="M106">
        <v>4</v>
      </c>
      <c r="N106" t="s">
        <v>314</v>
      </c>
      <c r="O106" t="s">
        <v>315</v>
      </c>
      <c r="P106">
        <v>7.3</v>
      </c>
      <c r="Q106" t="s">
        <v>337</v>
      </c>
      <c r="R106" t="s">
        <v>317</v>
      </c>
      <c r="S106">
        <v>220</v>
      </c>
      <c r="T106" s="56" t="s">
        <v>328</v>
      </c>
      <c r="U106" t="s">
        <v>329</v>
      </c>
      <c r="V106" t="s">
        <v>320</v>
      </c>
      <c r="W106" s="56" t="s">
        <v>330</v>
      </c>
      <c r="X106" s="56">
        <v>0</v>
      </c>
      <c r="Y106" s="56" t="s">
        <v>330</v>
      </c>
      <c r="Z106" s="56">
        <v>0</v>
      </c>
      <c r="AA106" s="56" t="s">
        <v>330</v>
      </c>
      <c r="AB106" s="56">
        <v>0</v>
      </c>
      <c r="AC106" s="56">
        <v>0</v>
      </c>
      <c r="AD106" s="56">
        <v>0</v>
      </c>
      <c r="AE106" s="56" t="s">
        <v>322</v>
      </c>
      <c r="AF106" s="56">
        <v>0</v>
      </c>
      <c r="AG106" s="56" t="s">
        <v>322</v>
      </c>
      <c r="AH106" s="56">
        <v>0</v>
      </c>
      <c r="AI106" s="56" t="s">
        <v>328</v>
      </c>
      <c r="AJ106">
        <v>1</v>
      </c>
      <c r="AK106">
        <v>100</v>
      </c>
    </row>
    <row r="107" spans="1:37">
      <c r="A107" t="s">
        <v>452</v>
      </c>
      <c r="B107" t="s">
        <v>309</v>
      </c>
      <c r="C107">
        <v>2019</v>
      </c>
      <c r="D107">
        <v>4</v>
      </c>
      <c r="E107" t="s">
        <v>456</v>
      </c>
      <c r="F107" t="s">
        <v>311</v>
      </c>
      <c r="G107">
        <v>5.120584</v>
      </c>
      <c r="H107" s="24">
        <f>IF(AND(A107=A106,F107=F106,F107="Winter wheat"),G107*0.9*'Management details'!$F$46,
IF(AND(OR(A107&lt;&gt;A106,F107&lt;&gt;F106),F107="Winter wheat"),G107*'Management details'!$F$46,
IF(F107="Oilseed Rape",G107*'Management details'!$F$47)))</f>
        <v>44.037022399999998</v>
      </c>
      <c r="I107" t="s">
        <v>312</v>
      </c>
      <c r="J107">
        <v>10</v>
      </c>
      <c r="K107" t="s">
        <v>311</v>
      </c>
      <c r="L107" t="s">
        <v>313</v>
      </c>
      <c r="M107">
        <v>4</v>
      </c>
      <c r="N107" t="s">
        <v>314</v>
      </c>
      <c r="O107" t="s">
        <v>315</v>
      </c>
      <c r="P107">
        <v>7.3</v>
      </c>
      <c r="Q107" t="s">
        <v>337</v>
      </c>
      <c r="R107" t="s">
        <v>317</v>
      </c>
      <c r="S107">
        <v>220</v>
      </c>
      <c r="T107" s="56" t="s">
        <v>318</v>
      </c>
      <c r="U107" t="s">
        <v>319</v>
      </c>
      <c r="V107" t="s">
        <v>320</v>
      </c>
      <c r="W107" s="56" t="s">
        <v>330</v>
      </c>
      <c r="X107" s="56">
        <v>0</v>
      </c>
      <c r="Y107" s="56" t="s">
        <v>321</v>
      </c>
      <c r="Z107" s="56">
        <v>0</v>
      </c>
      <c r="AA107" s="56" t="s">
        <v>322</v>
      </c>
      <c r="AB107" s="56">
        <v>0</v>
      </c>
      <c r="AC107" s="56" t="s">
        <v>322</v>
      </c>
      <c r="AD107" s="56" t="s">
        <v>322</v>
      </c>
      <c r="AE107" s="56" t="s">
        <v>322</v>
      </c>
      <c r="AF107" s="56">
        <v>0</v>
      </c>
      <c r="AG107" s="56">
        <v>0</v>
      </c>
      <c r="AH107" s="56">
        <v>0</v>
      </c>
      <c r="AI107" s="56" t="s">
        <v>318</v>
      </c>
      <c r="AJ107">
        <v>1</v>
      </c>
      <c r="AK107">
        <v>100</v>
      </c>
    </row>
    <row r="108" spans="1:37">
      <c r="A108" t="s">
        <v>452</v>
      </c>
      <c r="B108" t="s">
        <v>309</v>
      </c>
      <c r="C108">
        <v>2020</v>
      </c>
      <c r="D108">
        <v>5</v>
      </c>
      <c r="E108" t="s">
        <v>457</v>
      </c>
      <c r="F108" t="s">
        <v>311</v>
      </c>
      <c r="G108">
        <v>5.120584</v>
      </c>
      <c r="H108" s="24">
        <f>IF(AND(A108=A107,F108=F107,F108="Winter wheat"),G108*0.9*'Management details'!$F$46,
IF(AND(OR(A108&lt;&gt;A107,F108&lt;&gt;F107),F108="Winter wheat"),G108*'Management details'!$F$46,
IF(F108="Oilseed Rape",G108*'Management details'!$F$47)))</f>
        <v>39.633320159999997</v>
      </c>
      <c r="I108" t="s">
        <v>312</v>
      </c>
      <c r="J108">
        <v>10</v>
      </c>
      <c r="K108" t="s">
        <v>311</v>
      </c>
      <c r="L108" t="s">
        <v>313</v>
      </c>
      <c r="M108">
        <v>4</v>
      </c>
      <c r="N108" t="s">
        <v>314</v>
      </c>
      <c r="O108" t="s">
        <v>315</v>
      </c>
      <c r="P108">
        <v>7.3</v>
      </c>
      <c r="Q108" t="s">
        <v>337</v>
      </c>
      <c r="R108" t="s">
        <v>317</v>
      </c>
      <c r="S108">
        <v>220</v>
      </c>
      <c r="T108" s="56" t="s">
        <v>318</v>
      </c>
      <c r="U108" t="s">
        <v>324</v>
      </c>
      <c r="V108" t="s">
        <v>320</v>
      </c>
      <c r="W108" s="56" t="s">
        <v>330</v>
      </c>
      <c r="X108" s="56">
        <v>0</v>
      </c>
      <c r="Y108" s="56" t="s">
        <v>321</v>
      </c>
      <c r="Z108" s="56">
        <v>0</v>
      </c>
      <c r="AA108" s="56" t="s">
        <v>322</v>
      </c>
      <c r="AB108" s="56">
        <v>0</v>
      </c>
      <c r="AC108" s="56">
        <v>0</v>
      </c>
      <c r="AD108" s="56">
        <v>0</v>
      </c>
      <c r="AE108" s="56" t="s">
        <v>322</v>
      </c>
      <c r="AF108" s="56">
        <v>0</v>
      </c>
      <c r="AG108" s="56">
        <v>0</v>
      </c>
      <c r="AH108" s="56">
        <v>0</v>
      </c>
      <c r="AI108" s="56" t="s">
        <v>318</v>
      </c>
      <c r="AJ108">
        <v>1</v>
      </c>
      <c r="AK108">
        <v>100</v>
      </c>
    </row>
    <row r="109" spans="1:37">
      <c r="A109" t="s">
        <v>452</v>
      </c>
      <c r="B109" t="s">
        <v>309</v>
      </c>
      <c r="C109">
        <v>2021</v>
      </c>
      <c r="D109">
        <v>6</v>
      </c>
      <c r="E109" t="s">
        <v>458</v>
      </c>
      <c r="F109" t="s">
        <v>326</v>
      </c>
      <c r="G109">
        <v>5.120584</v>
      </c>
      <c r="H109" s="24">
        <f>IF(AND(A109=A108,F109=F108,F109="Winter wheat"),G109*0.9*'Management details'!$F$46,
IF(AND(OR(A109&lt;&gt;A108,F109&lt;&gt;F108),F109="Winter wheat"),G109*'Management details'!$F$46,
IF(F109="Oilseed Rape",G109*'Management details'!$F$47)))</f>
        <v>17.922044</v>
      </c>
      <c r="I109" t="s">
        <v>312</v>
      </c>
      <c r="J109">
        <v>10</v>
      </c>
      <c r="K109" t="s">
        <v>327</v>
      </c>
      <c r="L109" t="s">
        <v>313</v>
      </c>
      <c r="M109">
        <v>4</v>
      </c>
      <c r="N109" t="s">
        <v>314</v>
      </c>
      <c r="O109" t="s">
        <v>315</v>
      </c>
      <c r="P109">
        <v>7.3</v>
      </c>
      <c r="Q109" t="s">
        <v>337</v>
      </c>
      <c r="R109" t="s">
        <v>317</v>
      </c>
      <c r="S109">
        <v>220</v>
      </c>
      <c r="T109" s="56" t="s">
        <v>328</v>
      </c>
      <c r="U109" t="s">
        <v>329</v>
      </c>
      <c r="V109" t="s">
        <v>320</v>
      </c>
      <c r="W109" s="56" t="s">
        <v>330</v>
      </c>
      <c r="X109" s="56">
        <v>0</v>
      </c>
      <c r="Y109" s="56" t="s">
        <v>330</v>
      </c>
      <c r="Z109" s="56">
        <v>0</v>
      </c>
      <c r="AA109" s="56" t="s">
        <v>330</v>
      </c>
      <c r="AB109" s="56">
        <v>0</v>
      </c>
      <c r="AC109" s="56">
        <v>0</v>
      </c>
      <c r="AD109" s="56">
        <v>0</v>
      </c>
      <c r="AE109" s="56" t="s">
        <v>322</v>
      </c>
      <c r="AF109" s="56">
        <v>0</v>
      </c>
      <c r="AG109" s="56" t="s">
        <v>322</v>
      </c>
      <c r="AH109" s="56">
        <v>0</v>
      </c>
      <c r="AI109" s="56" t="s">
        <v>328</v>
      </c>
      <c r="AJ109">
        <v>1</v>
      </c>
      <c r="AK109">
        <v>100</v>
      </c>
    </row>
    <row r="110" spans="1:37">
      <c r="A110" t="s">
        <v>459</v>
      </c>
      <c r="B110" t="s">
        <v>309</v>
      </c>
      <c r="C110">
        <v>2016</v>
      </c>
      <c r="D110">
        <v>1</v>
      </c>
      <c r="E110" t="s">
        <v>460</v>
      </c>
      <c r="F110" t="s">
        <v>311</v>
      </c>
      <c r="G110">
        <v>7.109693</v>
      </c>
      <c r="H110" s="24">
        <f>IF(AND(A110=A109,F110=F109,F110="Winter wheat"),G110*0.9*'Management details'!$F$46,
IF(AND(OR(A110&lt;&gt;A109,F110&lt;&gt;F109),F110="Winter wheat"),G110*'Management details'!$F$46,
IF(F110="Oilseed Rape",G110*'Management details'!$F$47)))</f>
        <v>61.143359799999999</v>
      </c>
      <c r="I110" t="s">
        <v>312</v>
      </c>
      <c r="J110">
        <v>10</v>
      </c>
      <c r="K110" t="s">
        <v>311</v>
      </c>
      <c r="L110" t="s">
        <v>345</v>
      </c>
      <c r="M110">
        <v>3</v>
      </c>
      <c r="N110" t="s">
        <v>314</v>
      </c>
      <c r="O110" t="s">
        <v>336</v>
      </c>
      <c r="P110">
        <v>6.5</v>
      </c>
      <c r="Q110" t="s">
        <v>337</v>
      </c>
      <c r="R110" t="s">
        <v>317</v>
      </c>
      <c r="S110">
        <v>220</v>
      </c>
      <c r="T110" s="56" t="s">
        <v>318</v>
      </c>
      <c r="U110" t="s">
        <v>319</v>
      </c>
      <c r="V110" t="s">
        <v>320</v>
      </c>
      <c r="W110" s="56" t="s">
        <v>330</v>
      </c>
      <c r="X110" s="56">
        <v>0</v>
      </c>
      <c r="Y110" s="56" t="s">
        <v>321</v>
      </c>
      <c r="Z110" s="56">
        <v>0</v>
      </c>
      <c r="AA110" s="56" t="s">
        <v>322</v>
      </c>
      <c r="AB110" s="56">
        <v>0</v>
      </c>
      <c r="AC110" s="56" t="s">
        <v>322</v>
      </c>
      <c r="AD110" s="56" t="s">
        <v>322</v>
      </c>
      <c r="AE110" s="56" t="s">
        <v>322</v>
      </c>
      <c r="AF110" s="56">
        <v>0</v>
      </c>
      <c r="AG110" s="56">
        <v>0</v>
      </c>
      <c r="AH110" s="56">
        <v>0</v>
      </c>
      <c r="AI110" s="56" t="s">
        <v>318</v>
      </c>
      <c r="AJ110">
        <v>1</v>
      </c>
      <c r="AK110">
        <v>100</v>
      </c>
    </row>
    <row r="111" spans="1:37">
      <c r="A111" t="s">
        <v>459</v>
      </c>
      <c r="B111" t="s">
        <v>309</v>
      </c>
      <c r="C111">
        <v>2017</v>
      </c>
      <c r="D111">
        <v>2</v>
      </c>
      <c r="E111" t="s">
        <v>461</v>
      </c>
      <c r="F111" t="s">
        <v>311</v>
      </c>
      <c r="G111">
        <v>7.109693</v>
      </c>
      <c r="H111" s="24">
        <f>IF(AND(A111=A110,F111=F110,F111="Winter wheat"),G111*0.9*'Management details'!$F$46,
IF(AND(OR(A111&lt;&gt;A110,F111&lt;&gt;F110),F111="Winter wheat"),G111*'Management details'!$F$46,
IF(F111="Oilseed Rape",G111*'Management details'!$F$47)))</f>
        <v>55.029023820000006</v>
      </c>
      <c r="I111" t="s">
        <v>312</v>
      </c>
      <c r="J111">
        <v>10</v>
      </c>
      <c r="K111" t="s">
        <v>311</v>
      </c>
      <c r="L111" t="s">
        <v>345</v>
      </c>
      <c r="M111">
        <v>3</v>
      </c>
      <c r="N111" t="s">
        <v>314</v>
      </c>
      <c r="O111" t="s">
        <v>336</v>
      </c>
      <c r="P111">
        <v>6.5</v>
      </c>
      <c r="Q111" t="s">
        <v>337</v>
      </c>
      <c r="R111" t="s">
        <v>317</v>
      </c>
      <c r="S111">
        <v>220</v>
      </c>
      <c r="T111" s="56" t="s">
        <v>318</v>
      </c>
      <c r="U111" t="s">
        <v>324</v>
      </c>
      <c r="V111" t="s">
        <v>320</v>
      </c>
      <c r="W111" s="56" t="s">
        <v>330</v>
      </c>
      <c r="X111" s="56">
        <v>0</v>
      </c>
      <c r="Y111" s="56" t="s">
        <v>321</v>
      </c>
      <c r="Z111" s="56">
        <v>0</v>
      </c>
      <c r="AA111" s="56" t="s">
        <v>322</v>
      </c>
      <c r="AB111" s="56">
        <v>0</v>
      </c>
      <c r="AC111" s="56">
        <v>0</v>
      </c>
      <c r="AD111" s="56">
        <v>0</v>
      </c>
      <c r="AE111" s="56" t="s">
        <v>322</v>
      </c>
      <c r="AF111" s="56">
        <v>0</v>
      </c>
      <c r="AG111" s="56">
        <v>0</v>
      </c>
      <c r="AH111" s="56">
        <v>0</v>
      </c>
      <c r="AI111" s="56" t="s">
        <v>318</v>
      </c>
      <c r="AJ111">
        <v>1</v>
      </c>
      <c r="AK111">
        <v>100</v>
      </c>
    </row>
    <row r="112" spans="1:37">
      <c r="A112" t="s">
        <v>459</v>
      </c>
      <c r="B112" t="s">
        <v>309</v>
      </c>
      <c r="C112">
        <v>2018</v>
      </c>
      <c r="D112">
        <v>3</v>
      </c>
      <c r="E112" t="s">
        <v>462</v>
      </c>
      <c r="F112" t="s">
        <v>326</v>
      </c>
      <c r="G112">
        <v>7.109693</v>
      </c>
      <c r="H112" s="24">
        <f>IF(AND(A112=A111,F112=F111,F112="Winter wheat"),G112*0.9*'Management details'!$F$46,
IF(AND(OR(A112&lt;&gt;A111,F112&lt;&gt;F111),F112="Winter wheat"),G112*'Management details'!$F$46,
IF(F112="Oilseed Rape",G112*'Management details'!$F$47)))</f>
        <v>24.8839255</v>
      </c>
      <c r="I112" t="s">
        <v>312</v>
      </c>
      <c r="J112">
        <v>10</v>
      </c>
      <c r="K112" t="s">
        <v>327</v>
      </c>
      <c r="L112" t="s">
        <v>345</v>
      </c>
      <c r="M112">
        <v>3</v>
      </c>
      <c r="N112" t="s">
        <v>314</v>
      </c>
      <c r="O112" t="s">
        <v>336</v>
      </c>
      <c r="P112">
        <v>6.5</v>
      </c>
      <c r="Q112" t="s">
        <v>337</v>
      </c>
      <c r="R112" t="s">
        <v>317</v>
      </c>
      <c r="S112">
        <v>220</v>
      </c>
      <c r="T112" s="56" t="s">
        <v>328</v>
      </c>
      <c r="U112" t="s">
        <v>329</v>
      </c>
      <c r="V112" t="s">
        <v>320</v>
      </c>
      <c r="W112" s="56" t="s">
        <v>330</v>
      </c>
      <c r="X112" s="56">
        <v>0</v>
      </c>
      <c r="Y112" s="56" t="s">
        <v>330</v>
      </c>
      <c r="Z112" s="56">
        <v>0</v>
      </c>
      <c r="AA112" s="56" t="s">
        <v>330</v>
      </c>
      <c r="AB112" s="56">
        <v>0</v>
      </c>
      <c r="AC112" s="56">
        <v>0</v>
      </c>
      <c r="AD112" s="56">
        <v>0</v>
      </c>
      <c r="AE112" s="56" t="s">
        <v>322</v>
      </c>
      <c r="AF112" s="56">
        <v>0</v>
      </c>
      <c r="AG112" s="56" t="s">
        <v>322</v>
      </c>
      <c r="AH112" s="56">
        <v>0</v>
      </c>
      <c r="AI112" s="56" t="s">
        <v>328</v>
      </c>
      <c r="AJ112">
        <v>1</v>
      </c>
      <c r="AK112">
        <v>100</v>
      </c>
    </row>
    <row r="113" spans="1:37">
      <c r="A113" t="s">
        <v>459</v>
      </c>
      <c r="B113" t="s">
        <v>309</v>
      </c>
      <c r="C113">
        <v>2019</v>
      </c>
      <c r="D113">
        <v>4</v>
      </c>
      <c r="E113" t="s">
        <v>463</v>
      </c>
      <c r="F113" t="s">
        <v>311</v>
      </c>
      <c r="G113">
        <v>7.109693</v>
      </c>
      <c r="H113" s="24">
        <f>IF(AND(A113=A112,F113=F112,F113="Winter wheat"),G113*0.9*'Management details'!$F$46,
IF(AND(OR(A113&lt;&gt;A112,F113&lt;&gt;F112),F113="Winter wheat"),G113*'Management details'!$F$46,
IF(F113="Oilseed Rape",G113*'Management details'!$F$47)))</f>
        <v>61.143359799999999</v>
      </c>
      <c r="I113" t="s">
        <v>312</v>
      </c>
      <c r="J113">
        <v>10</v>
      </c>
      <c r="K113" t="s">
        <v>311</v>
      </c>
      <c r="L113" t="s">
        <v>345</v>
      </c>
      <c r="M113">
        <v>3</v>
      </c>
      <c r="N113" t="s">
        <v>314</v>
      </c>
      <c r="O113" t="s">
        <v>336</v>
      </c>
      <c r="P113">
        <v>6.5</v>
      </c>
      <c r="Q113" t="s">
        <v>337</v>
      </c>
      <c r="R113" t="s">
        <v>317</v>
      </c>
      <c r="S113">
        <v>220</v>
      </c>
      <c r="T113" s="56" t="s">
        <v>318</v>
      </c>
      <c r="U113" t="s">
        <v>319</v>
      </c>
      <c r="V113" t="s">
        <v>320</v>
      </c>
      <c r="W113" s="56" t="s">
        <v>330</v>
      </c>
      <c r="X113" s="56">
        <v>0</v>
      </c>
      <c r="Y113" s="56" t="s">
        <v>321</v>
      </c>
      <c r="Z113" s="56">
        <v>0</v>
      </c>
      <c r="AA113" s="56" t="s">
        <v>322</v>
      </c>
      <c r="AB113" s="56">
        <v>0</v>
      </c>
      <c r="AC113" s="56" t="s">
        <v>322</v>
      </c>
      <c r="AD113" s="56" t="s">
        <v>322</v>
      </c>
      <c r="AE113" s="56" t="s">
        <v>322</v>
      </c>
      <c r="AF113" s="56">
        <v>0</v>
      </c>
      <c r="AG113" s="56">
        <v>0</v>
      </c>
      <c r="AH113" s="56">
        <v>0</v>
      </c>
      <c r="AI113" s="56" t="s">
        <v>318</v>
      </c>
      <c r="AJ113">
        <v>1</v>
      </c>
      <c r="AK113">
        <v>100</v>
      </c>
    </row>
    <row r="114" spans="1:37">
      <c r="A114" t="s">
        <v>459</v>
      </c>
      <c r="B114" t="s">
        <v>309</v>
      </c>
      <c r="C114">
        <v>2020</v>
      </c>
      <c r="D114">
        <v>5</v>
      </c>
      <c r="E114" t="s">
        <v>464</v>
      </c>
      <c r="F114" t="s">
        <v>311</v>
      </c>
      <c r="G114">
        <v>7.109693</v>
      </c>
      <c r="H114" s="24">
        <f>IF(AND(A114=A113,F114=F113,F114="Winter wheat"),G114*0.9*'Management details'!$F$46,
IF(AND(OR(A114&lt;&gt;A113,F114&lt;&gt;F113),F114="Winter wheat"),G114*'Management details'!$F$46,
IF(F114="Oilseed Rape",G114*'Management details'!$F$47)))</f>
        <v>55.029023820000006</v>
      </c>
      <c r="I114" t="s">
        <v>312</v>
      </c>
      <c r="J114">
        <v>10</v>
      </c>
      <c r="K114" t="s">
        <v>311</v>
      </c>
      <c r="L114" t="s">
        <v>345</v>
      </c>
      <c r="M114">
        <v>3</v>
      </c>
      <c r="N114" t="s">
        <v>314</v>
      </c>
      <c r="O114" t="s">
        <v>336</v>
      </c>
      <c r="P114">
        <v>6.5</v>
      </c>
      <c r="Q114" t="s">
        <v>337</v>
      </c>
      <c r="R114" t="s">
        <v>317</v>
      </c>
      <c r="S114">
        <v>220</v>
      </c>
      <c r="T114" s="56" t="s">
        <v>318</v>
      </c>
      <c r="U114" t="s">
        <v>324</v>
      </c>
      <c r="V114" t="s">
        <v>320</v>
      </c>
      <c r="W114" s="56" t="s">
        <v>330</v>
      </c>
      <c r="X114" s="56">
        <v>0</v>
      </c>
      <c r="Y114" s="56" t="s">
        <v>321</v>
      </c>
      <c r="Z114" s="56">
        <v>0</v>
      </c>
      <c r="AA114" s="56" t="s">
        <v>322</v>
      </c>
      <c r="AB114" s="56">
        <v>0</v>
      </c>
      <c r="AC114" s="56">
        <v>0</v>
      </c>
      <c r="AD114" s="56">
        <v>0</v>
      </c>
      <c r="AE114" s="56" t="s">
        <v>322</v>
      </c>
      <c r="AF114" s="56">
        <v>0</v>
      </c>
      <c r="AG114" s="56">
        <v>0</v>
      </c>
      <c r="AH114" s="56">
        <v>0</v>
      </c>
      <c r="AI114" s="56" t="s">
        <v>318</v>
      </c>
      <c r="AJ114">
        <v>1</v>
      </c>
      <c r="AK114">
        <v>100</v>
      </c>
    </row>
    <row r="115" spans="1:37">
      <c r="A115" t="s">
        <v>459</v>
      </c>
      <c r="B115" t="s">
        <v>309</v>
      </c>
      <c r="C115">
        <v>2021</v>
      </c>
      <c r="D115">
        <v>6</v>
      </c>
      <c r="E115" t="s">
        <v>465</v>
      </c>
      <c r="F115" t="s">
        <v>326</v>
      </c>
      <c r="G115">
        <v>7.109693</v>
      </c>
      <c r="H115" s="24">
        <f>IF(AND(A115=A114,F115=F114,F115="Winter wheat"),G115*0.9*'Management details'!$F$46,
IF(AND(OR(A115&lt;&gt;A114,F115&lt;&gt;F114),F115="Winter wheat"),G115*'Management details'!$F$46,
IF(F115="Oilseed Rape",G115*'Management details'!$F$47)))</f>
        <v>24.8839255</v>
      </c>
      <c r="I115" t="s">
        <v>312</v>
      </c>
      <c r="J115">
        <v>10</v>
      </c>
      <c r="K115" t="s">
        <v>327</v>
      </c>
      <c r="L115" t="s">
        <v>345</v>
      </c>
      <c r="M115">
        <v>3</v>
      </c>
      <c r="N115" t="s">
        <v>314</v>
      </c>
      <c r="O115" t="s">
        <v>336</v>
      </c>
      <c r="P115">
        <v>6.5</v>
      </c>
      <c r="Q115" t="s">
        <v>337</v>
      </c>
      <c r="R115" t="s">
        <v>317</v>
      </c>
      <c r="S115">
        <v>220</v>
      </c>
      <c r="T115" s="56" t="s">
        <v>328</v>
      </c>
      <c r="U115" t="s">
        <v>329</v>
      </c>
      <c r="V115" t="s">
        <v>320</v>
      </c>
      <c r="W115" s="56" t="s">
        <v>330</v>
      </c>
      <c r="X115" s="56">
        <v>0</v>
      </c>
      <c r="Y115" s="56" t="s">
        <v>330</v>
      </c>
      <c r="Z115" s="56">
        <v>0</v>
      </c>
      <c r="AA115" s="56" t="s">
        <v>330</v>
      </c>
      <c r="AB115" s="56">
        <v>0</v>
      </c>
      <c r="AC115" s="56">
        <v>0</v>
      </c>
      <c r="AD115" s="56">
        <v>0</v>
      </c>
      <c r="AE115" s="56" t="s">
        <v>322</v>
      </c>
      <c r="AF115" s="56">
        <v>0</v>
      </c>
      <c r="AG115" s="56" t="s">
        <v>322</v>
      </c>
      <c r="AH115" s="56">
        <v>0</v>
      </c>
      <c r="AI115" s="56" t="s">
        <v>328</v>
      </c>
      <c r="AJ115">
        <v>1</v>
      </c>
      <c r="AK115">
        <v>100</v>
      </c>
    </row>
    <row r="116" spans="1:37">
      <c r="A116" t="s">
        <v>466</v>
      </c>
      <c r="B116" t="s">
        <v>309</v>
      </c>
      <c r="C116">
        <v>2016</v>
      </c>
      <c r="D116">
        <v>1</v>
      </c>
      <c r="E116" t="s">
        <v>467</v>
      </c>
      <c r="F116" t="s">
        <v>311</v>
      </c>
      <c r="G116">
        <v>7.5759629999999998</v>
      </c>
      <c r="H116" s="24">
        <f>IF(AND(A116=A115,F116=F115,F116="Winter wheat"),G116*0.9*'Management details'!$F$46,
IF(AND(OR(A116&lt;&gt;A115,F116&lt;&gt;F115),F116="Winter wheat"),G116*'Management details'!$F$46,
IF(F116="Oilseed Rape",G116*'Management details'!$F$47)))</f>
        <v>65.153281800000002</v>
      </c>
      <c r="I116" t="s">
        <v>312</v>
      </c>
      <c r="J116">
        <v>10</v>
      </c>
      <c r="K116" t="s">
        <v>311</v>
      </c>
      <c r="L116" t="s">
        <v>345</v>
      </c>
      <c r="M116">
        <v>2.9</v>
      </c>
      <c r="N116" t="s">
        <v>314</v>
      </c>
      <c r="O116" t="s">
        <v>315</v>
      </c>
      <c r="P116">
        <v>7.7</v>
      </c>
      <c r="Q116" t="s">
        <v>316</v>
      </c>
      <c r="R116" t="s">
        <v>317</v>
      </c>
      <c r="S116">
        <v>220</v>
      </c>
      <c r="T116" s="56" t="s">
        <v>318</v>
      </c>
      <c r="U116" t="s">
        <v>319</v>
      </c>
      <c r="V116" t="s">
        <v>320</v>
      </c>
      <c r="W116" s="56" t="s">
        <v>330</v>
      </c>
      <c r="X116" s="56">
        <v>0</v>
      </c>
      <c r="Y116" s="56" t="s">
        <v>321</v>
      </c>
      <c r="Z116" s="56">
        <v>0</v>
      </c>
      <c r="AA116" s="56" t="s">
        <v>322</v>
      </c>
      <c r="AB116" s="56">
        <v>0</v>
      </c>
      <c r="AC116" s="56" t="s">
        <v>322</v>
      </c>
      <c r="AD116" s="56" t="s">
        <v>322</v>
      </c>
      <c r="AE116" s="56" t="s">
        <v>322</v>
      </c>
      <c r="AF116" s="56">
        <v>0</v>
      </c>
      <c r="AG116" s="56">
        <v>0</v>
      </c>
      <c r="AH116" s="56">
        <v>0</v>
      </c>
      <c r="AI116" s="56" t="s">
        <v>318</v>
      </c>
      <c r="AJ116">
        <v>1</v>
      </c>
      <c r="AK116">
        <v>100</v>
      </c>
    </row>
    <row r="117" spans="1:37">
      <c r="A117" t="s">
        <v>466</v>
      </c>
      <c r="B117" t="s">
        <v>309</v>
      </c>
      <c r="C117">
        <v>2017</v>
      </c>
      <c r="D117">
        <v>2</v>
      </c>
      <c r="E117" t="s">
        <v>468</v>
      </c>
      <c r="F117" t="s">
        <v>311</v>
      </c>
      <c r="G117">
        <v>7.5759629999999998</v>
      </c>
      <c r="H117" s="24">
        <f>IF(AND(A117=A116,F117=F116,F117="Winter wheat"),G117*0.9*'Management details'!$F$46,
IF(AND(OR(A117&lt;&gt;A116,F117&lt;&gt;F116),F117="Winter wheat"),G117*'Management details'!$F$46,
IF(F117="Oilseed Rape",G117*'Management details'!$F$47)))</f>
        <v>58.637953619999998</v>
      </c>
      <c r="I117" t="s">
        <v>312</v>
      </c>
      <c r="J117">
        <v>10</v>
      </c>
      <c r="K117" t="s">
        <v>311</v>
      </c>
      <c r="L117" t="s">
        <v>345</v>
      </c>
      <c r="M117">
        <v>2.9</v>
      </c>
      <c r="N117" t="s">
        <v>314</v>
      </c>
      <c r="O117" t="s">
        <v>315</v>
      </c>
      <c r="P117">
        <v>7.7</v>
      </c>
      <c r="Q117" t="s">
        <v>316</v>
      </c>
      <c r="R117" t="s">
        <v>317</v>
      </c>
      <c r="S117">
        <v>220</v>
      </c>
      <c r="T117" s="56" t="s">
        <v>318</v>
      </c>
      <c r="U117" t="s">
        <v>324</v>
      </c>
      <c r="V117" t="s">
        <v>320</v>
      </c>
      <c r="W117" s="56" t="s">
        <v>330</v>
      </c>
      <c r="X117" s="56">
        <v>0</v>
      </c>
      <c r="Y117" s="56" t="s">
        <v>321</v>
      </c>
      <c r="Z117" s="56">
        <v>0</v>
      </c>
      <c r="AA117" s="56" t="s">
        <v>322</v>
      </c>
      <c r="AB117" s="56">
        <v>0</v>
      </c>
      <c r="AC117" s="56">
        <v>0</v>
      </c>
      <c r="AD117" s="56">
        <v>0</v>
      </c>
      <c r="AE117" s="56" t="s">
        <v>322</v>
      </c>
      <c r="AF117" s="56">
        <v>0</v>
      </c>
      <c r="AG117" s="56">
        <v>0</v>
      </c>
      <c r="AH117" s="56">
        <v>0</v>
      </c>
      <c r="AI117" s="56" t="s">
        <v>318</v>
      </c>
      <c r="AJ117">
        <v>1</v>
      </c>
      <c r="AK117">
        <v>100</v>
      </c>
    </row>
    <row r="118" spans="1:37">
      <c r="A118" t="s">
        <v>466</v>
      </c>
      <c r="B118" t="s">
        <v>309</v>
      </c>
      <c r="C118">
        <v>2018</v>
      </c>
      <c r="D118">
        <v>3</v>
      </c>
      <c r="E118" t="s">
        <v>469</v>
      </c>
      <c r="F118" t="s">
        <v>326</v>
      </c>
      <c r="G118">
        <v>7.5759629999999998</v>
      </c>
      <c r="H118" s="24">
        <f>IF(AND(A118=A117,F118=F117,F118="Winter wheat"),G118*0.9*'Management details'!$F$46,
IF(AND(OR(A118&lt;&gt;A117,F118&lt;&gt;F117),F118="Winter wheat"),G118*'Management details'!$F$46,
IF(F118="Oilseed Rape",G118*'Management details'!$F$47)))</f>
        <v>26.515870499999998</v>
      </c>
      <c r="I118" t="s">
        <v>312</v>
      </c>
      <c r="J118">
        <v>10</v>
      </c>
      <c r="K118" t="s">
        <v>327</v>
      </c>
      <c r="L118" t="s">
        <v>345</v>
      </c>
      <c r="M118">
        <v>2.9</v>
      </c>
      <c r="N118" t="s">
        <v>314</v>
      </c>
      <c r="O118" t="s">
        <v>315</v>
      </c>
      <c r="P118">
        <v>7.7</v>
      </c>
      <c r="Q118" t="s">
        <v>316</v>
      </c>
      <c r="R118" t="s">
        <v>317</v>
      </c>
      <c r="S118">
        <v>220</v>
      </c>
      <c r="T118" s="56" t="s">
        <v>328</v>
      </c>
      <c r="U118" t="s">
        <v>329</v>
      </c>
      <c r="V118" t="s">
        <v>320</v>
      </c>
      <c r="W118" s="56" t="s">
        <v>330</v>
      </c>
      <c r="X118" s="56">
        <v>0</v>
      </c>
      <c r="Y118" s="56" t="s">
        <v>330</v>
      </c>
      <c r="Z118" s="56">
        <v>0</v>
      </c>
      <c r="AA118" s="56" t="s">
        <v>330</v>
      </c>
      <c r="AB118" s="56">
        <v>0</v>
      </c>
      <c r="AC118" s="56">
        <v>0</v>
      </c>
      <c r="AD118" s="56">
        <v>0</v>
      </c>
      <c r="AE118" s="56" t="s">
        <v>322</v>
      </c>
      <c r="AF118" s="56">
        <v>0</v>
      </c>
      <c r="AG118" s="56" t="s">
        <v>322</v>
      </c>
      <c r="AH118" s="56">
        <v>0</v>
      </c>
      <c r="AI118" s="56" t="s">
        <v>328</v>
      </c>
      <c r="AJ118">
        <v>1</v>
      </c>
      <c r="AK118">
        <v>100</v>
      </c>
    </row>
    <row r="119" spans="1:37">
      <c r="A119" t="s">
        <v>466</v>
      </c>
      <c r="B119" t="s">
        <v>309</v>
      </c>
      <c r="C119">
        <v>2019</v>
      </c>
      <c r="D119">
        <v>4</v>
      </c>
      <c r="E119" t="s">
        <v>470</v>
      </c>
      <c r="F119" t="s">
        <v>311</v>
      </c>
      <c r="G119">
        <v>7.5759629999999998</v>
      </c>
      <c r="H119" s="24">
        <f>IF(AND(A119=A118,F119=F118,F119="Winter wheat"),G119*0.9*'Management details'!$F$46,
IF(AND(OR(A119&lt;&gt;A118,F119&lt;&gt;F118),F119="Winter wheat"),G119*'Management details'!$F$46,
IF(F119="Oilseed Rape",G119*'Management details'!$F$47)))</f>
        <v>65.153281800000002</v>
      </c>
      <c r="I119" t="s">
        <v>312</v>
      </c>
      <c r="J119">
        <v>10</v>
      </c>
      <c r="K119" t="s">
        <v>311</v>
      </c>
      <c r="L119" t="s">
        <v>345</v>
      </c>
      <c r="M119">
        <v>2.9</v>
      </c>
      <c r="N119" t="s">
        <v>314</v>
      </c>
      <c r="O119" t="s">
        <v>315</v>
      </c>
      <c r="P119">
        <v>7.7</v>
      </c>
      <c r="Q119" t="s">
        <v>316</v>
      </c>
      <c r="R119" t="s">
        <v>317</v>
      </c>
      <c r="S119">
        <v>220</v>
      </c>
      <c r="T119" s="56" t="s">
        <v>318</v>
      </c>
      <c r="U119" t="s">
        <v>319</v>
      </c>
      <c r="V119" t="s">
        <v>320</v>
      </c>
      <c r="W119" s="56" t="s">
        <v>330</v>
      </c>
      <c r="X119" s="56">
        <v>0</v>
      </c>
      <c r="Y119" s="56" t="s">
        <v>321</v>
      </c>
      <c r="Z119" s="56">
        <v>0</v>
      </c>
      <c r="AA119" s="56" t="s">
        <v>322</v>
      </c>
      <c r="AB119" s="56">
        <v>0</v>
      </c>
      <c r="AC119" s="56" t="s">
        <v>322</v>
      </c>
      <c r="AD119" s="56" t="s">
        <v>322</v>
      </c>
      <c r="AE119" s="56" t="s">
        <v>322</v>
      </c>
      <c r="AF119" s="56">
        <v>0</v>
      </c>
      <c r="AG119" s="56">
        <v>0</v>
      </c>
      <c r="AH119" s="56">
        <v>0</v>
      </c>
      <c r="AI119" s="56" t="s">
        <v>318</v>
      </c>
      <c r="AJ119">
        <v>1</v>
      </c>
      <c r="AK119">
        <v>100</v>
      </c>
    </row>
    <row r="120" spans="1:37">
      <c r="A120" t="s">
        <v>466</v>
      </c>
      <c r="B120" t="s">
        <v>309</v>
      </c>
      <c r="C120">
        <v>2020</v>
      </c>
      <c r="D120">
        <v>5</v>
      </c>
      <c r="E120" t="s">
        <v>471</v>
      </c>
      <c r="F120" t="s">
        <v>311</v>
      </c>
      <c r="G120">
        <v>7.5759629999999998</v>
      </c>
      <c r="H120" s="24">
        <f>IF(AND(A120=A119,F120=F119,F120="Winter wheat"),G120*0.9*'Management details'!$F$46,
IF(AND(OR(A120&lt;&gt;A119,F120&lt;&gt;F119),F120="Winter wheat"),G120*'Management details'!$F$46,
IF(F120="Oilseed Rape",G120*'Management details'!$F$47)))</f>
        <v>58.637953619999998</v>
      </c>
      <c r="I120" t="s">
        <v>312</v>
      </c>
      <c r="J120">
        <v>10</v>
      </c>
      <c r="K120" t="s">
        <v>311</v>
      </c>
      <c r="L120" t="s">
        <v>345</v>
      </c>
      <c r="M120">
        <v>2.9</v>
      </c>
      <c r="N120" t="s">
        <v>314</v>
      </c>
      <c r="O120" t="s">
        <v>315</v>
      </c>
      <c r="P120">
        <v>7.7</v>
      </c>
      <c r="Q120" t="s">
        <v>316</v>
      </c>
      <c r="R120" t="s">
        <v>317</v>
      </c>
      <c r="S120">
        <v>220</v>
      </c>
      <c r="T120" s="56" t="s">
        <v>318</v>
      </c>
      <c r="U120" t="s">
        <v>324</v>
      </c>
      <c r="V120" t="s">
        <v>320</v>
      </c>
      <c r="W120" s="56" t="s">
        <v>330</v>
      </c>
      <c r="X120" s="56">
        <v>0</v>
      </c>
      <c r="Y120" s="56" t="s">
        <v>321</v>
      </c>
      <c r="Z120" s="56">
        <v>0</v>
      </c>
      <c r="AA120" s="56" t="s">
        <v>322</v>
      </c>
      <c r="AB120" s="56">
        <v>0</v>
      </c>
      <c r="AC120" s="56">
        <v>0</v>
      </c>
      <c r="AD120" s="56">
        <v>0</v>
      </c>
      <c r="AE120" s="56" t="s">
        <v>322</v>
      </c>
      <c r="AF120" s="56">
        <v>0</v>
      </c>
      <c r="AG120" s="56">
        <v>0</v>
      </c>
      <c r="AH120" s="56">
        <v>0</v>
      </c>
      <c r="AI120" s="56" t="s">
        <v>318</v>
      </c>
      <c r="AJ120">
        <v>1</v>
      </c>
      <c r="AK120">
        <v>100</v>
      </c>
    </row>
    <row r="121" spans="1:37">
      <c r="A121" t="s">
        <v>466</v>
      </c>
      <c r="B121" t="s">
        <v>309</v>
      </c>
      <c r="C121">
        <v>2021</v>
      </c>
      <c r="D121">
        <v>6</v>
      </c>
      <c r="E121" t="s">
        <v>472</v>
      </c>
      <c r="F121" t="s">
        <v>326</v>
      </c>
      <c r="G121">
        <v>7.5759629999999998</v>
      </c>
      <c r="H121" s="24">
        <f>IF(AND(A121=A120,F121=F120,F121="Winter wheat"),G121*0.9*'Management details'!$F$46,
IF(AND(OR(A121&lt;&gt;A120,F121&lt;&gt;F120),F121="Winter wheat"),G121*'Management details'!$F$46,
IF(F121="Oilseed Rape",G121*'Management details'!$F$47)))</f>
        <v>26.515870499999998</v>
      </c>
      <c r="I121" t="s">
        <v>312</v>
      </c>
      <c r="J121">
        <v>10</v>
      </c>
      <c r="K121" t="s">
        <v>327</v>
      </c>
      <c r="L121" t="s">
        <v>345</v>
      </c>
      <c r="M121">
        <v>2.9</v>
      </c>
      <c r="N121" t="s">
        <v>314</v>
      </c>
      <c r="O121" t="s">
        <v>315</v>
      </c>
      <c r="P121">
        <v>7.7</v>
      </c>
      <c r="Q121" t="s">
        <v>316</v>
      </c>
      <c r="R121" t="s">
        <v>317</v>
      </c>
      <c r="S121">
        <v>220</v>
      </c>
      <c r="T121" s="56" t="s">
        <v>328</v>
      </c>
      <c r="U121" t="s">
        <v>329</v>
      </c>
      <c r="V121" t="s">
        <v>320</v>
      </c>
      <c r="W121" s="56" t="s">
        <v>330</v>
      </c>
      <c r="X121" s="56">
        <v>0</v>
      </c>
      <c r="Y121" s="56" t="s">
        <v>330</v>
      </c>
      <c r="Z121" s="56">
        <v>0</v>
      </c>
      <c r="AA121" s="56" t="s">
        <v>330</v>
      </c>
      <c r="AB121" s="56">
        <v>0</v>
      </c>
      <c r="AC121" s="56">
        <v>0</v>
      </c>
      <c r="AD121" s="56">
        <v>0</v>
      </c>
      <c r="AE121" s="56" t="s">
        <v>322</v>
      </c>
      <c r="AF121" s="56">
        <v>0</v>
      </c>
      <c r="AG121" s="56" t="s">
        <v>322</v>
      </c>
      <c r="AH121" s="56">
        <v>0</v>
      </c>
      <c r="AI121" s="56" t="s">
        <v>328</v>
      </c>
      <c r="AJ121">
        <v>1</v>
      </c>
      <c r="AK121">
        <v>100</v>
      </c>
    </row>
    <row r="122" spans="1:37">
      <c r="A122" t="s">
        <v>473</v>
      </c>
      <c r="B122" t="s">
        <v>309</v>
      </c>
      <c r="C122">
        <v>2016</v>
      </c>
      <c r="D122">
        <v>1</v>
      </c>
      <c r="E122" t="s">
        <v>474</v>
      </c>
      <c r="F122" t="s">
        <v>311</v>
      </c>
      <c r="G122">
        <v>11.822901</v>
      </c>
      <c r="H122" s="24">
        <f>IF(AND(A122=A121,F122=F121,F122="Winter wheat"),G122*0.9*'Management details'!$F$46,
IF(AND(OR(A122&lt;&gt;A121,F122&lt;&gt;F121),F122="Winter wheat"),G122*'Management details'!$F$46,
IF(F122="Oilseed Rape",G122*'Management details'!$F$47)))</f>
        <v>101.67694859999999</v>
      </c>
      <c r="I122" t="s">
        <v>312</v>
      </c>
      <c r="J122">
        <v>10</v>
      </c>
      <c r="K122" t="s">
        <v>311</v>
      </c>
      <c r="L122" t="s">
        <v>381</v>
      </c>
      <c r="M122">
        <v>1</v>
      </c>
      <c r="N122" t="s">
        <v>314</v>
      </c>
      <c r="O122" t="s">
        <v>315</v>
      </c>
      <c r="P122">
        <v>6.8</v>
      </c>
      <c r="Q122" t="s">
        <v>337</v>
      </c>
      <c r="R122" t="s">
        <v>317</v>
      </c>
      <c r="S122">
        <v>220</v>
      </c>
      <c r="T122" s="56" t="s">
        <v>318</v>
      </c>
      <c r="U122" t="s">
        <v>319</v>
      </c>
      <c r="V122" t="s">
        <v>320</v>
      </c>
      <c r="W122" s="56" t="s">
        <v>330</v>
      </c>
      <c r="X122" s="56">
        <v>0</v>
      </c>
      <c r="Y122" s="56" t="s">
        <v>321</v>
      </c>
      <c r="Z122" s="56">
        <v>0</v>
      </c>
      <c r="AA122" s="56" t="s">
        <v>322</v>
      </c>
      <c r="AB122" s="56">
        <v>0</v>
      </c>
      <c r="AC122" s="56" t="s">
        <v>322</v>
      </c>
      <c r="AD122" s="56" t="s">
        <v>322</v>
      </c>
      <c r="AE122" s="56" t="s">
        <v>322</v>
      </c>
      <c r="AF122" s="56">
        <v>0</v>
      </c>
      <c r="AG122" s="56">
        <v>0</v>
      </c>
      <c r="AH122" s="56">
        <v>0</v>
      </c>
      <c r="AI122" s="56" t="s">
        <v>318</v>
      </c>
      <c r="AJ122">
        <v>1</v>
      </c>
      <c r="AK122">
        <v>100</v>
      </c>
    </row>
    <row r="123" spans="1:37">
      <c r="A123" t="s">
        <v>473</v>
      </c>
      <c r="B123" t="s">
        <v>309</v>
      </c>
      <c r="C123">
        <v>2017</v>
      </c>
      <c r="D123">
        <v>2</v>
      </c>
      <c r="E123" t="s">
        <v>475</v>
      </c>
      <c r="F123" t="s">
        <v>311</v>
      </c>
      <c r="G123">
        <v>11.822901</v>
      </c>
      <c r="H123" s="24">
        <f>IF(AND(A123=A122,F123=F122,F123="Winter wheat"),G123*0.9*'Management details'!$F$46,
IF(AND(OR(A123&lt;&gt;A122,F123&lt;&gt;F122),F123="Winter wheat"),G123*'Management details'!$F$46,
IF(F123="Oilseed Rape",G123*'Management details'!$F$47)))</f>
        <v>91.509253740000005</v>
      </c>
      <c r="I123" t="s">
        <v>312</v>
      </c>
      <c r="J123">
        <v>10</v>
      </c>
      <c r="K123" t="s">
        <v>311</v>
      </c>
      <c r="L123" t="s">
        <v>381</v>
      </c>
      <c r="M123">
        <v>1</v>
      </c>
      <c r="N123" t="s">
        <v>314</v>
      </c>
      <c r="O123" t="s">
        <v>315</v>
      </c>
      <c r="P123">
        <v>6.8</v>
      </c>
      <c r="Q123" t="s">
        <v>337</v>
      </c>
      <c r="R123" t="s">
        <v>317</v>
      </c>
      <c r="S123">
        <v>220</v>
      </c>
      <c r="T123" s="56" t="s">
        <v>318</v>
      </c>
      <c r="U123" t="s">
        <v>324</v>
      </c>
      <c r="V123" t="s">
        <v>320</v>
      </c>
      <c r="W123" s="56" t="s">
        <v>330</v>
      </c>
      <c r="X123" s="56">
        <v>0</v>
      </c>
      <c r="Y123" s="56" t="s">
        <v>321</v>
      </c>
      <c r="Z123" s="56">
        <v>0</v>
      </c>
      <c r="AA123" s="56" t="s">
        <v>322</v>
      </c>
      <c r="AB123" s="56">
        <v>0</v>
      </c>
      <c r="AC123" s="56">
        <v>0</v>
      </c>
      <c r="AD123" s="56">
        <v>0</v>
      </c>
      <c r="AE123" s="56" t="s">
        <v>322</v>
      </c>
      <c r="AF123" s="56">
        <v>0</v>
      </c>
      <c r="AG123" s="56">
        <v>0</v>
      </c>
      <c r="AH123" s="56">
        <v>0</v>
      </c>
      <c r="AI123" s="56" t="s">
        <v>318</v>
      </c>
      <c r="AJ123">
        <v>1</v>
      </c>
      <c r="AK123">
        <v>100</v>
      </c>
    </row>
    <row r="124" spans="1:37">
      <c r="A124" t="s">
        <v>473</v>
      </c>
      <c r="B124" t="s">
        <v>309</v>
      </c>
      <c r="C124">
        <v>2018</v>
      </c>
      <c r="D124">
        <v>3</v>
      </c>
      <c r="E124" t="s">
        <v>476</v>
      </c>
      <c r="F124" t="s">
        <v>326</v>
      </c>
      <c r="G124">
        <v>11.822901</v>
      </c>
      <c r="H124" s="24">
        <f>IF(AND(A124=A123,F124=F123,F124="Winter wheat"),G124*0.9*'Management details'!$F$46,
IF(AND(OR(A124&lt;&gt;A123,F124&lt;&gt;F123),F124="Winter wheat"),G124*'Management details'!$F$46,
IF(F124="Oilseed Rape",G124*'Management details'!$F$47)))</f>
        <v>41.380153499999999</v>
      </c>
      <c r="I124" t="s">
        <v>312</v>
      </c>
      <c r="J124">
        <v>10</v>
      </c>
      <c r="K124" t="s">
        <v>327</v>
      </c>
      <c r="L124" t="s">
        <v>381</v>
      </c>
      <c r="M124">
        <v>1</v>
      </c>
      <c r="N124" t="s">
        <v>314</v>
      </c>
      <c r="O124" t="s">
        <v>315</v>
      </c>
      <c r="P124">
        <v>6.8</v>
      </c>
      <c r="Q124" t="s">
        <v>337</v>
      </c>
      <c r="R124" t="s">
        <v>317</v>
      </c>
      <c r="S124">
        <v>220</v>
      </c>
      <c r="T124" s="56" t="s">
        <v>328</v>
      </c>
      <c r="U124" t="s">
        <v>329</v>
      </c>
      <c r="V124" t="s">
        <v>320</v>
      </c>
      <c r="W124" s="56" t="s">
        <v>330</v>
      </c>
      <c r="X124" s="56">
        <v>0</v>
      </c>
      <c r="Y124" s="56" t="s">
        <v>330</v>
      </c>
      <c r="Z124" s="56">
        <v>0</v>
      </c>
      <c r="AA124" s="56" t="s">
        <v>330</v>
      </c>
      <c r="AB124" s="56">
        <v>0</v>
      </c>
      <c r="AC124" s="56">
        <v>0</v>
      </c>
      <c r="AD124" s="56">
        <v>0</v>
      </c>
      <c r="AE124" s="56" t="s">
        <v>322</v>
      </c>
      <c r="AF124" s="56">
        <v>0</v>
      </c>
      <c r="AG124" s="56" t="s">
        <v>322</v>
      </c>
      <c r="AH124" s="56">
        <v>0</v>
      </c>
      <c r="AI124" s="56" t="s">
        <v>328</v>
      </c>
      <c r="AJ124">
        <v>1</v>
      </c>
      <c r="AK124">
        <v>100</v>
      </c>
    </row>
    <row r="125" spans="1:37">
      <c r="A125" t="s">
        <v>473</v>
      </c>
      <c r="B125" t="s">
        <v>309</v>
      </c>
      <c r="C125">
        <v>2019</v>
      </c>
      <c r="D125">
        <v>4</v>
      </c>
      <c r="E125" t="s">
        <v>477</v>
      </c>
      <c r="F125" t="s">
        <v>311</v>
      </c>
      <c r="G125">
        <v>11.822901</v>
      </c>
      <c r="H125" s="24">
        <f>IF(AND(A125=A124,F125=F124,F125="Winter wheat"),G125*0.9*'Management details'!$F$46,
IF(AND(OR(A125&lt;&gt;A124,F125&lt;&gt;F124),F125="Winter wheat"),G125*'Management details'!$F$46,
IF(F125="Oilseed Rape",G125*'Management details'!$F$47)))</f>
        <v>101.67694859999999</v>
      </c>
      <c r="I125" t="s">
        <v>312</v>
      </c>
      <c r="J125">
        <v>10</v>
      </c>
      <c r="K125" t="s">
        <v>311</v>
      </c>
      <c r="L125" t="s">
        <v>381</v>
      </c>
      <c r="M125">
        <v>1</v>
      </c>
      <c r="N125" t="s">
        <v>314</v>
      </c>
      <c r="O125" t="s">
        <v>315</v>
      </c>
      <c r="P125">
        <v>6.8</v>
      </c>
      <c r="Q125" t="s">
        <v>337</v>
      </c>
      <c r="R125" t="s">
        <v>317</v>
      </c>
      <c r="S125">
        <v>220</v>
      </c>
      <c r="T125" s="56" t="s">
        <v>318</v>
      </c>
      <c r="U125" t="s">
        <v>319</v>
      </c>
      <c r="V125" t="s">
        <v>320</v>
      </c>
      <c r="W125" s="56" t="s">
        <v>330</v>
      </c>
      <c r="X125" s="56">
        <v>0</v>
      </c>
      <c r="Y125" s="56" t="s">
        <v>321</v>
      </c>
      <c r="Z125" s="56">
        <v>0</v>
      </c>
      <c r="AA125" s="56" t="s">
        <v>322</v>
      </c>
      <c r="AB125" s="56">
        <v>0</v>
      </c>
      <c r="AC125" s="56" t="s">
        <v>322</v>
      </c>
      <c r="AD125" s="56" t="s">
        <v>322</v>
      </c>
      <c r="AE125" s="56" t="s">
        <v>322</v>
      </c>
      <c r="AF125" s="56">
        <v>0</v>
      </c>
      <c r="AG125" s="56">
        <v>0</v>
      </c>
      <c r="AH125" s="56">
        <v>0</v>
      </c>
      <c r="AI125" s="56" t="s">
        <v>318</v>
      </c>
      <c r="AJ125">
        <v>1</v>
      </c>
      <c r="AK125">
        <v>100</v>
      </c>
    </row>
    <row r="126" spans="1:37">
      <c r="A126" t="s">
        <v>473</v>
      </c>
      <c r="B126" t="s">
        <v>309</v>
      </c>
      <c r="C126">
        <v>2020</v>
      </c>
      <c r="D126">
        <v>5</v>
      </c>
      <c r="E126" t="s">
        <v>478</v>
      </c>
      <c r="F126" t="s">
        <v>311</v>
      </c>
      <c r="G126">
        <v>11.822901</v>
      </c>
      <c r="H126" s="24">
        <f>IF(AND(A126=A125,F126=F125,F126="Winter wheat"),G126*0.9*'Management details'!$F$46,
IF(AND(OR(A126&lt;&gt;A125,F126&lt;&gt;F125),F126="Winter wheat"),G126*'Management details'!$F$46,
IF(F126="Oilseed Rape",G126*'Management details'!$F$47)))</f>
        <v>91.509253740000005</v>
      </c>
      <c r="I126" t="s">
        <v>312</v>
      </c>
      <c r="J126">
        <v>10</v>
      </c>
      <c r="K126" t="s">
        <v>311</v>
      </c>
      <c r="L126" t="s">
        <v>381</v>
      </c>
      <c r="M126">
        <v>1</v>
      </c>
      <c r="N126" t="s">
        <v>314</v>
      </c>
      <c r="O126" t="s">
        <v>315</v>
      </c>
      <c r="P126">
        <v>6.8</v>
      </c>
      <c r="Q126" t="s">
        <v>337</v>
      </c>
      <c r="R126" t="s">
        <v>317</v>
      </c>
      <c r="S126">
        <v>220</v>
      </c>
      <c r="T126" s="56" t="s">
        <v>318</v>
      </c>
      <c r="U126" t="s">
        <v>324</v>
      </c>
      <c r="V126" t="s">
        <v>320</v>
      </c>
      <c r="W126" s="56" t="s">
        <v>330</v>
      </c>
      <c r="X126" s="56">
        <v>0</v>
      </c>
      <c r="Y126" s="56" t="s">
        <v>321</v>
      </c>
      <c r="Z126" s="56">
        <v>0</v>
      </c>
      <c r="AA126" s="56" t="s">
        <v>322</v>
      </c>
      <c r="AB126" s="56">
        <v>0</v>
      </c>
      <c r="AC126" s="56">
        <v>0</v>
      </c>
      <c r="AD126" s="56">
        <v>0</v>
      </c>
      <c r="AE126" s="56" t="s">
        <v>322</v>
      </c>
      <c r="AF126" s="56">
        <v>0</v>
      </c>
      <c r="AG126" s="56">
        <v>0</v>
      </c>
      <c r="AH126" s="56">
        <v>0</v>
      </c>
      <c r="AI126" s="56" t="s">
        <v>318</v>
      </c>
      <c r="AJ126">
        <v>1</v>
      </c>
      <c r="AK126">
        <v>100</v>
      </c>
    </row>
    <row r="127" spans="1:37">
      <c r="A127" t="s">
        <v>473</v>
      </c>
      <c r="B127" t="s">
        <v>309</v>
      </c>
      <c r="C127">
        <v>2021</v>
      </c>
      <c r="D127">
        <v>6</v>
      </c>
      <c r="E127" t="s">
        <v>479</v>
      </c>
      <c r="F127" t="s">
        <v>326</v>
      </c>
      <c r="G127">
        <v>11.822901</v>
      </c>
      <c r="H127" s="24">
        <f>IF(AND(A127=A126,F127=F126,F127="Winter wheat"),G127*0.9*'Management details'!$F$46,
IF(AND(OR(A127&lt;&gt;A126,F127&lt;&gt;F126),F127="Winter wheat"),G127*'Management details'!$F$46,
IF(F127="Oilseed Rape",G127*'Management details'!$F$47)))</f>
        <v>41.380153499999999</v>
      </c>
      <c r="I127" t="s">
        <v>312</v>
      </c>
      <c r="J127">
        <v>10</v>
      </c>
      <c r="K127" t="s">
        <v>327</v>
      </c>
      <c r="L127" t="s">
        <v>381</v>
      </c>
      <c r="M127">
        <v>1</v>
      </c>
      <c r="N127" t="s">
        <v>314</v>
      </c>
      <c r="O127" t="s">
        <v>315</v>
      </c>
      <c r="P127">
        <v>6.8</v>
      </c>
      <c r="Q127" t="s">
        <v>337</v>
      </c>
      <c r="R127" t="s">
        <v>317</v>
      </c>
      <c r="S127">
        <v>220</v>
      </c>
      <c r="T127" s="56" t="s">
        <v>328</v>
      </c>
      <c r="U127" t="s">
        <v>329</v>
      </c>
      <c r="V127" t="s">
        <v>320</v>
      </c>
      <c r="W127" s="56" t="s">
        <v>330</v>
      </c>
      <c r="X127" s="56">
        <v>0</v>
      </c>
      <c r="Y127" s="56" t="s">
        <v>330</v>
      </c>
      <c r="Z127" s="56">
        <v>0</v>
      </c>
      <c r="AA127" s="56" t="s">
        <v>330</v>
      </c>
      <c r="AB127" s="56">
        <v>0</v>
      </c>
      <c r="AC127" s="56">
        <v>0</v>
      </c>
      <c r="AD127" s="56">
        <v>0</v>
      </c>
      <c r="AE127" s="56" t="s">
        <v>322</v>
      </c>
      <c r="AF127" s="56">
        <v>0</v>
      </c>
      <c r="AG127" s="56" t="s">
        <v>322</v>
      </c>
      <c r="AH127" s="56">
        <v>0</v>
      </c>
      <c r="AI127" s="56" t="s">
        <v>328</v>
      </c>
      <c r="AJ127">
        <v>1</v>
      </c>
      <c r="AK127">
        <v>100</v>
      </c>
    </row>
    <row r="128" spans="1:37">
      <c r="A128" t="s">
        <v>480</v>
      </c>
      <c r="B128" t="s">
        <v>309</v>
      </c>
      <c r="C128">
        <v>2016</v>
      </c>
      <c r="D128">
        <v>1</v>
      </c>
      <c r="E128" t="s">
        <v>481</v>
      </c>
      <c r="F128" t="s">
        <v>311</v>
      </c>
      <c r="G128">
        <v>7.9554819999999999</v>
      </c>
      <c r="H128" s="24">
        <f>IF(AND(A128=A127,F128=F127,F128="Winter wheat"),G128*0.9*'Management details'!$F$46,
IF(AND(OR(A128&lt;&gt;A127,F128&lt;&gt;F127),F128="Winter wheat"),G128*'Management details'!$F$46,
IF(F128="Oilseed Rape",G128*'Management details'!$F$47)))</f>
        <v>68.417145199999993</v>
      </c>
      <c r="I128" t="s">
        <v>312</v>
      </c>
      <c r="J128">
        <v>10</v>
      </c>
      <c r="K128" t="s">
        <v>311</v>
      </c>
      <c r="L128" t="s">
        <v>345</v>
      </c>
      <c r="M128">
        <v>2.2000000000000002</v>
      </c>
      <c r="N128" t="s">
        <v>314</v>
      </c>
      <c r="O128" t="s">
        <v>336</v>
      </c>
      <c r="P128">
        <v>6.7</v>
      </c>
      <c r="Q128" t="s">
        <v>337</v>
      </c>
      <c r="R128" t="s">
        <v>317</v>
      </c>
      <c r="S128">
        <v>220</v>
      </c>
      <c r="T128" s="56" t="s">
        <v>318</v>
      </c>
      <c r="U128" t="s">
        <v>319</v>
      </c>
      <c r="V128" t="s">
        <v>320</v>
      </c>
      <c r="W128" s="56" t="s">
        <v>330</v>
      </c>
      <c r="X128" s="56">
        <v>0</v>
      </c>
      <c r="Y128" s="56" t="s">
        <v>321</v>
      </c>
      <c r="Z128" s="56">
        <v>0</v>
      </c>
      <c r="AA128" s="56" t="s">
        <v>322</v>
      </c>
      <c r="AB128" s="56">
        <v>0</v>
      </c>
      <c r="AC128" s="56" t="s">
        <v>322</v>
      </c>
      <c r="AD128" s="56" t="s">
        <v>322</v>
      </c>
      <c r="AE128" s="56" t="s">
        <v>322</v>
      </c>
      <c r="AF128" s="56">
        <v>0</v>
      </c>
      <c r="AG128" s="56">
        <v>0</v>
      </c>
      <c r="AH128" s="56">
        <v>0</v>
      </c>
      <c r="AI128" s="56" t="s">
        <v>318</v>
      </c>
      <c r="AJ128">
        <v>1</v>
      </c>
      <c r="AK128">
        <v>100</v>
      </c>
    </row>
    <row r="129" spans="1:37">
      <c r="A129" t="s">
        <v>480</v>
      </c>
      <c r="B129" t="s">
        <v>309</v>
      </c>
      <c r="C129">
        <v>2017</v>
      </c>
      <c r="D129">
        <v>2</v>
      </c>
      <c r="E129" t="s">
        <v>482</v>
      </c>
      <c r="F129" t="s">
        <v>311</v>
      </c>
      <c r="G129">
        <v>7.9554819999999999</v>
      </c>
      <c r="H129" s="24">
        <f>IF(AND(A129=A128,F129=F128,F129="Winter wheat"),G129*0.9*'Management details'!$F$46,
IF(AND(OR(A129&lt;&gt;A128,F129&lt;&gt;F128),F129="Winter wheat"),G129*'Management details'!$F$46,
IF(F129="Oilseed Rape",G129*'Management details'!$F$47)))</f>
        <v>61.575430679999997</v>
      </c>
      <c r="I129" t="s">
        <v>312</v>
      </c>
      <c r="J129">
        <v>10</v>
      </c>
      <c r="K129" t="s">
        <v>311</v>
      </c>
      <c r="L129" t="s">
        <v>345</v>
      </c>
      <c r="M129">
        <v>2.2000000000000002</v>
      </c>
      <c r="N129" t="s">
        <v>314</v>
      </c>
      <c r="O129" t="s">
        <v>336</v>
      </c>
      <c r="P129">
        <v>6.7</v>
      </c>
      <c r="Q129" t="s">
        <v>337</v>
      </c>
      <c r="R129" t="s">
        <v>317</v>
      </c>
      <c r="S129">
        <v>220</v>
      </c>
      <c r="T129" s="56" t="s">
        <v>318</v>
      </c>
      <c r="U129" t="s">
        <v>324</v>
      </c>
      <c r="V129" t="s">
        <v>320</v>
      </c>
      <c r="W129" s="56" t="s">
        <v>330</v>
      </c>
      <c r="X129" s="56">
        <v>0</v>
      </c>
      <c r="Y129" s="56" t="s">
        <v>321</v>
      </c>
      <c r="Z129" s="56">
        <v>0</v>
      </c>
      <c r="AA129" s="56" t="s">
        <v>322</v>
      </c>
      <c r="AB129" s="56">
        <v>0</v>
      </c>
      <c r="AC129" s="56">
        <v>0</v>
      </c>
      <c r="AD129" s="56">
        <v>0</v>
      </c>
      <c r="AE129" s="56" t="s">
        <v>322</v>
      </c>
      <c r="AF129" s="56">
        <v>0</v>
      </c>
      <c r="AG129" s="56">
        <v>0</v>
      </c>
      <c r="AH129" s="56">
        <v>0</v>
      </c>
      <c r="AI129" s="56" t="s">
        <v>318</v>
      </c>
      <c r="AJ129">
        <v>1</v>
      </c>
      <c r="AK129">
        <v>100</v>
      </c>
    </row>
    <row r="130" spans="1:37">
      <c r="A130" t="s">
        <v>480</v>
      </c>
      <c r="B130" t="s">
        <v>309</v>
      </c>
      <c r="C130">
        <v>2018</v>
      </c>
      <c r="D130">
        <v>3</v>
      </c>
      <c r="E130" t="s">
        <v>483</v>
      </c>
      <c r="F130" t="s">
        <v>326</v>
      </c>
      <c r="G130">
        <v>7.9554819999999999</v>
      </c>
      <c r="H130" s="24">
        <f>IF(AND(A130=A129,F130=F129,F130="Winter wheat"),G130*0.9*'Management details'!$F$46,
IF(AND(OR(A130&lt;&gt;A129,F130&lt;&gt;F129),F130="Winter wheat"),G130*'Management details'!$F$46,
IF(F130="Oilseed Rape",G130*'Management details'!$F$47)))</f>
        <v>27.844186999999998</v>
      </c>
      <c r="I130" t="s">
        <v>312</v>
      </c>
      <c r="J130">
        <v>10</v>
      </c>
      <c r="K130" t="s">
        <v>327</v>
      </c>
      <c r="L130" t="s">
        <v>345</v>
      </c>
      <c r="M130">
        <v>2.2000000000000002</v>
      </c>
      <c r="N130" t="s">
        <v>314</v>
      </c>
      <c r="O130" t="s">
        <v>336</v>
      </c>
      <c r="P130">
        <v>6.7</v>
      </c>
      <c r="Q130" t="s">
        <v>337</v>
      </c>
      <c r="R130" t="s">
        <v>317</v>
      </c>
      <c r="S130">
        <v>220</v>
      </c>
      <c r="T130" s="56" t="s">
        <v>328</v>
      </c>
      <c r="U130" t="s">
        <v>329</v>
      </c>
      <c r="V130" t="s">
        <v>320</v>
      </c>
      <c r="W130" s="56" t="s">
        <v>330</v>
      </c>
      <c r="X130" s="56">
        <v>0</v>
      </c>
      <c r="Y130" s="56" t="s">
        <v>330</v>
      </c>
      <c r="Z130" s="56">
        <v>0</v>
      </c>
      <c r="AA130" s="56" t="s">
        <v>330</v>
      </c>
      <c r="AB130" s="56">
        <v>0</v>
      </c>
      <c r="AC130" s="56">
        <v>0</v>
      </c>
      <c r="AD130" s="56">
        <v>0</v>
      </c>
      <c r="AE130" s="56" t="s">
        <v>322</v>
      </c>
      <c r="AF130" s="56">
        <v>0</v>
      </c>
      <c r="AG130" s="56" t="s">
        <v>322</v>
      </c>
      <c r="AH130" s="56">
        <v>0</v>
      </c>
      <c r="AI130" s="56" t="s">
        <v>328</v>
      </c>
      <c r="AJ130">
        <v>1</v>
      </c>
      <c r="AK130">
        <v>100</v>
      </c>
    </row>
    <row r="131" spans="1:37">
      <c r="A131" t="s">
        <v>480</v>
      </c>
      <c r="B131" t="s">
        <v>309</v>
      </c>
      <c r="C131">
        <v>2019</v>
      </c>
      <c r="D131">
        <v>4</v>
      </c>
      <c r="E131" t="s">
        <v>484</v>
      </c>
      <c r="F131" t="s">
        <v>311</v>
      </c>
      <c r="G131">
        <v>7.9554819999999999</v>
      </c>
      <c r="H131" s="24">
        <f>IF(AND(A131=A130,F131=F130,F131="Winter wheat"),G131*0.9*'Management details'!$F$46,
IF(AND(OR(A131&lt;&gt;A130,F131&lt;&gt;F130),F131="Winter wheat"),G131*'Management details'!$F$46,
IF(F131="Oilseed Rape",G131*'Management details'!$F$47)))</f>
        <v>68.417145199999993</v>
      </c>
      <c r="I131" t="s">
        <v>312</v>
      </c>
      <c r="J131">
        <v>10</v>
      </c>
      <c r="K131" t="s">
        <v>311</v>
      </c>
      <c r="L131" t="s">
        <v>345</v>
      </c>
      <c r="M131">
        <v>2.2000000000000002</v>
      </c>
      <c r="N131" t="s">
        <v>314</v>
      </c>
      <c r="O131" t="s">
        <v>336</v>
      </c>
      <c r="P131">
        <v>6.7</v>
      </c>
      <c r="Q131" t="s">
        <v>337</v>
      </c>
      <c r="R131" t="s">
        <v>317</v>
      </c>
      <c r="S131">
        <v>220</v>
      </c>
      <c r="T131" s="56" t="s">
        <v>318</v>
      </c>
      <c r="U131" t="s">
        <v>319</v>
      </c>
      <c r="V131" t="s">
        <v>320</v>
      </c>
      <c r="W131" s="56" t="s">
        <v>330</v>
      </c>
      <c r="X131" s="56">
        <v>0</v>
      </c>
      <c r="Y131" s="56" t="s">
        <v>321</v>
      </c>
      <c r="Z131" s="56">
        <v>0</v>
      </c>
      <c r="AA131" s="56" t="s">
        <v>322</v>
      </c>
      <c r="AB131" s="56">
        <v>0</v>
      </c>
      <c r="AC131" s="56" t="s">
        <v>322</v>
      </c>
      <c r="AD131" s="56" t="s">
        <v>322</v>
      </c>
      <c r="AE131" s="56" t="s">
        <v>322</v>
      </c>
      <c r="AF131" s="56">
        <v>0</v>
      </c>
      <c r="AG131" s="56">
        <v>0</v>
      </c>
      <c r="AH131" s="56">
        <v>0</v>
      </c>
      <c r="AI131" s="56" t="s">
        <v>318</v>
      </c>
      <c r="AJ131">
        <v>1</v>
      </c>
      <c r="AK131">
        <v>100</v>
      </c>
    </row>
    <row r="132" spans="1:37">
      <c r="A132" t="s">
        <v>480</v>
      </c>
      <c r="B132" t="s">
        <v>309</v>
      </c>
      <c r="C132">
        <v>2020</v>
      </c>
      <c r="D132">
        <v>5</v>
      </c>
      <c r="E132" t="s">
        <v>485</v>
      </c>
      <c r="F132" t="s">
        <v>311</v>
      </c>
      <c r="G132">
        <v>7.9554819999999999</v>
      </c>
      <c r="H132" s="24">
        <f>IF(AND(A132=A131,F132=F131,F132="Winter wheat"),G132*0.9*'Management details'!$F$46,
IF(AND(OR(A132&lt;&gt;A131,F132&lt;&gt;F131),F132="Winter wheat"),G132*'Management details'!$F$46,
IF(F132="Oilseed Rape",G132*'Management details'!$F$47)))</f>
        <v>61.575430679999997</v>
      </c>
      <c r="I132" t="s">
        <v>312</v>
      </c>
      <c r="J132">
        <v>10</v>
      </c>
      <c r="K132" t="s">
        <v>311</v>
      </c>
      <c r="L132" t="s">
        <v>345</v>
      </c>
      <c r="M132">
        <v>2.2000000000000002</v>
      </c>
      <c r="N132" t="s">
        <v>314</v>
      </c>
      <c r="O132" t="s">
        <v>336</v>
      </c>
      <c r="P132">
        <v>6.7</v>
      </c>
      <c r="Q132" t="s">
        <v>337</v>
      </c>
      <c r="R132" t="s">
        <v>317</v>
      </c>
      <c r="S132">
        <v>220</v>
      </c>
      <c r="T132" s="56" t="s">
        <v>318</v>
      </c>
      <c r="U132" t="s">
        <v>324</v>
      </c>
      <c r="V132" t="s">
        <v>320</v>
      </c>
      <c r="W132" s="56" t="s">
        <v>330</v>
      </c>
      <c r="X132" s="56">
        <v>0</v>
      </c>
      <c r="Y132" s="56" t="s">
        <v>321</v>
      </c>
      <c r="Z132" s="56">
        <v>0</v>
      </c>
      <c r="AA132" s="56" t="s">
        <v>322</v>
      </c>
      <c r="AB132" s="56">
        <v>0</v>
      </c>
      <c r="AC132" s="56">
        <v>0</v>
      </c>
      <c r="AD132" s="56">
        <v>0</v>
      </c>
      <c r="AE132" s="56" t="s">
        <v>322</v>
      </c>
      <c r="AF132" s="56">
        <v>0</v>
      </c>
      <c r="AG132" s="56">
        <v>0</v>
      </c>
      <c r="AH132" s="56">
        <v>0</v>
      </c>
      <c r="AI132" s="56" t="s">
        <v>318</v>
      </c>
      <c r="AJ132">
        <v>1</v>
      </c>
      <c r="AK132">
        <v>100</v>
      </c>
    </row>
    <row r="133" spans="1:37">
      <c r="A133" t="s">
        <v>480</v>
      </c>
      <c r="B133" t="s">
        <v>309</v>
      </c>
      <c r="C133">
        <v>2021</v>
      </c>
      <c r="D133">
        <v>6</v>
      </c>
      <c r="E133" t="s">
        <v>486</v>
      </c>
      <c r="F133" t="s">
        <v>326</v>
      </c>
      <c r="G133">
        <v>7.9554819999999999</v>
      </c>
      <c r="H133" s="24">
        <f>IF(AND(A133=A132,F133=F132,F133="Winter wheat"),G133*0.9*'Management details'!$F$46,
IF(AND(OR(A133&lt;&gt;A132,F133&lt;&gt;F132),F133="Winter wheat"),G133*'Management details'!$F$46,
IF(F133="Oilseed Rape",G133*'Management details'!$F$47)))</f>
        <v>27.844186999999998</v>
      </c>
      <c r="I133" t="s">
        <v>312</v>
      </c>
      <c r="J133">
        <v>10</v>
      </c>
      <c r="K133" t="s">
        <v>327</v>
      </c>
      <c r="L133" t="s">
        <v>345</v>
      </c>
      <c r="M133">
        <v>2.2000000000000002</v>
      </c>
      <c r="N133" t="s">
        <v>314</v>
      </c>
      <c r="O133" t="s">
        <v>336</v>
      </c>
      <c r="P133">
        <v>6.7</v>
      </c>
      <c r="Q133" t="s">
        <v>337</v>
      </c>
      <c r="R133" t="s">
        <v>317</v>
      </c>
      <c r="S133">
        <v>220</v>
      </c>
      <c r="T133" s="56" t="s">
        <v>328</v>
      </c>
      <c r="U133" t="s">
        <v>329</v>
      </c>
      <c r="V133" t="s">
        <v>320</v>
      </c>
      <c r="W133" s="56" t="s">
        <v>330</v>
      </c>
      <c r="X133" s="56">
        <v>0</v>
      </c>
      <c r="Y133" s="56" t="s">
        <v>330</v>
      </c>
      <c r="Z133" s="56">
        <v>0</v>
      </c>
      <c r="AA133" s="56" t="s">
        <v>330</v>
      </c>
      <c r="AB133" s="56">
        <v>0</v>
      </c>
      <c r="AC133" s="56">
        <v>0</v>
      </c>
      <c r="AD133" s="56">
        <v>0</v>
      </c>
      <c r="AE133" s="56" t="s">
        <v>322</v>
      </c>
      <c r="AF133" s="56">
        <v>0</v>
      </c>
      <c r="AG133" s="56" t="s">
        <v>322</v>
      </c>
      <c r="AH133" s="56">
        <v>0</v>
      </c>
      <c r="AI133" s="56" t="s">
        <v>328</v>
      </c>
      <c r="AJ133">
        <v>1</v>
      </c>
      <c r="AK133">
        <v>100</v>
      </c>
    </row>
    <row r="134" spans="1:37">
      <c r="A134" t="s">
        <v>487</v>
      </c>
      <c r="B134" t="s">
        <v>309</v>
      </c>
      <c r="C134">
        <v>2016</v>
      </c>
      <c r="D134">
        <v>1</v>
      </c>
      <c r="E134" t="s">
        <v>488</v>
      </c>
      <c r="F134" t="s">
        <v>311</v>
      </c>
      <c r="G134">
        <v>12.540919000000001</v>
      </c>
      <c r="H134" s="24">
        <f>IF(AND(A134=A133,F134=F133,F134="Winter wheat"),G134*0.9*'Management details'!$F$46,
IF(AND(OR(A134&lt;&gt;A133,F134&lt;&gt;F133),F134="Winter wheat"),G134*'Management details'!$F$46,
IF(F134="Oilseed Rape",G134*'Management details'!$F$47)))</f>
        <v>107.8519034</v>
      </c>
      <c r="I134" t="s">
        <v>312</v>
      </c>
      <c r="J134">
        <v>10</v>
      </c>
      <c r="K134" t="s">
        <v>311</v>
      </c>
      <c r="L134" t="s">
        <v>345</v>
      </c>
      <c r="M134">
        <v>4.4000000000000004</v>
      </c>
      <c r="N134" t="s">
        <v>314</v>
      </c>
      <c r="O134" t="s">
        <v>315</v>
      </c>
      <c r="P134">
        <v>7.7</v>
      </c>
      <c r="Q134" t="s">
        <v>316</v>
      </c>
      <c r="R134" t="s">
        <v>317</v>
      </c>
      <c r="S134">
        <v>220</v>
      </c>
      <c r="T134" s="56" t="s">
        <v>318</v>
      </c>
      <c r="U134" t="s">
        <v>319</v>
      </c>
      <c r="V134" t="s">
        <v>320</v>
      </c>
      <c r="W134" s="56" t="s">
        <v>330</v>
      </c>
      <c r="X134" s="56">
        <v>0</v>
      </c>
      <c r="Y134" s="56" t="s">
        <v>321</v>
      </c>
      <c r="Z134" s="56">
        <v>0</v>
      </c>
      <c r="AA134" s="56" t="s">
        <v>322</v>
      </c>
      <c r="AB134" s="56">
        <v>0</v>
      </c>
      <c r="AC134" s="56" t="s">
        <v>322</v>
      </c>
      <c r="AD134" s="56" t="s">
        <v>322</v>
      </c>
      <c r="AE134" s="56" t="s">
        <v>322</v>
      </c>
      <c r="AF134" s="56">
        <v>0</v>
      </c>
      <c r="AG134" s="56">
        <v>0</v>
      </c>
      <c r="AH134" s="56">
        <v>0</v>
      </c>
      <c r="AI134" s="56" t="s">
        <v>318</v>
      </c>
      <c r="AJ134">
        <v>1</v>
      </c>
      <c r="AK134">
        <v>100</v>
      </c>
    </row>
    <row r="135" spans="1:37">
      <c r="A135" t="s">
        <v>487</v>
      </c>
      <c r="B135" t="s">
        <v>309</v>
      </c>
      <c r="C135">
        <v>2017</v>
      </c>
      <c r="D135">
        <v>2</v>
      </c>
      <c r="E135" t="s">
        <v>489</v>
      </c>
      <c r="F135" t="s">
        <v>311</v>
      </c>
      <c r="G135">
        <v>12.540919000000001</v>
      </c>
      <c r="H135" s="24">
        <f>IF(AND(A135=A134,F135=F134,F135="Winter wheat"),G135*0.9*'Management details'!$F$46,
IF(AND(OR(A135&lt;&gt;A134,F135&lt;&gt;F134),F135="Winter wheat"),G135*'Management details'!$F$46,
IF(F135="Oilseed Rape",G135*'Management details'!$F$47)))</f>
        <v>97.066713059999998</v>
      </c>
      <c r="I135" t="s">
        <v>312</v>
      </c>
      <c r="J135">
        <v>10</v>
      </c>
      <c r="K135" t="s">
        <v>311</v>
      </c>
      <c r="L135" t="s">
        <v>345</v>
      </c>
      <c r="M135">
        <v>4.4000000000000004</v>
      </c>
      <c r="N135" t="s">
        <v>314</v>
      </c>
      <c r="O135" t="s">
        <v>315</v>
      </c>
      <c r="P135">
        <v>7.7</v>
      </c>
      <c r="Q135" t="s">
        <v>316</v>
      </c>
      <c r="R135" t="s">
        <v>317</v>
      </c>
      <c r="S135">
        <v>220</v>
      </c>
      <c r="T135" s="56" t="s">
        <v>318</v>
      </c>
      <c r="U135" t="s">
        <v>324</v>
      </c>
      <c r="V135" t="s">
        <v>320</v>
      </c>
      <c r="W135" s="56" t="s">
        <v>330</v>
      </c>
      <c r="X135" s="56">
        <v>0</v>
      </c>
      <c r="Y135" s="56" t="s">
        <v>321</v>
      </c>
      <c r="Z135" s="56">
        <v>0</v>
      </c>
      <c r="AA135" s="56" t="s">
        <v>322</v>
      </c>
      <c r="AB135" s="56">
        <v>0</v>
      </c>
      <c r="AC135" s="56">
        <v>0</v>
      </c>
      <c r="AD135" s="56">
        <v>0</v>
      </c>
      <c r="AE135" s="56" t="s">
        <v>322</v>
      </c>
      <c r="AF135" s="56">
        <v>0</v>
      </c>
      <c r="AG135" s="56">
        <v>0</v>
      </c>
      <c r="AH135" s="56">
        <v>0</v>
      </c>
      <c r="AI135" s="56" t="s">
        <v>318</v>
      </c>
      <c r="AJ135">
        <v>1</v>
      </c>
      <c r="AK135">
        <v>100</v>
      </c>
    </row>
    <row r="136" spans="1:37">
      <c r="A136" t="s">
        <v>487</v>
      </c>
      <c r="B136" t="s">
        <v>309</v>
      </c>
      <c r="C136">
        <v>2018</v>
      </c>
      <c r="D136">
        <v>3</v>
      </c>
      <c r="E136" t="s">
        <v>490</v>
      </c>
      <c r="F136" t="s">
        <v>326</v>
      </c>
      <c r="G136">
        <v>12.540919000000001</v>
      </c>
      <c r="H136" s="24">
        <f>IF(AND(A136=A135,F136=F135,F136="Winter wheat"),G136*0.9*'Management details'!$F$46,
IF(AND(OR(A136&lt;&gt;A135,F136&lt;&gt;F135),F136="Winter wheat"),G136*'Management details'!$F$46,
IF(F136="Oilseed Rape",G136*'Management details'!$F$47)))</f>
        <v>43.893216500000001</v>
      </c>
      <c r="I136" t="s">
        <v>312</v>
      </c>
      <c r="J136">
        <v>10</v>
      </c>
      <c r="K136" t="s">
        <v>327</v>
      </c>
      <c r="L136" t="s">
        <v>345</v>
      </c>
      <c r="M136">
        <v>4.4000000000000004</v>
      </c>
      <c r="N136" t="s">
        <v>314</v>
      </c>
      <c r="O136" t="s">
        <v>315</v>
      </c>
      <c r="P136">
        <v>7.7</v>
      </c>
      <c r="Q136" t="s">
        <v>316</v>
      </c>
      <c r="R136" t="s">
        <v>317</v>
      </c>
      <c r="S136">
        <v>220</v>
      </c>
      <c r="T136" s="56" t="s">
        <v>328</v>
      </c>
      <c r="U136" t="s">
        <v>329</v>
      </c>
      <c r="V136" t="s">
        <v>320</v>
      </c>
      <c r="W136" s="56" t="s">
        <v>330</v>
      </c>
      <c r="X136" s="56">
        <v>0</v>
      </c>
      <c r="Y136" s="56" t="s">
        <v>330</v>
      </c>
      <c r="Z136" s="56">
        <v>0</v>
      </c>
      <c r="AA136" s="56" t="s">
        <v>330</v>
      </c>
      <c r="AB136" s="56">
        <v>0</v>
      </c>
      <c r="AC136" s="56">
        <v>0</v>
      </c>
      <c r="AD136" s="56">
        <v>0</v>
      </c>
      <c r="AE136" s="56" t="s">
        <v>322</v>
      </c>
      <c r="AF136" s="56">
        <v>0</v>
      </c>
      <c r="AG136" s="56" t="s">
        <v>322</v>
      </c>
      <c r="AH136" s="56">
        <v>0</v>
      </c>
      <c r="AI136" s="56" t="s">
        <v>328</v>
      </c>
      <c r="AJ136">
        <v>1</v>
      </c>
      <c r="AK136">
        <v>100</v>
      </c>
    </row>
    <row r="137" spans="1:37">
      <c r="A137" t="s">
        <v>487</v>
      </c>
      <c r="B137" t="s">
        <v>309</v>
      </c>
      <c r="C137">
        <v>2019</v>
      </c>
      <c r="D137">
        <v>4</v>
      </c>
      <c r="E137" t="s">
        <v>491</v>
      </c>
      <c r="F137" t="s">
        <v>311</v>
      </c>
      <c r="G137">
        <v>12.540919000000001</v>
      </c>
      <c r="H137" s="24">
        <f>IF(AND(A137=A136,F137=F136,F137="Winter wheat"),G137*0.9*'Management details'!$F$46,
IF(AND(OR(A137&lt;&gt;A136,F137&lt;&gt;F136),F137="Winter wheat"),G137*'Management details'!$F$46,
IF(F137="Oilseed Rape",G137*'Management details'!$F$47)))</f>
        <v>107.8519034</v>
      </c>
      <c r="I137" t="s">
        <v>312</v>
      </c>
      <c r="J137">
        <v>10</v>
      </c>
      <c r="K137" t="s">
        <v>311</v>
      </c>
      <c r="L137" t="s">
        <v>345</v>
      </c>
      <c r="M137">
        <v>4.4000000000000004</v>
      </c>
      <c r="N137" t="s">
        <v>314</v>
      </c>
      <c r="O137" t="s">
        <v>315</v>
      </c>
      <c r="P137">
        <v>7.7</v>
      </c>
      <c r="Q137" t="s">
        <v>316</v>
      </c>
      <c r="R137" t="s">
        <v>317</v>
      </c>
      <c r="S137">
        <v>220</v>
      </c>
      <c r="T137" s="56" t="s">
        <v>318</v>
      </c>
      <c r="U137" t="s">
        <v>319</v>
      </c>
      <c r="V137" t="s">
        <v>320</v>
      </c>
      <c r="W137" s="56" t="s">
        <v>330</v>
      </c>
      <c r="X137" s="56">
        <v>0</v>
      </c>
      <c r="Y137" s="56" t="s">
        <v>321</v>
      </c>
      <c r="Z137" s="56">
        <v>0</v>
      </c>
      <c r="AA137" s="56" t="s">
        <v>322</v>
      </c>
      <c r="AB137" s="56">
        <v>0</v>
      </c>
      <c r="AC137" s="56" t="s">
        <v>322</v>
      </c>
      <c r="AD137" s="56" t="s">
        <v>322</v>
      </c>
      <c r="AE137" s="56" t="s">
        <v>322</v>
      </c>
      <c r="AF137" s="56">
        <v>0</v>
      </c>
      <c r="AG137" s="56">
        <v>0</v>
      </c>
      <c r="AH137" s="56">
        <v>0</v>
      </c>
      <c r="AI137" s="56" t="s">
        <v>318</v>
      </c>
      <c r="AJ137">
        <v>1</v>
      </c>
      <c r="AK137">
        <v>100</v>
      </c>
    </row>
    <row r="138" spans="1:37">
      <c r="A138" t="s">
        <v>487</v>
      </c>
      <c r="B138" t="s">
        <v>309</v>
      </c>
      <c r="C138">
        <v>2020</v>
      </c>
      <c r="D138">
        <v>5</v>
      </c>
      <c r="E138" t="s">
        <v>492</v>
      </c>
      <c r="F138" t="s">
        <v>311</v>
      </c>
      <c r="G138">
        <v>12.540919000000001</v>
      </c>
      <c r="H138" s="24">
        <f>IF(AND(A138=A137,F138=F137,F138="Winter wheat"),G138*0.9*'Management details'!$F$46,
IF(AND(OR(A138&lt;&gt;A137,F138&lt;&gt;F137),F138="Winter wheat"),G138*'Management details'!$F$46,
IF(F138="Oilseed Rape",G138*'Management details'!$F$47)))</f>
        <v>97.066713059999998</v>
      </c>
      <c r="I138" t="s">
        <v>312</v>
      </c>
      <c r="J138">
        <v>10</v>
      </c>
      <c r="K138" t="s">
        <v>311</v>
      </c>
      <c r="L138" t="s">
        <v>345</v>
      </c>
      <c r="M138">
        <v>4.4000000000000004</v>
      </c>
      <c r="N138" t="s">
        <v>314</v>
      </c>
      <c r="O138" t="s">
        <v>315</v>
      </c>
      <c r="P138">
        <v>7.7</v>
      </c>
      <c r="Q138" t="s">
        <v>316</v>
      </c>
      <c r="R138" t="s">
        <v>317</v>
      </c>
      <c r="S138">
        <v>220</v>
      </c>
      <c r="T138" s="56" t="s">
        <v>318</v>
      </c>
      <c r="U138" t="s">
        <v>324</v>
      </c>
      <c r="V138" t="s">
        <v>320</v>
      </c>
      <c r="W138" s="56" t="s">
        <v>330</v>
      </c>
      <c r="X138" s="56">
        <v>0</v>
      </c>
      <c r="Y138" s="56" t="s">
        <v>321</v>
      </c>
      <c r="Z138" s="56">
        <v>0</v>
      </c>
      <c r="AA138" s="56" t="s">
        <v>322</v>
      </c>
      <c r="AB138" s="56">
        <v>0</v>
      </c>
      <c r="AC138" s="56">
        <v>0</v>
      </c>
      <c r="AD138" s="56">
        <v>0</v>
      </c>
      <c r="AE138" s="56" t="s">
        <v>322</v>
      </c>
      <c r="AF138" s="56">
        <v>0</v>
      </c>
      <c r="AG138" s="56">
        <v>0</v>
      </c>
      <c r="AH138" s="56">
        <v>0</v>
      </c>
      <c r="AI138" s="56" t="s">
        <v>318</v>
      </c>
      <c r="AJ138">
        <v>1</v>
      </c>
      <c r="AK138">
        <v>100</v>
      </c>
    </row>
    <row r="139" spans="1:37">
      <c r="A139" t="s">
        <v>487</v>
      </c>
      <c r="B139" t="s">
        <v>309</v>
      </c>
      <c r="C139">
        <v>2021</v>
      </c>
      <c r="D139">
        <v>6</v>
      </c>
      <c r="E139" t="s">
        <v>493</v>
      </c>
      <c r="F139" t="s">
        <v>326</v>
      </c>
      <c r="G139">
        <v>12.540919000000001</v>
      </c>
      <c r="H139" s="24">
        <f>IF(AND(A139=A138,F139=F138,F139="Winter wheat"),G139*0.9*'Management details'!$F$46,
IF(AND(OR(A139&lt;&gt;A138,F139&lt;&gt;F138),F139="Winter wheat"),G139*'Management details'!$F$46,
IF(F139="Oilseed Rape",G139*'Management details'!$F$47)))</f>
        <v>43.893216500000001</v>
      </c>
      <c r="I139" t="s">
        <v>312</v>
      </c>
      <c r="J139">
        <v>10</v>
      </c>
      <c r="K139" t="s">
        <v>327</v>
      </c>
      <c r="L139" t="s">
        <v>345</v>
      </c>
      <c r="M139">
        <v>4.4000000000000004</v>
      </c>
      <c r="N139" t="s">
        <v>314</v>
      </c>
      <c r="O139" t="s">
        <v>315</v>
      </c>
      <c r="P139">
        <v>7.7</v>
      </c>
      <c r="Q139" t="s">
        <v>316</v>
      </c>
      <c r="R139" t="s">
        <v>317</v>
      </c>
      <c r="S139">
        <v>220</v>
      </c>
      <c r="T139" s="56" t="s">
        <v>328</v>
      </c>
      <c r="U139" t="s">
        <v>329</v>
      </c>
      <c r="V139" t="s">
        <v>320</v>
      </c>
      <c r="W139" s="56" t="s">
        <v>330</v>
      </c>
      <c r="X139" s="56">
        <v>0</v>
      </c>
      <c r="Y139" s="56" t="s">
        <v>330</v>
      </c>
      <c r="Z139" s="56">
        <v>0</v>
      </c>
      <c r="AA139" s="56" t="s">
        <v>330</v>
      </c>
      <c r="AB139" s="56">
        <v>0</v>
      </c>
      <c r="AC139" s="56">
        <v>0</v>
      </c>
      <c r="AD139" s="56">
        <v>0</v>
      </c>
      <c r="AE139" s="56" t="s">
        <v>322</v>
      </c>
      <c r="AF139" s="56">
        <v>0</v>
      </c>
      <c r="AG139" s="56" t="s">
        <v>322</v>
      </c>
      <c r="AH139" s="56">
        <v>0</v>
      </c>
      <c r="AI139" s="56" t="s">
        <v>328</v>
      </c>
      <c r="AJ139">
        <v>1</v>
      </c>
      <c r="AK139">
        <v>100</v>
      </c>
    </row>
    <row r="140" spans="1:37">
      <c r="A140" t="s">
        <v>494</v>
      </c>
      <c r="B140" t="s">
        <v>309</v>
      </c>
      <c r="C140">
        <v>2016</v>
      </c>
      <c r="D140">
        <v>1</v>
      </c>
      <c r="E140" t="s">
        <v>495</v>
      </c>
      <c r="F140" t="s">
        <v>311</v>
      </c>
      <c r="G140">
        <v>2.5117630000000002</v>
      </c>
      <c r="H140" s="24">
        <f>IF(AND(A140=A139,F140=F139,F140="Winter wheat"),G140*0.9*'Management details'!$F$46,
IF(AND(OR(A140&lt;&gt;A139,F140&lt;&gt;F139),F140="Winter wheat"),G140*'Management details'!$F$46,
IF(F140="Oilseed Rape",G140*'Management details'!$F$47)))</f>
        <v>21.6011618</v>
      </c>
      <c r="I140" t="s">
        <v>312</v>
      </c>
      <c r="J140">
        <v>10</v>
      </c>
      <c r="K140" t="s">
        <v>311</v>
      </c>
      <c r="L140" t="s">
        <v>313</v>
      </c>
      <c r="M140">
        <v>2.9</v>
      </c>
      <c r="N140" t="s">
        <v>314</v>
      </c>
      <c r="O140" t="s">
        <v>336</v>
      </c>
      <c r="P140">
        <v>6.3</v>
      </c>
      <c r="Q140" t="s">
        <v>337</v>
      </c>
      <c r="R140" t="s">
        <v>317</v>
      </c>
      <c r="S140">
        <v>220</v>
      </c>
      <c r="T140" s="56" t="s">
        <v>318</v>
      </c>
      <c r="U140" t="s">
        <v>319</v>
      </c>
      <c r="V140" t="s">
        <v>320</v>
      </c>
      <c r="W140" s="56" t="s">
        <v>330</v>
      </c>
      <c r="X140" s="56">
        <v>0</v>
      </c>
      <c r="Y140" s="56" t="s">
        <v>321</v>
      </c>
      <c r="Z140" s="56">
        <v>0</v>
      </c>
      <c r="AA140" s="56" t="s">
        <v>322</v>
      </c>
      <c r="AB140" s="56">
        <v>0</v>
      </c>
      <c r="AC140" s="56" t="s">
        <v>322</v>
      </c>
      <c r="AD140" s="56" t="s">
        <v>322</v>
      </c>
      <c r="AE140" s="56" t="s">
        <v>322</v>
      </c>
      <c r="AF140" s="56">
        <v>0</v>
      </c>
      <c r="AG140" s="56">
        <v>0</v>
      </c>
      <c r="AH140" s="56">
        <v>0</v>
      </c>
      <c r="AI140" s="56" t="s">
        <v>318</v>
      </c>
      <c r="AJ140">
        <v>1</v>
      </c>
      <c r="AK140">
        <v>100</v>
      </c>
    </row>
    <row r="141" spans="1:37">
      <c r="A141" t="s">
        <v>494</v>
      </c>
      <c r="B141" t="s">
        <v>309</v>
      </c>
      <c r="C141">
        <v>2017</v>
      </c>
      <c r="D141">
        <v>2</v>
      </c>
      <c r="E141" t="s">
        <v>496</v>
      </c>
      <c r="F141" t="s">
        <v>311</v>
      </c>
      <c r="G141">
        <v>2.5117630000000002</v>
      </c>
      <c r="H141" s="24">
        <f>IF(AND(A141=A140,F141=F140,F141="Winter wheat"),G141*0.9*'Management details'!$F$46,
IF(AND(OR(A141&lt;&gt;A140,F141&lt;&gt;F140),F141="Winter wheat"),G141*'Management details'!$F$46,
IF(F141="Oilseed Rape",G141*'Management details'!$F$47)))</f>
        <v>19.441045620000001</v>
      </c>
      <c r="I141" t="s">
        <v>312</v>
      </c>
      <c r="J141">
        <v>10</v>
      </c>
      <c r="K141" t="s">
        <v>311</v>
      </c>
      <c r="L141" t="s">
        <v>313</v>
      </c>
      <c r="M141">
        <v>2.9</v>
      </c>
      <c r="N141" t="s">
        <v>314</v>
      </c>
      <c r="O141" t="s">
        <v>336</v>
      </c>
      <c r="P141">
        <v>6.3</v>
      </c>
      <c r="Q141" t="s">
        <v>337</v>
      </c>
      <c r="R141" t="s">
        <v>317</v>
      </c>
      <c r="S141">
        <v>220</v>
      </c>
      <c r="T141" s="56" t="s">
        <v>318</v>
      </c>
      <c r="U141" t="s">
        <v>324</v>
      </c>
      <c r="V141" t="s">
        <v>320</v>
      </c>
      <c r="W141" s="56" t="s">
        <v>330</v>
      </c>
      <c r="X141" s="56">
        <v>0</v>
      </c>
      <c r="Y141" s="56" t="s">
        <v>321</v>
      </c>
      <c r="Z141" s="56">
        <v>0</v>
      </c>
      <c r="AA141" s="56" t="s">
        <v>322</v>
      </c>
      <c r="AB141" s="56">
        <v>0</v>
      </c>
      <c r="AC141" s="56">
        <v>0</v>
      </c>
      <c r="AD141" s="56">
        <v>0</v>
      </c>
      <c r="AE141" s="56" t="s">
        <v>322</v>
      </c>
      <c r="AF141" s="56">
        <v>0</v>
      </c>
      <c r="AG141" s="56">
        <v>0</v>
      </c>
      <c r="AH141" s="56">
        <v>0</v>
      </c>
      <c r="AI141" s="56" t="s">
        <v>318</v>
      </c>
      <c r="AJ141">
        <v>1</v>
      </c>
      <c r="AK141">
        <v>100</v>
      </c>
    </row>
    <row r="142" spans="1:37">
      <c r="A142" t="s">
        <v>494</v>
      </c>
      <c r="B142" t="s">
        <v>309</v>
      </c>
      <c r="C142">
        <v>2018</v>
      </c>
      <c r="D142">
        <v>3</v>
      </c>
      <c r="E142" t="s">
        <v>497</v>
      </c>
      <c r="F142" t="s">
        <v>326</v>
      </c>
      <c r="G142">
        <v>2.5117630000000002</v>
      </c>
      <c r="H142" s="24">
        <f>IF(AND(A142=A141,F142=F141,F142="Winter wheat"),G142*0.9*'Management details'!$F$46,
IF(AND(OR(A142&lt;&gt;A141,F142&lt;&gt;F141),F142="Winter wheat"),G142*'Management details'!$F$46,
IF(F142="Oilseed Rape",G142*'Management details'!$F$47)))</f>
        <v>8.7911704999999998</v>
      </c>
      <c r="I142" t="s">
        <v>312</v>
      </c>
      <c r="J142">
        <v>10</v>
      </c>
      <c r="K142" t="s">
        <v>327</v>
      </c>
      <c r="L142" t="s">
        <v>313</v>
      </c>
      <c r="M142">
        <v>2.9</v>
      </c>
      <c r="N142" t="s">
        <v>314</v>
      </c>
      <c r="O142" t="s">
        <v>336</v>
      </c>
      <c r="P142">
        <v>6.3</v>
      </c>
      <c r="Q142" t="s">
        <v>337</v>
      </c>
      <c r="R142" t="s">
        <v>317</v>
      </c>
      <c r="S142">
        <v>220</v>
      </c>
      <c r="T142" s="56" t="s">
        <v>328</v>
      </c>
      <c r="U142" t="s">
        <v>329</v>
      </c>
      <c r="V142" t="s">
        <v>320</v>
      </c>
      <c r="W142" s="56" t="s">
        <v>330</v>
      </c>
      <c r="X142" s="56">
        <v>0</v>
      </c>
      <c r="Y142" s="56" t="s">
        <v>330</v>
      </c>
      <c r="Z142" s="56">
        <v>0</v>
      </c>
      <c r="AA142" s="56" t="s">
        <v>330</v>
      </c>
      <c r="AB142" s="56">
        <v>0</v>
      </c>
      <c r="AC142" s="56">
        <v>0</v>
      </c>
      <c r="AD142" s="56">
        <v>0</v>
      </c>
      <c r="AE142" s="56" t="s">
        <v>322</v>
      </c>
      <c r="AF142" s="56">
        <v>0</v>
      </c>
      <c r="AG142" s="56" t="s">
        <v>322</v>
      </c>
      <c r="AH142" s="56">
        <v>0</v>
      </c>
      <c r="AI142" s="56" t="s">
        <v>328</v>
      </c>
      <c r="AJ142">
        <v>1</v>
      </c>
      <c r="AK142">
        <v>100</v>
      </c>
    </row>
    <row r="143" spans="1:37">
      <c r="A143" t="s">
        <v>494</v>
      </c>
      <c r="B143" t="s">
        <v>309</v>
      </c>
      <c r="C143">
        <v>2019</v>
      </c>
      <c r="D143">
        <v>4</v>
      </c>
      <c r="E143" t="s">
        <v>498</v>
      </c>
      <c r="F143" t="s">
        <v>311</v>
      </c>
      <c r="G143">
        <v>2.5117630000000002</v>
      </c>
      <c r="H143" s="24">
        <f>IF(AND(A143=A142,F143=F142,F143="Winter wheat"),G143*0.9*'Management details'!$F$46,
IF(AND(OR(A143&lt;&gt;A142,F143&lt;&gt;F142),F143="Winter wheat"),G143*'Management details'!$F$46,
IF(F143="Oilseed Rape",G143*'Management details'!$F$47)))</f>
        <v>21.6011618</v>
      </c>
      <c r="I143" t="s">
        <v>312</v>
      </c>
      <c r="J143">
        <v>10</v>
      </c>
      <c r="K143" t="s">
        <v>311</v>
      </c>
      <c r="L143" t="s">
        <v>313</v>
      </c>
      <c r="M143">
        <v>2.9</v>
      </c>
      <c r="N143" t="s">
        <v>314</v>
      </c>
      <c r="O143" t="s">
        <v>336</v>
      </c>
      <c r="P143">
        <v>6.3</v>
      </c>
      <c r="Q143" t="s">
        <v>337</v>
      </c>
      <c r="R143" t="s">
        <v>317</v>
      </c>
      <c r="S143">
        <v>220</v>
      </c>
      <c r="T143" s="56" t="s">
        <v>318</v>
      </c>
      <c r="U143" t="s">
        <v>319</v>
      </c>
      <c r="V143" t="s">
        <v>320</v>
      </c>
      <c r="W143" s="56" t="s">
        <v>330</v>
      </c>
      <c r="X143" s="56">
        <v>0</v>
      </c>
      <c r="Y143" s="56" t="s">
        <v>321</v>
      </c>
      <c r="Z143" s="56">
        <v>0</v>
      </c>
      <c r="AA143" s="56" t="s">
        <v>322</v>
      </c>
      <c r="AB143" s="56">
        <v>0</v>
      </c>
      <c r="AC143" s="56" t="s">
        <v>322</v>
      </c>
      <c r="AD143" s="56" t="s">
        <v>322</v>
      </c>
      <c r="AE143" s="56" t="s">
        <v>322</v>
      </c>
      <c r="AF143" s="56">
        <v>0</v>
      </c>
      <c r="AG143" s="56">
        <v>0</v>
      </c>
      <c r="AH143" s="56">
        <v>0</v>
      </c>
      <c r="AI143" s="56" t="s">
        <v>318</v>
      </c>
      <c r="AJ143">
        <v>1</v>
      </c>
      <c r="AK143">
        <v>100</v>
      </c>
    </row>
    <row r="144" spans="1:37">
      <c r="A144" t="s">
        <v>494</v>
      </c>
      <c r="B144" t="s">
        <v>309</v>
      </c>
      <c r="C144">
        <v>2020</v>
      </c>
      <c r="D144">
        <v>5</v>
      </c>
      <c r="E144" t="s">
        <v>499</v>
      </c>
      <c r="F144" t="s">
        <v>311</v>
      </c>
      <c r="G144">
        <v>2.5117630000000002</v>
      </c>
      <c r="H144" s="24">
        <f>IF(AND(A144=A143,F144=F143,F144="Winter wheat"),G144*0.9*'Management details'!$F$46,
IF(AND(OR(A144&lt;&gt;A143,F144&lt;&gt;F143),F144="Winter wheat"),G144*'Management details'!$F$46,
IF(F144="Oilseed Rape",G144*'Management details'!$F$47)))</f>
        <v>19.441045620000001</v>
      </c>
      <c r="I144" t="s">
        <v>312</v>
      </c>
      <c r="J144">
        <v>10</v>
      </c>
      <c r="K144" t="s">
        <v>311</v>
      </c>
      <c r="L144" t="s">
        <v>313</v>
      </c>
      <c r="M144">
        <v>2.9</v>
      </c>
      <c r="N144" t="s">
        <v>314</v>
      </c>
      <c r="O144" t="s">
        <v>336</v>
      </c>
      <c r="P144">
        <v>6.3</v>
      </c>
      <c r="Q144" t="s">
        <v>337</v>
      </c>
      <c r="R144" t="s">
        <v>317</v>
      </c>
      <c r="S144">
        <v>220</v>
      </c>
      <c r="T144" s="56" t="s">
        <v>318</v>
      </c>
      <c r="U144" t="s">
        <v>324</v>
      </c>
      <c r="V144" t="s">
        <v>320</v>
      </c>
      <c r="W144" s="56" t="s">
        <v>330</v>
      </c>
      <c r="X144" s="56">
        <v>0</v>
      </c>
      <c r="Y144" s="56" t="s">
        <v>321</v>
      </c>
      <c r="Z144" s="56">
        <v>0</v>
      </c>
      <c r="AA144" s="56" t="s">
        <v>322</v>
      </c>
      <c r="AB144" s="56">
        <v>0</v>
      </c>
      <c r="AC144" s="56">
        <v>0</v>
      </c>
      <c r="AD144" s="56">
        <v>0</v>
      </c>
      <c r="AE144" s="56" t="s">
        <v>322</v>
      </c>
      <c r="AF144" s="56">
        <v>0</v>
      </c>
      <c r="AG144" s="56">
        <v>0</v>
      </c>
      <c r="AH144" s="56">
        <v>0</v>
      </c>
      <c r="AI144" s="56" t="s">
        <v>318</v>
      </c>
      <c r="AJ144">
        <v>1</v>
      </c>
      <c r="AK144">
        <v>100</v>
      </c>
    </row>
    <row r="145" spans="1:37">
      <c r="A145" t="s">
        <v>494</v>
      </c>
      <c r="B145" t="s">
        <v>309</v>
      </c>
      <c r="C145">
        <v>2021</v>
      </c>
      <c r="D145">
        <v>6</v>
      </c>
      <c r="E145" t="s">
        <v>500</v>
      </c>
      <c r="F145" t="s">
        <v>326</v>
      </c>
      <c r="G145">
        <v>2.5117630000000002</v>
      </c>
      <c r="H145" s="24">
        <f>IF(AND(A145=A144,F145=F144,F145="Winter wheat"),G145*0.9*'Management details'!$F$46,
IF(AND(OR(A145&lt;&gt;A144,F145&lt;&gt;F144),F145="Winter wheat"),G145*'Management details'!$F$46,
IF(F145="Oilseed Rape",G145*'Management details'!$F$47)))</f>
        <v>8.7911704999999998</v>
      </c>
      <c r="I145" t="s">
        <v>312</v>
      </c>
      <c r="J145">
        <v>10</v>
      </c>
      <c r="K145" t="s">
        <v>327</v>
      </c>
      <c r="L145" t="s">
        <v>313</v>
      </c>
      <c r="M145">
        <v>2.9</v>
      </c>
      <c r="N145" t="s">
        <v>314</v>
      </c>
      <c r="O145" t="s">
        <v>336</v>
      </c>
      <c r="P145">
        <v>6.3</v>
      </c>
      <c r="Q145" t="s">
        <v>337</v>
      </c>
      <c r="R145" t="s">
        <v>317</v>
      </c>
      <c r="S145">
        <v>220</v>
      </c>
      <c r="T145" s="56" t="s">
        <v>328</v>
      </c>
      <c r="U145" t="s">
        <v>329</v>
      </c>
      <c r="V145" t="s">
        <v>320</v>
      </c>
      <c r="W145" s="56" t="s">
        <v>330</v>
      </c>
      <c r="X145" s="56">
        <v>0</v>
      </c>
      <c r="Y145" s="56" t="s">
        <v>330</v>
      </c>
      <c r="Z145" s="56">
        <v>0</v>
      </c>
      <c r="AA145" s="56" t="s">
        <v>330</v>
      </c>
      <c r="AB145" s="56">
        <v>0</v>
      </c>
      <c r="AC145" s="56">
        <v>0</v>
      </c>
      <c r="AD145" s="56">
        <v>0</v>
      </c>
      <c r="AE145" s="56" t="s">
        <v>322</v>
      </c>
      <c r="AF145" s="56">
        <v>0</v>
      </c>
      <c r="AG145" s="56" t="s">
        <v>322</v>
      </c>
      <c r="AH145" s="56">
        <v>0</v>
      </c>
      <c r="AI145" s="56" t="s">
        <v>328</v>
      </c>
      <c r="AJ145">
        <v>1</v>
      </c>
      <c r="AK145">
        <v>100</v>
      </c>
    </row>
    <row r="146" spans="1:37">
      <c r="A146" t="s">
        <v>501</v>
      </c>
      <c r="B146" t="s">
        <v>309</v>
      </c>
      <c r="C146">
        <v>2016</v>
      </c>
      <c r="D146">
        <v>1</v>
      </c>
      <c r="E146" t="s">
        <v>502</v>
      </c>
      <c r="F146" t="s">
        <v>311</v>
      </c>
      <c r="G146">
        <v>5.9841150000000001</v>
      </c>
      <c r="H146" s="24">
        <f>IF(AND(A146=A145,F146=F145,F146="Winter wheat"),G146*0.9*'Management details'!$F$46,
IF(AND(OR(A146&lt;&gt;A145,F146&lt;&gt;F145),F146="Winter wheat"),G146*'Management details'!$F$46,
IF(F146="Oilseed Rape",G146*'Management details'!$F$47)))</f>
        <v>51.463388999999999</v>
      </c>
      <c r="I146" t="s">
        <v>312</v>
      </c>
      <c r="J146">
        <v>10</v>
      </c>
      <c r="K146" t="s">
        <v>311</v>
      </c>
      <c r="L146" t="s">
        <v>345</v>
      </c>
      <c r="M146">
        <v>2.7</v>
      </c>
      <c r="N146" t="s">
        <v>314</v>
      </c>
      <c r="O146" t="s">
        <v>336</v>
      </c>
      <c r="P146">
        <v>6.5</v>
      </c>
      <c r="Q146" t="s">
        <v>337</v>
      </c>
      <c r="R146" t="s">
        <v>317</v>
      </c>
      <c r="S146">
        <v>220</v>
      </c>
      <c r="T146" s="56" t="s">
        <v>318</v>
      </c>
      <c r="U146" t="s">
        <v>319</v>
      </c>
      <c r="V146" t="s">
        <v>320</v>
      </c>
      <c r="W146" s="56" t="s">
        <v>330</v>
      </c>
      <c r="X146" s="56">
        <v>0</v>
      </c>
      <c r="Y146" s="56" t="s">
        <v>321</v>
      </c>
      <c r="Z146" s="56">
        <v>0</v>
      </c>
      <c r="AA146" s="56" t="s">
        <v>322</v>
      </c>
      <c r="AB146" s="56">
        <v>0</v>
      </c>
      <c r="AC146" s="56" t="s">
        <v>322</v>
      </c>
      <c r="AD146" s="56" t="s">
        <v>322</v>
      </c>
      <c r="AE146" s="56" t="s">
        <v>322</v>
      </c>
      <c r="AF146" s="56">
        <v>0</v>
      </c>
      <c r="AG146" s="56">
        <v>0</v>
      </c>
      <c r="AH146" s="56">
        <v>0</v>
      </c>
      <c r="AI146" s="56" t="s">
        <v>318</v>
      </c>
      <c r="AJ146">
        <v>1</v>
      </c>
      <c r="AK146">
        <v>100</v>
      </c>
    </row>
    <row r="147" spans="1:37">
      <c r="A147" t="s">
        <v>501</v>
      </c>
      <c r="B147" t="s">
        <v>309</v>
      </c>
      <c r="C147">
        <v>2017</v>
      </c>
      <c r="D147">
        <v>2</v>
      </c>
      <c r="E147" t="s">
        <v>503</v>
      </c>
      <c r="F147" t="s">
        <v>311</v>
      </c>
      <c r="G147">
        <v>5.9841150000000001</v>
      </c>
      <c r="H147" s="24">
        <f>IF(AND(A147=A146,F147=F146,F147="Winter wheat"),G147*0.9*'Management details'!$F$46,
IF(AND(OR(A147&lt;&gt;A146,F147&lt;&gt;F146),F147="Winter wheat"),G147*'Management details'!$F$46,
IF(F147="Oilseed Rape",G147*'Management details'!$F$47)))</f>
        <v>46.317050099999996</v>
      </c>
      <c r="I147" t="s">
        <v>312</v>
      </c>
      <c r="J147">
        <v>10</v>
      </c>
      <c r="K147" t="s">
        <v>311</v>
      </c>
      <c r="L147" t="s">
        <v>345</v>
      </c>
      <c r="M147">
        <v>2.7</v>
      </c>
      <c r="N147" t="s">
        <v>314</v>
      </c>
      <c r="O147" t="s">
        <v>336</v>
      </c>
      <c r="P147">
        <v>6.5</v>
      </c>
      <c r="Q147" t="s">
        <v>337</v>
      </c>
      <c r="R147" t="s">
        <v>317</v>
      </c>
      <c r="S147">
        <v>220</v>
      </c>
      <c r="T147" s="56" t="s">
        <v>318</v>
      </c>
      <c r="U147" t="s">
        <v>324</v>
      </c>
      <c r="V147" t="s">
        <v>320</v>
      </c>
      <c r="W147" s="56" t="s">
        <v>330</v>
      </c>
      <c r="X147" s="56">
        <v>0</v>
      </c>
      <c r="Y147" s="56" t="s">
        <v>321</v>
      </c>
      <c r="Z147" s="56">
        <v>0</v>
      </c>
      <c r="AA147" s="56" t="s">
        <v>322</v>
      </c>
      <c r="AB147" s="56">
        <v>0</v>
      </c>
      <c r="AC147" s="56">
        <v>0</v>
      </c>
      <c r="AD147" s="56">
        <v>0</v>
      </c>
      <c r="AE147" s="56" t="s">
        <v>322</v>
      </c>
      <c r="AF147" s="56">
        <v>0</v>
      </c>
      <c r="AG147" s="56">
        <v>0</v>
      </c>
      <c r="AH147" s="56">
        <v>0</v>
      </c>
      <c r="AI147" s="56" t="s">
        <v>318</v>
      </c>
      <c r="AJ147">
        <v>1</v>
      </c>
      <c r="AK147">
        <v>100</v>
      </c>
    </row>
    <row r="148" spans="1:37">
      <c r="A148" t="s">
        <v>501</v>
      </c>
      <c r="B148" t="s">
        <v>309</v>
      </c>
      <c r="C148">
        <v>2018</v>
      </c>
      <c r="D148">
        <v>3</v>
      </c>
      <c r="E148" t="s">
        <v>504</v>
      </c>
      <c r="F148" t="s">
        <v>326</v>
      </c>
      <c r="G148">
        <v>5.9841150000000001</v>
      </c>
      <c r="H148" s="24">
        <f>IF(AND(A148=A147,F148=F147,F148="Winter wheat"),G148*0.9*'Management details'!$F$46,
IF(AND(OR(A148&lt;&gt;A147,F148&lt;&gt;F147),F148="Winter wheat"),G148*'Management details'!$F$46,
IF(F148="Oilseed Rape",G148*'Management details'!$F$47)))</f>
        <v>20.944402499999999</v>
      </c>
      <c r="I148" t="s">
        <v>312</v>
      </c>
      <c r="J148">
        <v>10</v>
      </c>
      <c r="K148" t="s">
        <v>327</v>
      </c>
      <c r="L148" t="s">
        <v>345</v>
      </c>
      <c r="M148">
        <v>2.7</v>
      </c>
      <c r="N148" t="s">
        <v>314</v>
      </c>
      <c r="O148" t="s">
        <v>336</v>
      </c>
      <c r="P148">
        <v>6.5</v>
      </c>
      <c r="Q148" t="s">
        <v>337</v>
      </c>
      <c r="R148" t="s">
        <v>317</v>
      </c>
      <c r="S148">
        <v>220</v>
      </c>
      <c r="T148" s="56" t="s">
        <v>328</v>
      </c>
      <c r="U148" t="s">
        <v>329</v>
      </c>
      <c r="V148" t="s">
        <v>320</v>
      </c>
      <c r="W148" s="56" t="s">
        <v>330</v>
      </c>
      <c r="X148" s="56">
        <v>0</v>
      </c>
      <c r="Y148" s="56" t="s">
        <v>330</v>
      </c>
      <c r="Z148" s="56">
        <v>0</v>
      </c>
      <c r="AA148" s="56" t="s">
        <v>330</v>
      </c>
      <c r="AB148" s="56">
        <v>0</v>
      </c>
      <c r="AC148" s="56">
        <v>0</v>
      </c>
      <c r="AD148" s="56">
        <v>0</v>
      </c>
      <c r="AE148" s="56" t="s">
        <v>322</v>
      </c>
      <c r="AF148" s="56">
        <v>0</v>
      </c>
      <c r="AG148" s="56" t="s">
        <v>322</v>
      </c>
      <c r="AH148" s="56">
        <v>0</v>
      </c>
      <c r="AI148" s="56" t="s">
        <v>328</v>
      </c>
      <c r="AJ148">
        <v>1</v>
      </c>
      <c r="AK148">
        <v>100</v>
      </c>
    </row>
    <row r="149" spans="1:37">
      <c r="A149" t="s">
        <v>501</v>
      </c>
      <c r="B149" t="s">
        <v>309</v>
      </c>
      <c r="C149">
        <v>2019</v>
      </c>
      <c r="D149">
        <v>4</v>
      </c>
      <c r="E149" t="s">
        <v>505</v>
      </c>
      <c r="F149" t="s">
        <v>311</v>
      </c>
      <c r="G149">
        <v>5.9841150000000001</v>
      </c>
      <c r="H149" s="24">
        <f>IF(AND(A149=A148,F149=F148,F149="Winter wheat"),G149*0.9*'Management details'!$F$46,
IF(AND(OR(A149&lt;&gt;A148,F149&lt;&gt;F148),F149="Winter wheat"),G149*'Management details'!$F$46,
IF(F149="Oilseed Rape",G149*'Management details'!$F$47)))</f>
        <v>51.463388999999999</v>
      </c>
      <c r="I149" t="s">
        <v>312</v>
      </c>
      <c r="J149">
        <v>10</v>
      </c>
      <c r="K149" t="s">
        <v>311</v>
      </c>
      <c r="L149" t="s">
        <v>345</v>
      </c>
      <c r="M149">
        <v>2.7</v>
      </c>
      <c r="N149" t="s">
        <v>314</v>
      </c>
      <c r="O149" t="s">
        <v>336</v>
      </c>
      <c r="P149">
        <v>6.5</v>
      </c>
      <c r="Q149" t="s">
        <v>337</v>
      </c>
      <c r="R149" t="s">
        <v>317</v>
      </c>
      <c r="S149">
        <v>220</v>
      </c>
      <c r="T149" s="56" t="s">
        <v>318</v>
      </c>
      <c r="U149" t="s">
        <v>319</v>
      </c>
      <c r="V149" t="s">
        <v>320</v>
      </c>
      <c r="W149" s="56" t="s">
        <v>330</v>
      </c>
      <c r="X149" s="56">
        <v>0</v>
      </c>
      <c r="Y149" s="56" t="s">
        <v>321</v>
      </c>
      <c r="Z149" s="56">
        <v>0</v>
      </c>
      <c r="AA149" s="56" t="s">
        <v>322</v>
      </c>
      <c r="AB149" s="56">
        <v>0</v>
      </c>
      <c r="AC149" s="56" t="s">
        <v>322</v>
      </c>
      <c r="AD149" s="56" t="s">
        <v>322</v>
      </c>
      <c r="AE149" s="56" t="s">
        <v>322</v>
      </c>
      <c r="AF149" s="56">
        <v>0</v>
      </c>
      <c r="AG149" s="56">
        <v>0</v>
      </c>
      <c r="AH149" s="56">
        <v>0</v>
      </c>
      <c r="AI149" s="56" t="s">
        <v>318</v>
      </c>
      <c r="AJ149">
        <v>1</v>
      </c>
      <c r="AK149">
        <v>100</v>
      </c>
    </row>
    <row r="150" spans="1:37">
      <c r="A150" t="s">
        <v>501</v>
      </c>
      <c r="B150" t="s">
        <v>309</v>
      </c>
      <c r="C150">
        <v>2020</v>
      </c>
      <c r="D150">
        <v>5</v>
      </c>
      <c r="E150" t="s">
        <v>506</v>
      </c>
      <c r="F150" t="s">
        <v>311</v>
      </c>
      <c r="G150">
        <v>5.9841150000000001</v>
      </c>
      <c r="H150" s="24">
        <f>IF(AND(A150=A149,F150=F149,F150="Winter wheat"),G150*0.9*'Management details'!$F$46,
IF(AND(OR(A150&lt;&gt;A149,F150&lt;&gt;F149),F150="Winter wheat"),G150*'Management details'!$F$46,
IF(F150="Oilseed Rape",G150*'Management details'!$F$47)))</f>
        <v>46.317050099999996</v>
      </c>
      <c r="I150" t="s">
        <v>312</v>
      </c>
      <c r="J150">
        <v>10</v>
      </c>
      <c r="K150" t="s">
        <v>311</v>
      </c>
      <c r="L150" t="s">
        <v>345</v>
      </c>
      <c r="M150">
        <v>2.7</v>
      </c>
      <c r="N150" t="s">
        <v>314</v>
      </c>
      <c r="O150" t="s">
        <v>336</v>
      </c>
      <c r="P150">
        <v>6.5</v>
      </c>
      <c r="Q150" t="s">
        <v>337</v>
      </c>
      <c r="R150" t="s">
        <v>317</v>
      </c>
      <c r="S150">
        <v>220</v>
      </c>
      <c r="T150" s="56" t="s">
        <v>318</v>
      </c>
      <c r="U150" t="s">
        <v>324</v>
      </c>
      <c r="V150" t="s">
        <v>320</v>
      </c>
      <c r="W150" s="56" t="s">
        <v>330</v>
      </c>
      <c r="X150" s="56">
        <v>0</v>
      </c>
      <c r="Y150" s="56" t="s">
        <v>321</v>
      </c>
      <c r="Z150" s="56">
        <v>0</v>
      </c>
      <c r="AA150" s="56" t="s">
        <v>322</v>
      </c>
      <c r="AB150" s="56">
        <v>0</v>
      </c>
      <c r="AC150" s="56">
        <v>0</v>
      </c>
      <c r="AD150" s="56">
        <v>0</v>
      </c>
      <c r="AE150" s="56" t="s">
        <v>322</v>
      </c>
      <c r="AF150" s="56">
        <v>0</v>
      </c>
      <c r="AG150" s="56">
        <v>0</v>
      </c>
      <c r="AH150" s="56">
        <v>0</v>
      </c>
      <c r="AI150" s="56" t="s">
        <v>318</v>
      </c>
      <c r="AJ150">
        <v>1</v>
      </c>
      <c r="AK150">
        <v>100</v>
      </c>
    </row>
    <row r="151" spans="1:37">
      <c r="A151" t="s">
        <v>501</v>
      </c>
      <c r="B151" t="s">
        <v>309</v>
      </c>
      <c r="C151">
        <v>2021</v>
      </c>
      <c r="D151">
        <v>6</v>
      </c>
      <c r="E151" t="s">
        <v>507</v>
      </c>
      <c r="F151" t="s">
        <v>326</v>
      </c>
      <c r="G151">
        <v>5.9841150000000001</v>
      </c>
      <c r="H151" s="24">
        <f>IF(AND(A151=A150,F151=F150,F151="Winter wheat"),G151*0.9*'Management details'!$F$46,
IF(AND(OR(A151&lt;&gt;A150,F151&lt;&gt;F150),F151="Winter wheat"),G151*'Management details'!$F$46,
IF(F151="Oilseed Rape",G151*'Management details'!$F$47)))</f>
        <v>20.944402499999999</v>
      </c>
      <c r="I151" t="s">
        <v>312</v>
      </c>
      <c r="J151">
        <v>10</v>
      </c>
      <c r="K151" t="s">
        <v>327</v>
      </c>
      <c r="L151" t="s">
        <v>345</v>
      </c>
      <c r="M151">
        <v>2.7</v>
      </c>
      <c r="N151" t="s">
        <v>314</v>
      </c>
      <c r="O151" t="s">
        <v>336</v>
      </c>
      <c r="P151">
        <v>6.5</v>
      </c>
      <c r="Q151" t="s">
        <v>337</v>
      </c>
      <c r="R151" t="s">
        <v>317</v>
      </c>
      <c r="S151">
        <v>220</v>
      </c>
      <c r="T151" s="56" t="s">
        <v>328</v>
      </c>
      <c r="U151" t="s">
        <v>329</v>
      </c>
      <c r="V151" t="s">
        <v>320</v>
      </c>
      <c r="W151" s="56" t="s">
        <v>330</v>
      </c>
      <c r="X151" s="56">
        <v>0</v>
      </c>
      <c r="Y151" s="56" t="s">
        <v>330</v>
      </c>
      <c r="Z151" s="56">
        <v>0</v>
      </c>
      <c r="AA151" s="56" t="s">
        <v>330</v>
      </c>
      <c r="AB151" s="56">
        <v>0</v>
      </c>
      <c r="AC151" s="56">
        <v>0</v>
      </c>
      <c r="AD151" s="56">
        <v>0</v>
      </c>
      <c r="AE151" s="56" t="s">
        <v>322</v>
      </c>
      <c r="AF151" s="56">
        <v>0</v>
      </c>
      <c r="AG151" s="56" t="s">
        <v>322</v>
      </c>
      <c r="AH151" s="56">
        <v>0</v>
      </c>
      <c r="AI151" s="56" t="s">
        <v>328</v>
      </c>
      <c r="AJ151">
        <v>1</v>
      </c>
      <c r="AK151">
        <v>100</v>
      </c>
    </row>
    <row r="152" spans="1:37">
      <c r="A152" t="s">
        <v>508</v>
      </c>
      <c r="B152" t="s">
        <v>309</v>
      </c>
      <c r="C152">
        <v>2016</v>
      </c>
      <c r="D152">
        <v>1</v>
      </c>
      <c r="E152" t="s">
        <v>509</v>
      </c>
      <c r="F152" t="s">
        <v>311</v>
      </c>
      <c r="G152">
        <v>6.5535230000000002</v>
      </c>
      <c r="H152" s="24">
        <f>IF(AND(A152=A151,F152=F151,F152="Winter wheat"),G152*0.9*'Management details'!$F$46,
IF(AND(OR(A152&lt;&gt;A151,F152&lt;&gt;F151),F152="Winter wheat"),G152*'Management details'!$F$46,
IF(F152="Oilseed Rape",G152*'Management details'!$F$47)))</f>
        <v>56.360297799999998</v>
      </c>
      <c r="I152" t="s">
        <v>312</v>
      </c>
      <c r="J152">
        <v>10</v>
      </c>
      <c r="K152" t="s">
        <v>311</v>
      </c>
      <c r="L152" t="s">
        <v>313</v>
      </c>
      <c r="M152">
        <v>3.1</v>
      </c>
      <c r="N152" t="s">
        <v>314</v>
      </c>
      <c r="O152" t="s">
        <v>315</v>
      </c>
      <c r="P152">
        <v>7.5</v>
      </c>
      <c r="Q152" t="s">
        <v>316</v>
      </c>
      <c r="R152" t="s">
        <v>317</v>
      </c>
      <c r="S152">
        <v>220</v>
      </c>
      <c r="T152" s="56" t="s">
        <v>318</v>
      </c>
      <c r="U152" t="s">
        <v>319</v>
      </c>
      <c r="V152" t="s">
        <v>320</v>
      </c>
      <c r="W152" s="56" t="s">
        <v>330</v>
      </c>
      <c r="X152" s="56">
        <v>0</v>
      </c>
      <c r="Y152" s="56" t="s">
        <v>321</v>
      </c>
      <c r="Z152" s="56">
        <v>0</v>
      </c>
      <c r="AA152" s="56" t="s">
        <v>322</v>
      </c>
      <c r="AB152" s="56">
        <v>0</v>
      </c>
      <c r="AC152" s="56" t="s">
        <v>322</v>
      </c>
      <c r="AD152" s="56" t="s">
        <v>322</v>
      </c>
      <c r="AE152" s="56" t="s">
        <v>322</v>
      </c>
      <c r="AF152" s="56">
        <v>0</v>
      </c>
      <c r="AG152" s="56">
        <v>0</v>
      </c>
      <c r="AH152" s="56">
        <v>0</v>
      </c>
      <c r="AI152" s="56" t="s">
        <v>318</v>
      </c>
      <c r="AJ152">
        <v>1</v>
      </c>
      <c r="AK152">
        <v>100</v>
      </c>
    </row>
    <row r="153" spans="1:37">
      <c r="A153" t="s">
        <v>508</v>
      </c>
      <c r="B153" t="s">
        <v>309</v>
      </c>
      <c r="C153">
        <v>2017</v>
      </c>
      <c r="D153">
        <v>2</v>
      </c>
      <c r="E153" t="s">
        <v>510</v>
      </c>
      <c r="F153" t="s">
        <v>311</v>
      </c>
      <c r="G153">
        <v>6.5535230000000002</v>
      </c>
      <c r="H153" s="24">
        <f>IF(AND(A153=A152,F153=F152,F153="Winter wheat"),G153*0.9*'Management details'!$F$46,
IF(AND(OR(A153&lt;&gt;A152,F153&lt;&gt;F152),F153="Winter wheat"),G153*'Management details'!$F$46,
IF(F153="Oilseed Rape",G153*'Management details'!$F$47)))</f>
        <v>50.724268020000004</v>
      </c>
      <c r="I153" t="s">
        <v>312</v>
      </c>
      <c r="J153">
        <v>10</v>
      </c>
      <c r="K153" t="s">
        <v>311</v>
      </c>
      <c r="L153" t="s">
        <v>313</v>
      </c>
      <c r="M153">
        <v>3.1</v>
      </c>
      <c r="N153" t="s">
        <v>314</v>
      </c>
      <c r="O153" t="s">
        <v>315</v>
      </c>
      <c r="P153">
        <v>7.5</v>
      </c>
      <c r="Q153" t="s">
        <v>316</v>
      </c>
      <c r="R153" t="s">
        <v>317</v>
      </c>
      <c r="S153">
        <v>220</v>
      </c>
      <c r="T153" s="56" t="s">
        <v>318</v>
      </c>
      <c r="U153" t="s">
        <v>324</v>
      </c>
      <c r="V153" t="s">
        <v>320</v>
      </c>
      <c r="W153" s="56" t="s">
        <v>330</v>
      </c>
      <c r="X153" s="56">
        <v>0</v>
      </c>
      <c r="Y153" s="56" t="s">
        <v>321</v>
      </c>
      <c r="Z153" s="56">
        <v>0</v>
      </c>
      <c r="AA153" s="56" t="s">
        <v>322</v>
      </c>
      <c r="AB153" s="56">
        <v>0</v>
      </c>
      <c r="AC153" s="56">
        <v>0</v>
      </c>
      <c r="AD153" s="56">
        <v>0</v>
      </c>
      <c r="AE153" s="56" t="s">
        <v>322</v>
      </c>
      <c r="AF153" s="56">
        <v>0</v>
      </c>
      <c r="AG153" s="56">
        <v>0</v>
      </c>
      <c r="AH153" s="56">
        <v>0</v>
      </c>
      <c r="AI153" s="56" t="s">
        <v>318</v>
      </c>
      <c r="AJ153">
        <v>1</v>
      </c>
      <c r="AK153">
        <v>100</v>
      </c>
    </row>
    <row r="154" spans="1:37">
      <c r="A154" t="s">
        <v>508</v>
      </c>
      <c r="B154" t="s">
        <v>309</v>
      </c>
      <c r="C154">
        <v>2018</v>
      </c>
      <c r="D154">
        <v>3</v>
      </c>
      <c r="E154" t="s">
        <v>511</v>
      </c>
      <c r="F154" t="s">
        <v>326</v>
      </c>
      <c r="G154">
        <v>6.5535230000000002</v>
      </c>
      <c r="H154" s="24">
        <f>IF(AND(A154=A153,F154=F153,F154="Winter wheat"),G154*0.9*'Management details'!$F$46,
IF(AND(OR(A154&lt;&gt;A153,F154&lt;&gt;F153),F154="Winter wheat"),G154*'Management details'!$F$46,
IF(F154="Oilseed Rape",G154*'Management details'!$F$47)))</f>
        <v>22.937330500000002</v>
      </c>
      <c r="I154" t="s">
        <v>312</v>
      </c>
      <c r="J154">
        <v>10</v>
      </c>
      <c r="K154" t="s">
        <v>327</v>
      </c>
      <c r="L154" t="s">
        <v>313</v>
      </c>
      <c r="M154">
        <v>3.1</v>
      </c>
      <c r="N154" t="s">
        <v>314</v>
      </c>
      <c r="O154" t="s">
        <v>315</v>
      </c>
      <c r="P154">
        <v>7.5</v>
      </c>
      <c r="Q154" t="s">
        <v>316</v>
      </c>
      <c r="R154" t="s">
        <v>317</v>
      </c>
      <c r="S154">
        <v>220</v>
      </c>
      <c r="T154" s="56" t="s">
        <v>328</v>
      </c>
      <c r="U154" t="s">
        <v>329</v>
      </c>
      <c r="V154" t="s">
        <v>320</v>
      </c>
      <c r="W154" s="56" t="s">
        <v>330</v>
      </c>
      <c r="X154" s="56">
        <v>0</v>
      </c>
      <c r="Y154" s="56" t="s">
        <v>330</v>
      </c>
      <c r="Z154" s="56">
        <v>0</v>
      </c>
      <c r="AA154" s="56" t="s">
        <v>330</v>
      </c>
      <c r="AB154" s="56">
        <v>0</v>
      </c>
      <c r="AC154" s="56">
        <v>0</v>
      </c>
      <c r="AD154" s="56">
        <v>0</v>
      </c>
      <c r="AE154" s="56" t="s">
        <v>322</v>
      </c>
      <c r="AF154" s="56">
        <v>0</v>
      </c>
      <c r="AG154" s="56" t="s">
        <v>322</v>
      </c>
      <c r="AH154" s="56">
        <v>0</v>
      </c>
      <c r="AI154" s="56" t="s">
        <v>328</v>
      </c>
      <c r="AJ154">
        <v>1</v>
      </c>
      <c r="AK154">
        <v>100</v>
      </c>
    </row>
    <row r="155" spans="1:37">
      <c r="A155" t="s">
        <v>508</v>
      </c>
      <c r="B155" t="s">
        <v>309</v>
      </c>
      <c r="C155">
        <v>2019</v>
      </c>
      <c r="D155">
        <v>4</v>
      </c>
      <c r="E155" t="s">
        <v>512</v>
      </c>
      <c r="F155" t="s">
        <v>311</v>
      </c>
      <c r="G155">
        <v>6.5535230000000002</v>
      </c>
      <c r="H155" s="24">
        <f>IF(AND(A155=A154,F155=F154,F155="Winter wheat"),G155*0.9*'Management details'!$F$46,
IF(AND(OR(A155&lt;&gt;A154,F155&lt;&gt;F154),F155="Winter wheat"),G155*'Management details'!$F$46,
IF(F155="Oilseed Rape",G155*'Management details'!$F$47)))</f>
        <v>56.360297799999998</v>
      </c>
      <c r="I155" t="s">
        <v>312</v>
      </c>
      <c r="J155">
        <v>10</v>
      </c>
      <c r="K155" t="s">
        <v>311</v>
      </c>
      <c r="L155" t="s">
        <v>313</v>
      </c>
      <c r="M155">
        <v>3.1</v>
      </c>
      <c r="N155" t="s">
        <v>314</v>
      </c>
      <c r="O155" t="s">
        <v>315</v>
      </c>
      <c r="P155">
        <v>7.5</v>
      </c>
      <c r="Q155" t="s">
        <v>316</v>
      </c>
      <c r="R155" t="s">
        <v>317</v>
      </c>
      <c r="S155">
        <v>220</v>
      </c>
      <c r="T155" s="56" t="s">
        <v>318</v>
      </c>
      <c r="U155" t="s">
        <v>319</v>
      </c>
      <c r="V155" t="s">
        <v>320</v>
      </c>
      <c r="W155" s="56" t="s">
        <v>330</v>
      </c>
      <c r="X155" s="56">
        <v>0</v>
      </c>
      <c r="Y155" s="56" t="s">
        <v>321</v>
      </c>
      <c r="Z155" s="56">
        <v>0</v>
      </c>
      <c r="AA155" s="56" t="s">
        <v>322</v>
      </c>
      <c r="AB155" s="56">
        <v>0</v>
      </c>
      <c r="AC155" s="56" t="s">
        <v>322</v>
      </c>
      <c r="AD155" s="56" t="s">
        <v>322</v>
      </c>
      <c r="AE155" s="56" t="s">
        <v>322</v>
      </c>
      <c r="AF155" s="56">
        <v>0</v>
      </c>
      <c r="AG155" s="56">
        <v>0</v>
      </c>
      <c r="AH155" s="56">
        <v>0</v>
      </c>
      <c r="AI155" s="56" t="s">
        <v>318</v>
      </c>
      <c r="AJ155">
        <v>1</v>
      </c>
      <c r="AK155">
        <v>100</v>
      </c>
    </row>
    <row r="156" spans="1:37">
      <c r="A156" t="s">
        <v>508</v>
      </c>
      <c r="B156" t="s">
        <v>309</v>
      </c>
      <c r="C156">
        <v>2020</v>
      </c>
      <c r="D156">
        <v>5</v>
      </c>
      <c r="E156" t="s">
        <v>513</v>
      </c>
      <c r="F156" t="s">
        <v>311</v>
      </c>
      <c r="G156">
        <v>6.5535230000000002</v>
      </c>
      <c r="H156" s="24">
        <f>IF(AND(A156=A155,F156=F155,F156="Winter wheat"),G156*0.9*'Management details'!$F$46,
IF(AND(OR(A156&lt;&gt;A155,F156&lt;&gt;F155),F156="Winter wheat"),G156*'Management details'!$F$46,
IF(F156="Oilseed Rape",G156*'Management details'!$F$47)))</f>
        <v>50.724268020000004</v>
      </c>
      <c r="I156" t="s">
        <v>312</v>
      </c>
      <c r="J156">
        <v>10</v>
      </c>
      <c r="K156" t="s">
        <v>311</v>
      </c>
      <c r="L156" t="s">
        <v>313</v>
      </c>
      <c r="M156">
        <v>3.1</v>
      </c>
      <c r="N156" t="s">
        <v>314</v>
      </c>
      <c r="O156" t="s">
        <v>315</v>
      </c>
      <c r="P156">
        <v>7.5</v>
      </c>
      <c r="Q156" t="s">
        <v>316</v>
      </c>
      <c r="R156" t="s">
        <v>317</v>
      </c>
      <c r="S156">
        <v>220</v>
      </c>
      <c r="T156" s="56" t="s">
        <v>318</v>
      </c>
      <c r="U156" t="s">
        <v>324</v>
      </c>
      <c r="V156" t="s">
        <v>320</v>
      </c>
      <c r="W156" s="56" t="s">
        <v>330</v>
      </c>
      <c r="X156" s="56">
        <v>0</v>
      </c>
      <c r="Y156" s="56" t="s">
        <v>321</v>
      </c>
      <c r="Z156" s="56">
        <v>0</v>
      </c>
      <c r="AA156" s="56" t="s">
        <v>322</v>
      </c>
      <c r="AB156" s="56">
        <v>0</v>
      </c>
      <c r="AC156" s="56">
        <v>0</v>
      </c>
      <c r="AD156" s="56">
        <v>0</v>
      </c>
      <c r="AE156" s="56" t="s">
        <v>322</v>
      </c>
      <c r="AF156" s="56">
        <v>0</v>
      </c>
      <c r="AG156" s="56">
        <v>0</v>
      </c>
      <c r="AH156" s="56">
        <v>0</v>
      </c>
      <c r="AI156" s="56" t="s">
        <v>318</v>
      </c>
      <c r="AJ156">
        <v>1</v>
      </c>
      <c r="AK156">
        <v>100</v>
      </c>
    </row>
    <row r="157" spans="1:37">
      <c r="A157" t="s">
        <v>508</v>
      </c>
      <c r="B157" t="s">
        <v>309</v>
      </c>
      <c r="C157">
        <v>2021</v>
      </c>
      <c r="D157">
        <v>6</v>
      </c>
      <c r="E157" t="s">
        <v>514</v>
      </c>
      <c r="F157" t="s">
        <v>326</v>
      </c>
      <c r="G157">
        <v>6.5535230000000002</v>
      </c>
      <c r="H157" s="24">
        <f>IF(AND(A157=A156,F157=F156,F157="Winter wheat"),G157*0.9*'Management details'!$F$46,
IF(AND(OR(A157&lt;&gt;A156,F157&lt;&gt;F156),F157="Winter wheat"),G157*'Management details'!$F$46,
IF(F157="Oilseed Rape",G157*'Management details'!$F$47)))</f>
        <v>22.937330500000002</v>
      </c>
      <c r="I157" t="s">
        <v>312</v>
      </c>
      <c r="J157">
        <v>10</v>
      </c>
      <c r="K157" t="s">
        <v>327</v>
      </c>
      <c r="L157" t="s">
        <v>313</v>
      </c>
      <c r="M157">
        <v>3.1</v>
      </c>
      <c r="N157" t="s">
        <v>314</v>
      </c>
      <c r="O157" t="s">
        <v>315</v>
      </c>
      <c r="P157">
        <v>7.5</v>
      </c>
      <c r="Q157" t="s">
        <v>316</v>
      </c>
      <c r="R157" t="s">
        <v>317</v>
      </c>
      <c r="S157">
        <v>220</v>
      </c>
      <c r="T157" s="56" t="s">
        <v>328</v>
      </c>
      <c r="U157" t="s">
        <v>329</v>
      </c>
      <c r="V157" t="s">
        <v>320</v>
      </c>
      <c r="W157" s="56" t="s">
        <v>330</v>
      </c>
      <c r="X157" s="56">
        <v>0</v>
      </c>
      <c r="Y157" s="56" t="s">
        <v>330</v>
      </c>
      <c r="Z157" s="56">
        <v>0</v>
      </c>
      <c r="AA157" s="56" t="s">
        <v>330</v>
      </c>
      <c r="AB157" s="56">
        <v>0</v>
      </c>
      <c r="AC157" s="56">
        <v>0</v>
      </c>
      <c r="AD157" s="56">
        <v>0</v>
      </c>
      <c r="AE157" s="56" t="s">
        <v>322</v>
      </c>
      <c r="AF157" s="56">
        <v>0</v>
      </c>
      <c r="AG157" s="56" t="s">
        <v>322</v>
      </c>
      <c r="AH157" s="56">
        <v>0</v>
      </c>
      <c r="AI157" s="56" t="s">
        <v>328</v>
      </c>
      <c r="AJ157">
        <v>1</v>
      </c>
      <c r="AK157">
        <v>100</v>
      </c>
    </row>
    <row r="158" spans="1:37">
      <c r="A158" t="s">
        <v>515</v>
      </c>
      <c r="B158" t="s">
        <v>309</v>
      </c>
      <c r="C158">
        <v>2016</v>
      </c>
      <c r="D158">
        <v>1</v>
      </c>
      <c r="E158" t="s">
        <v>516</v>
      </c>
      <c r="F158" t="s">
        <v>311</v>
      </c>
      <c r="G158">
        <v>4.6683820000000003</v>
      </c>
      <c r="H158" s="24">
        <f>IF(AND(A158=A157,F158=F157,F158="Winter wheat"),G158*0.9*'Management details'!$F$46,
IF(AND(OR(A158&lt;&gt;A157,F158&lt;&gt;F157),F158="Winter wheat"),G158*'Management details'!$F$46,
IF(F158="Oilseed Rape",G158*'Management details'!$F$47)))</f>
        <v>40.148085199999997</v>
      </c>
      <c r="I158" t="s">
        <v>312</v>
      </c>
      <c r="J158">
        <v>10</v>
      </c>
      <c r="K158" t="s">
        <v>311</v>
      </c>
      <c r="L158" t="s">
        <v>345</v>
      </c>
      <c r="M158">
        <v>2.8</v>
      </c>
      <c r="N158" t="s">
        <v>314</v>
      </c>
      <c r="O158" t="s">
        <v>315</v>
      </c>
      <c r="P158">
        <v>6.5</v>
      </c>
      <c r="Q158" t="s">
        <v>337</v>
      </c>
      <c r="R158" t="s">
        <v>317</v>
      </c>
      <c r="S158">
        <v>220</v>
      </c>
      <c r="T158" s="56" t="s">
        <v>318</v>
      </c>
      <c r="U158" t="s">
        <v>319</v>
      </c>
      <c r="V158" t="s">
        <v>320</v>
      </c>
      <c r="W158" s="56" t="s">
        <v>330</v>
      </c>
      <c r="X158" s="56">
        <v>0</v>
      </c>
      <c r="Y158" s="56" t="s">
        <v>321</v>
      </c>
      <c r="Z158" s="56">
        <v>0</v>
      </c>
      <c r="AA158" s="56" t="s">
        <v>322</v>
      </c>
      <c r="AB158" s="56">
        <v>0</v>
      </c>
      <c r="AC158" s="56" t="s">
        <v>322</v>
      </c>
      <c r="AD158" s="56" t="s">
        <v>322</v>
      </c>
      <c r="AE158" s="56" t="s">
        <v>322</v>
      </c>
      <c r="AF158" s="56">
        <v>0</v>
      </c>
      <c r="AG158" s="56">
        <v>0</v>
      </c>
      <c r="AH158" s="56">
        <v>0</v>
      </c>
      <c r="AI158" s="56" t="s">
        <v>318</v>
      </c>
      <c r="AJ158">
        <v>1</v>
      </c>
      <c r="AK158">
        <v>100</v>
      </c>
    </row>
    <row r="159" spans="1:37">
      <c r="A159" t="s">
        <v>515</v>
      </c>
      <c r="B159" t="s">
        <v>309</v>
      </c>
      <c r="C159">
        <v>2017</v>
      </c>
      <c r="D159">
        <v>2</v>
      </c>
      <c r="E159" t="s">
        <v>517</v>
      </c>
      <c r="F159" t="s">
        <v>311</v>
      </c>
      <c r="G159">
        <v>4.6683820000000003</v>
      </c>
      <c r="H159" s="24">
        <f>IF(AND(A159=A158,F159=F158,F159="Winter wheat"),G159*0.9*'Management details'!$F$46,
IF(AND(OR(A159&lt;&gt;A158,F159&lt;&gt;F158),F159="Winter wheat"),G159*'Management details'!$F$46,
IF(F159="Oilseed Rape",G159*'Management details'!$F$47)))</f>
        <v>36.133276680000002</v>
      </c>
      <c r="I159" t="s">
        <v>312</v>
      </c>
      <c r="J159">
        <v>10</v>
      </c>
      <c r="K159" t="s">
        <v>311</v>
      </c>
      <c r="L159" t="s">
        <v>345</v>
      </c>
      <c r="M159">
        <v>2.8</v>
      </c>
      <c r="N159" t="s">
        <v>314</v>
      </c>
      <c r="O159" t="s">
        <v>315</v>
      </c>
      <c r="P159">
        <v>6.5</v>
      </c>
      <c r="Q159" t="s">
        <v>337</v>
      </c>
      <c r="R159" t="s">
        <v>317</v>
      </c>
      <c r="S159">
        <v>220</v>
      </c>
      <c r="T159" s="56" t="s">
        <v>318</v>
      </c>
      <c r="U159" t="s">
        <v>324</v>
      </c>
      <c r="V159" t="s">
        <v>320</v>
      </c>
      <c r="W159" s="56" t="s">
        <v>330</v>
      </c>
      <c r="X159" s="56">
        <v>0</v>
      </c>
      <c r="Y159" s="56" t="s">
        <v>321</v>
      </c>
      <c r="Z159" s="56">
        <v>0</v>
      </c>
      <c r="AA159" s="56" t="s">
        <v>322</v>
      </c>
      <c r="AB159" s="56">
        <v>0</v>
      </c>
      <c r="AC159" s="56">
        <v>0</v>
      </c>
      <c r="AD159" s="56">
        <v>0</v>
      </c>
      <c r="AE159" s="56" t="s">
        <v>322</v>
      </c>
      <c r="AF159" s="56">
        <v>0</v>
      </c>
      <c r="AG159" s="56">
        <v>0</v>
      </c>
      <c r="AH159" s="56">
        <v>0</v>
      </c>
      <c r="AI159" s="56" t="s">
        <v>318</v>
      </c>
      <c r="AJ159">
        <v>1</v>
      </c>
      <c r="AK159">
        <v>100</v>
      </c>
    </row>
    <row r="160" spans="1:37">
      <c r="A160" t="s">
        <v>515</v>
      </c>
      <c r="B160" t="s">
        <v>309</v>
      </c>
      <c r="C160">
        <v>2018</v>
      </c>
      <c r="D160">
        <v>3</v>
      </c>
      <c r="E160" t="s">
        <v>518</v>
      </c>
      <c r="F160" t="s">
        <v>326</v>
      </c>
      <c r="G160">
        <v>4.6683820000000003</v>
      </c>
      <c r="H160" s="24">
        <f>IF(AND(A160=A159,F160=F159,F160="Winter wheat"),G160*0.9*'Management details'!$F$46,
IF(AND(OR(A160&lt;&gt;A159,F160&lt;&gt;F159),F160="Winter wheat"),G160*'Management details'!$F$46,
IF(F160="Oilseed Rape",G160*'Management details'!$F$47)))</f>
        <v>16.339337</v>
      </c>
      <c r="I160" t="s">
        <v>312</v>
      </c>
      <c r="J160">
        <v>10</v>
      </c>
      <c r="K160" t="s">
        <v>327</v>
      </c>
      <c r="L160" t="s">
        <v>345</v>
      </c>
      <c r="M160">
        <v>2.8</v>
      </c>
      <c r="N160" t="s">
        <v>314</v>
      </c>
      <c r="O160" t="s">
        <v>315</v>
      </c>
      <c r="P160">
        <v>6.5</v>
      </c>
      <c r="Q160" t="s">
        <v>337</v>
      </c>
      <c r="R160" t="s">
        <v>317</v>
      </c>
      <c r="S160">
        <v>220</v>
      </c>
      <c r="T160" s="56" t="s">
        <v>328</v>
      </c>
      <c r="U160" t="s">
        <v>329</v>
      </c>
      <c r="V160" t="s">
        <v>320</v>
      </c>
      <c r="W160" s="56" t="s">
        <v>330</v>
      </c>
      <c r="X160" s="56">
        <v>0</v>
      </c>
      <c r="Y160" s="56" t="s">
        <v>330</v>
      </c>
      <c r="Z160" s="56">
        <v>0</v>
      </c>
      <c r="AA160" s="56" t="s">
        <v>330</v>
      </c>
      <c r="AB160" s="56">
        <v>0</v>
      </c>
      <c r="AC160" s="56">
        <v>0</v>
      </c>
      <c r="AD160" s="56">
        <v>0</v>
      </c>
      <c r="AE160" s="56" t="s">
        <v>322</v>
      </c>
      <c r="AF160" s="56">
        <v>0</v>
      </c>
      <c r="AG160" s="56" t="s">
        <v>322</v>
      </c>
      <c r="AH160" s="56">
        <v>0</v>
      </c>
      <c r="AI160" s="56" t="s">
        <v>328</v>
      </c>
      <c r="AJ160">
        <v>1</v>
      </c>
      <c r="AK160">
        <v>100</v>
      </c>
    </row>
    <row r="161" spans="1:37">
      <c r="A161" t="s">
        <v>515</v>
      </c>
      <c r="B161" t="s">
        <v>309</v>
      </c>
      <c r="C161">
        <v>2019</v>
      </c>
      <c r="D161">
        <v>4</v>
      </c>
      <c r="E161" t="s">
        <v>519</v>
      </c>
      <c r="F161" t="s">
        <v>311</v>
      </c>
      <c r="G161">
        <v>4.6683820000000003</v>
      </c>
      <c r="H161" s="24">
        <f>IF(AND(A161=A160,F161=F160,F161="Winter wheat"),G161*0.9*'Management details'!$F$46,
IF(AND(OR(A161&lt;&gt;A160,F161&lt;&gt;F160),F161="Winter wheat"),G161*'Management details'!$F$46,
IF(F161="Oilseed Rape",G161*'Management details'!$F$47)))</f>
        <v>40.148085199999997</v>
      </c>
      <c r="I161" t="s">
        <v>312</v>
      </c>
      <c r="J161">
        <v>10</v>
      </c>
      <c r="K161" t="s">
        <v>311</v>
      </c>
      <c r="L161" t="s">
        <v>345</v>
      </c>
      <c r="M161">
        <v>2.8</v>
      </c>
      <c r="N161" t="s">
        <v>314</v>
      </c>
      <c r="O161" t="s">
        <v>315</v>
      </c>
      <c r="P161">
        <v>6.5</v>
      </c>
      <c r="Q161" t="s">
        <v>337</v>
      </c>
      <c r="R161" t="s">
        <v>317</v>
      </c>
      <c r="S161">
        <v>220</v>
      </c>
      <c r="T161" s="56" t="s">
        <v>318</v>
      </c>
      <c r="U161" t="s">
        <v>319</v>
      </c>
      <c r="V161" t="s">
        <v>320</v>
      </c>
      <c r="W161" s="56" t="s">
        <v>330</v>
      </c>
      <c r="X161" s="56">
        <v>0</v>
      </c>
      <c r="Y161" s="56" t="s">
        <v>321</v>
      </c>
      <c r="Z161" s="56">
        <v>0</v>
      </c>
      <c r="AA161" s="56" t="s">
        <v>322</v>
      </c>
      <c r="AB161" s="56">
        <v>0</v>
      </c>
      <c r="AC161" s="56" t="s">
        <v>322</v>
      </c>
      <c r="AD161" s="56" t="s">
        <v>322</v>
      </c>
      <c r="AE161" s="56" t="s">
        <v>322</v>
      </c>
      <c r="AF161" s="56">
        <v>0</v>
      </c>
      <c r="AG161" s="56">
        <v>0</v>
      </c>
      <c r="AH161" s="56">
        <v>0</v>
      </c>
      <c r="AI161" s="56" t="s">
        <v>318</v>
      </c>
      <c r="AJ161">
        <v>1</v>
      </c>
      <c r="AK161">
        <v>100</v>
      </c>
    </row>
    <row r="162" spans="1:37">
      <c r="A162" t="s">
        <v>515</v>
      </c>
      <c r="B162" t="s">
        <v>309</v>
      </c>
      <c r="C162">
        <v>2020</v>
      </c>
      <c r="D162">
        <v>5</v>
      </c>
      <c r="E162" t="s">
        <v>520</v>
      </c>
      <c r="F162" t="s">
        <v>311</v>
      </c>
      <c r="G162">
        <v>4.6683820000000003</v>
      </c>
      <c r="H162" s="24">
        <f>IF(AND(A162=A161,F162=F161,F162="Winter wheat"),G162*0.9*'Management details'!$F$46,
IF(AND(OR(A162&lt;&gt;A161,F162&lt;&gt;F161),F162="Winter wheat"),G162*'Management details'!$F$46,
IF(F162="Oilseed Rape",G162*'Management details'!$F$47)))</f>
        <v>36.133276680000002</v>
      </c>
      <c r="I162" t="s">
        <v>312</v>
      </c>
      <c r="J162">
        <v>10</v>
      </c>
      <c r="K162" t="s">
        <v>311</v>
      </c>
      <c r="L162" t="s">
        <v>345</v>
      </c>
      <c r="M162">
        <v>2.8</v>
      </c>
      <c r="N162" t="s">
        <v>314</v>
      </c>
      <c r="O162" t="s">
        <v>315</v>
      </c>
      <c r="P162">
        <v>6.5</v>
      </c>
      <c r="Q162" t="s">
        <v>337</v>
      </c>
      <c r="R162" t="s">
        <v>317</v>
      </c>
      <c r="S162">
        <v>220</v>
      </c>
      <c r="T162" s="56" t="s">
        <v>318</v>
      </c>
      <c r="U162" t="s">
        <v>324</v>
      </c>
      <c r="V162" t="s">
        <v>320</v>
      </c>
      <c r="W162" s="56" t="s">
        <v>330</v>
      </c>
      <c r="X162" s="56">
        <v>0</v>
      </c>
      <c r="Y162" s="56" t="s">
        <v>321</v>
      </c>
      <c r="Z162" s="56">
        <v>0</v>
      </c>
      <c r="AA162" s="56" t="s">
        <v>322</v>
      </c>
      <c r="AB162" s="56">
        <v>0</v>
      </c>
      <c r="AC162" s="56">
        <v>0</v>
      </c>
      <c r="AD162" s="56">
        <v>0</v>
      </c>
      <c r="AE162" s="56" t="s">
        <v>322</v>
      </c>
      <c r="AF162" s="56">
        <v>0</v>
      </c>
      <c r="AG162" s="56">
        <v>0</v>
      </c>
      <c r="AH162" s="56">
        <v>0</v>
      </c>
      <c r="AI162" s="56" t="s">
        <v>318</v>
      </c>
      <c r="AJ162">
        <v>1</v>
      </c>
      <c r="AK162">
        <v>100</v>
      </c>
    </row>
    <row r="163" spans="1:37">
      <c r="A163" t="s">
        <v>515</v>
      </c>
      <c r="B163" t="s">
        <v>309</v>
      </c>
      <c r="C163">
        <v>2021</v>
      </c>
      <c r="D163">
        <v>6</v>
      </c>
      <c r="E163" t="s">
        <v>521</v>
      </c>
      <c r="F163" t="s">
        <v>326</v>
      </c>
      <c r="G163">
        <v>4.6683820000000003</v>
      </c>
      <c r="H163" s="24">
        <f>IF(AND(A163=A162,F163=F162,F163="Winter wheat"),G163*0.9*'Management details'!$F$46,
IF(AND(OR(A163&lt;&gt;A162,F163&lt;&gt;F162),F163="Winter wheat"),G163*'Management details'!$F$46,
IF(F163="Oilseed Rape",G163*'Management details'!$F$47)))</f>
        <v>16.339337</v>
      </c>
      <c r="I163" t="s">
        <v>312</v>
      </c>
      <c r="J163">
        <v>10</v>
      </c>
      <c r="K163" t="s">
        <v>327</v>
      </c>
      <c r="L163" t="s">
        <v>345</v>
      </c>
      <c r="M163">
        <v>2.8</v>
      </c>
      <c r="N163" t="s">
        <v>314</v>
      </c>
      <c r="O163" t="s">
        <v>315</v>
      </c>
      <c r="P163">
        <v>6.5</v>
      </c>
      <c r="Q163" t="s">
        <v>337</v>
      </c>
      <c r="R163" t="s">
        <v>317</v>
      </c>
      <c r="S163">
        <v>220</v>
      </c>
      <c r="T163" s="56" t="s">
        <v>328</v>
      </c>
      <c r="U163" t="s">
        <v>329</v>
      </c>
      <c r="V163" t="s">
        <v>320</v>
      </c>
      <c r="W163" s="56" t="s">
        <v>330</v>
      </c>
      <c r="X163" s="56">
        <v>0</v>
      </c>
      <c r="Y163" s="56" t="s">
        <v>330</v>
      </c>
      <c r="Z163" s="56">
        <v>0</v>
      </c>
      <c r="AA163" s="56" t="s">
        <v>330</v>
      </c>
      <c r="AB163" s="56">
        <v>0</v>
      </c>
      <c r="AC163" s="56">
        <v>0</v>
      </c>
      <c r="AD163" s="56">
        <v>0</v>
      </c>
      <c r="AE163" s="56" t="s">
        <v>322</v>
      </c>
      <c r="AF163" s="56">
        <v>0</v>
      </c>
      <c r="AG163" s="56" t="s">
        <v>322</v>
      </c>
      <c r="AH163" s="56">
        <v>0</v>
      </c>
      <c r="AI163" s="56" t="s">
        <v>328</v>
      </c>
      <c r="AJ163">
        <v>1</v>
      </c>
      <c r="AK163">
        <v>100</v>
      </c>
    </row>
    <row r="164" spans="1:37">
      <c r="A164" t="s">
        <v>522</v>
      </c>
      <c r="B164" t="s">
        <v>309</v>
      </c>
      <c r="C164">
        <v>2016</v>
      </c>
      <c r="D164">
        <v>1</v>
      </c>
      <c r="E164" t="s">
        <v>523</v>
      </c>
      <c r="F164" t="s">
        <v>311</v>
      </c>
      <c r="G164">
        <v>12.172211000000001</v>
      </c>
      <c r="H164" s="24">
        <f>IF(AND(A164=A163,F164=F163,F164="Winter wheat"),G164*0.9*'Management details'!$F$46,
IF(AND(OR(A164&lt;&gt;A163,F164&lt;&gt;F163),F164="Winter wheat"),G164*'Management details'!$F$46,
IF(F164="Oilseed Rape",G164*'Management details'!$F$47)))</f>
        <v>104.6810146</v>
      </c>
      <c r="I164" t="s">
        <v>312</v>
      </c>
      <c r="J164">
        <v>10</v>
      </c>
      <c r="K164" t="s">
        <v>311</v>
      </c>
      <c r="L164" t="s">
        <v>345</v>
      </c>
      <c r="M164">
        <v>2.9</v>
      </c>
      <c r="N164" t="s">
        <v>314</v>
      </c>
      <c r="O164" t="s">
        <v>315</v>
      </c>
      <c r="P164">
        <v>7.7</v>
      </c>
      <c r="Q164" t="s">
        <v>316</v>
      </c>
      <c r="R164" t="s">
        <v>317</v>
      </c>
      <c r="S164">
        <v>220</v>
      </c>
      <c r="T164" s="56" t="s">
        <v>318</v>
      </c>
      <c r="U164" t="s">
        <v>319</v>
      </c>
      <c r="V164" t="s">
        <v>320</v>
      </c>
      <c r="W164" s="56" t="s">
        <v>330</v>
      </c>
      <c r="X164" s="56">
        <v>0</v>
      </c>
      <c r="Y164" s="56" t="s">
        <v>321</v>
      </c>
      <c r="Z164" s="56">
        <v>0</v>
      </c>
      <c r="AA164" s="56" t="s">
        <v>322</v>
      </c>
      <c r="AB164" s="56">
        <v>0</v>
      </c>
      <c r="AC164" s="56" t="s">
        <v>322</v>
      </c>
      <c r="AD164" s="56" t="s">
        <v>322</v>
      </c>
      <c r="AE164" s="56" t="s">
        <v>322</v>
      </c>
      <c r="AF164" s="56">
        <v>0</v>
      </c>
      <c r="AG164" s="56">
        <v>0</v>
      </c>
      <c r="AH164" s="56">
        <v>0</v>
      </c>
      <c r="AI164" s="56" t="s">
        <v>318</v>
      </c>
      <c r="AJ164">
        <v>1</v>
      </c>
      <c r="AK164">
        <v>100</v>
      </c>
    </row>
    <row r="165" spans="1:37">
      <c r="A165" t="s">
        <v>522</v>
      </c>
      <c r="B165" t="s">
        <v>309</v>
      </c>
      <c r="C165">
        <v>2017</v>
      </c>
      <c r="D165">
        <v>2</v>
      </c>
      <c r="E165" t="s">
        <v>524</v>
      </c>
      <c r="F165" t="s">
        <v>311</v>
      </c>
      <c r="G165">
        <v>12.172211000000001</v>
      </c>
      <c r="H165" s="24">
        <f>IF(AND(A165=A164,F165=F164,F165="Winter wheat"),G165*0.9*'Management details'!$F$46,
IF(AND(OR(A165&lt;&gt;A164,F165&lt;&gt;F164),F165="Winter wheat"),G165*'Management details'!$F$46,
IF(F165="Oilseed Rape",G165*'Management details'!$F$47)))</f>
        <v>94.212913140000012</v>
      </c>
      <c r="I165" t="s">
        <v>312</v>
      </c>
      <c r="J165">
        <v>10</v>
      </c>
      <c r="K165" t="s">
        <v>311</v>
      </c>
      <c r="L165" t="s">
        <v>345</v>
      </c>
      <c r="M165">
        <v>2.9</v>
      </c>
      <c r="N165" t="s">
        <v>314</v>
      </c>
      <c r="O165" t="s">
        <v>315</v>
      </c>
      <c r="P165">
        <v>7.7</v>
      </c>
      <c r="Q165" t="s">
        <v>316</v>
      </c>
      <c r="R165" t="s">
        <v>317</v>
      </c>
      <c r="S165">
        <v>220</v>
      </c>
      <c r="T165" s="56" t="s">
        <v>318</v>
      </c>
      <c r="U165" t="s">
        <v>324</v>
      </c>
      <c r="V165" t="s">
        <v>320</v>
      </c>
      <c r="W165" s="56" t="s">
        <v>330</v>
      </c>
      <c r="X165" s="56">
        <v>0</v>
      </c>
      <c r="Y165" s="56" t="s">
        <v>321</v>
      </c>
      <c r="Z165" s="56">
        <v>0</v>
      </c>
      <c r="AA165" s="56" t="s">
        <v>322</v>
      </c>
      <c r="AB165" s="56">
        <v>0</v>
      </c>
      <c r="AC165" s="56">
        <v>0</v>
      </c>
      <c r="AD165" s="56">
        <v>0</v>
      </c>
      <c r="AE165" s="56" t="s">
        <v>322</v>
      </c>
      <c r="AF165" s="56">
        <v>0</v>
      </c>
      <c r="AG165" s="56">
        <v>0</v>
      </c>
      <c r="AH165" s="56">
        <v>0</v>
      </c>
      <c r="AI165" s="56" t="s">
        <v>318</v>
      </c>
      <c r="AJ165">
        <v>1</v>
      </c>
      <c r="AK165">
        <v>100</v>
      </c>
    </row>
    <row r="166" spans="1:37">
      <c r="A166" t="s">
        <v>522</v>
      </c>
      <c r="B166" t="s">
        <v>309</v>
      </c>
      <c r="C166">
        <v>2018</v>
      </c>
      <c r="D166">
        <v>3</v>
      </c>
      <c r="E166" t="s">
        <v>525</v>
      </c>
      <c r="F166" t="s">
        <v>326</v>
      </c>
      <c r="G166">
        <v>12.172211000000001</v>
      </c>
      <c r="H166" s="24">
        <f>IF(AND(A166=A165,F166=F165,F166="Winter wheat"),G166*0.9*'Management details'!$F$46,
IF(AND(OR(A166&lt;&gt;A165,F166&lt;&gt;F165),F166="Winter wheat"),G166*'Management details'!$F$46,
IF(F166="Oilseed Rape",G166*'Management details'!$F$47)))</f>
        <v>42.602738500000001</v>
      </c>
      <c r="I166" t="s">
        <v>312</v>
      </c>
      <c r="J166">
        <v>10</v>
      </c>
      <c r="K166" t="s">
        <v>327</v>
      </c>
      <c r="L166" t="s">
        <v>345</v>
      </c>
      <c r="M166">
        <v>2.9</v>
      </c>
      <c r="N166" t="s">
        <v>314</v>
      </c>
      <c r="O166" t="s">
        <v>315</v>
      </c>
      <c r="P166">
        <v>7.7</v>
      </c>
      <c r="Q166" t="s">
        <v>316</v>
      </c>
      <c r="R166" t="s">
        <v>317</v>
      </c>
      <c r="S166">
        <v>220</v>
      </c>
      <c r="T166" s="56" t="s">
        <v>328</v>
      </c>
      <c r="U166" t="s">
        <v>329</v>
      </c>
      <c r="V166" t="s">
        <v>320</v>
      </c>
      <c r="W166" s="56" t="s">
        <v>330</v>
      </c>
      <c r="X166" s="56">
        <v>0</v>
      </c>
      <c r="Y166" s="56" t="s">
        <v>330</v>
      </c>
      <c r="Z166" s="56">
        <v>0</v>
      </c>
      <c r="AA166" s="56" t="s">
        <v>330</v>
      </c>
      <c r="AB166" s="56">
        <v>0</v>
      </c>
      <c r="AC166" s="56">
        <v>0</v>
      </c>
      <c r="AD166" s="56">
        <v>0</v>
      </c>
      <c r="AE166" s="56" t="s">
        <v>322</v>
      </c>
      <c r="AF166" s="56">
        <v>0</v>
      </c>
      <c r="AG166" s="56" t="s">
        <v>322</v>
      </c>
      <c r="AH166" s="56">
        <v>0</v>
      </c>
      <c r="AI166" s="56" t="s">
        <v>328</v>
      </c>
      <c r="AJ166">
        <v>1</v>
      </c>
      <c r="AK166">
        <v>100</v>
      </c>
    </row>
    <row r="167" spans="1:37">
      <c r="A167" t="s">
        <v>522</v>
      </c>
      <c r="B167" t="s">
        <v>309</v>
      </c>
      <c r="C167">
        <v>2019</v>
      </c>
      <c r="D167">
        <v>4</v>
      </c>
      <c r="E167" t="s">
        <v>526</v>
      </c>
      <c r="F167" t="s">
        <v>311</v>
      </c>
      <c r="G167">
        <v>12.172211000000001</v>
      </c>
      <c r="H167" s="24">
        <f>IF(AND(A167=A166,F167=F166,F167="Winter wheat"),G167*0.9*'Management details'!$F$46,
IF(AND(OR(A167&lt;&gt;A166,F167&lt;&gt;F166),F167="Winter wheat"),G167*'Management details'!$F$46,
IF(F167="Oilseed Rape",G167*'Management details'!$F$47)))</f>
        <v>104.6810146</v>
      </c>
      <c r="I167" t="s">
        <v>312</v>
      </c>
      <c r="J167">
        <v>10</v>
      </c>
      <c r="K167" t="s">
        <v>311</v>
      </c>
      <c r="L167" t="s">
        <v>345</v>
      </c>
      <c r="M167">
        <v>2.9</v>
      </c>
      <c r="N167" t="s">
        <v>314</v>
      </c>
      <c r="O167" t="s">
        <v>315</v>
      </c>
      <c r="P167">
        <v>7.7</v>
      </c>
      <c r="Q167" t="s">
        <v>316</v>
      </c>
      <c r="R167" t="s">
        <v>317</v>
      </c>
      <c r="S167">
        <v>220</v>
      </c>
      <c r="T167" s="56" t="s">
        <v>318</v>
      </c>
      <c r="U167" t="s">
        <v>319</v>
      </c>
      <c r="V167" t="s">
        <v>320</v>
      </c>
      <c r="W167" s="56" t="s">
        <v>330</v>
      </c>
      <c r="X167" s="56">
        <v>0</v>
      </c>
      <c r="Y167" s="56" t="s">
        <v>321</v>
      </c>
      <c r="Z167" s="56">
        <v>0</v>
      </c>
      <c r="AA167" s="56" t="s">
        <v>322</v>
      </c>
      <c r="AB167" s="56">
        <v>0</v>
      </c>
      <c r="AC167" s="56" t="s">
        <v>322</v>
      </c>
      <c r="AD167" s="56" t="s">
        <v>322</v>
      </c>
      <c r="AE167" s="56" t="s">
        <v>322</v>
      </c>
      <c r="AF167" s="56">
        <v>0</v>
      </c>
      <c r="AG167" s="56">
        <v>0</v>
      </c>
      <c r="AH167" s="56">
        <v>0</v>
      </c>
      <c r="AI167" s="56" t="s">
        <v>318</v>
      </c>
      <c r="AJ167">
        <v>1</v>
      </c>
      <c r="AK167">
        <v>100</v>
      </c>
    </row>
    <row r="168" spans="1:37">
      <c r="A168" t="s">
        <v>522</v>
      </c>
      <c r="B168" t="s">
        <v>309</v>
      </c>
      <c r="C168">
        <v>2020</v>
      </c>
      <c r="D168">
        <v>5</v>
      </c>
      <c r="E168" t="s">
        <v>527</v>
      </c>
      <c r="F168" t="s">
        <v>311</v>
      </c>
      <c r="G168">
        <v>12.172211000000001</v>
      </c>
      <c r="H168" s="24">
        <f>IF(AND(A168=A167,F168=F167,F168="Winter wheat"),G168*0.9*'Management details'!$F$46,
IF(AND(OR(A168&lt;&gt;A167,F168&lt;&gt;F167),F168="Winter wheat"),G168*'Management details'!$F$46,
IF(F168="Oilseed Rape",G168*'Management details'!$F$47)))</f>
        <v>94.212913140000012</v>
      </c>
      <c r="I168" t="s">
        <v>312</v>
      </c>
      <c r="J168">
        <v>10</v>
      </c>
      <c r="K168" t="s">
        <v>311</v>
      </c>
      <c r="L168" t="s">
        <v>345</v>
      </c>
      <c r="M168">
        <v>2.9</v>
      </c>
      <c r="N168" t="s">
        <v>314</v>
      </c>
      <c r="O168" t="s">
        <v>315</v>
      </c>
      <c r="P168">
        <v>7.7</v>
      </c>
      <c r="Q168" t="s">
        <v>316</v>
      </c>
      <c r="R168" t="s">
        <v>317</v>
      </c>
      <c r="S168">
        <v>220</v>
      </c>
      <c r="T168" s="56" t="s">
        <v>318</v>
      </c>
      <c r="U168" t="s">
        <v>324</v>
      </c>
      <c r="V168" t="s">
        <v>320</v>
      </c>
      <c r="W168" s="56" t="s">
        <v>330</v>
      </c>
      <c r="X168" s="56">
        <v>0</v>
      </c>
      <c r="Y168" s="56" t="s">
        <v>321</v>
      </c>
      <c r="Z168" s="56">
        <v>0</v>
      </c>
      <c r="AA168" s="56" t="s">
        <v>322</v>
      </c>
      <c r="AB168" s="56">
        <v>0</v>
      </c>
      <c r="AC168" s="56">
        <v>0</v>
      </c>
      <c r="AD168" s="56">
        <v>0</v>
      </c>
      <c r="AE168" s="56" t="s">
        <v>322</v>
      </c>
      <c r="AF168" s="56">
        <v>0</v>
      </c>
      <c r="AG168" s="56">
        <v>0</v>
      </c>
      <c r="AH168" s="56">
        <v>0</v>
      </c>
      <c r="AI168" s="56" t="s">
        <v>318</v>
      </c>
      <c r="AJ168">
        <v>1</v>
      </c>
      <c r="AK168">
        <v>100</v>
      </c>
    </row>
    <row r="169" spans="1:37">
      <c r="A169" t="s">
        <v>522</v>
      </c>
      <c r="B169" t="s">
        <v>309</v>
      </c>
      <c r="C169">
        <v>2021</v>
      </c>
      <c r="D169">
        <v>6</v>
      </c>
      <c r="E169" t="s">
        <v>528</v>
      </c>
      <c r="F169" t="s">
        <v>326</v>
      </c>
      <c r="G169">
        <v>12.172211000000001</v>
      </c>
      <c r="H169" s="24">
        <f>IF(AND(A169=A168,F169=F168,F169="Winter wheat"),G169*0.9*'Management details'!$F$46,
IF(AND(OR(A169&lt;&gt;A168,F169&lt;&gt;F168),F169="Winter wheat"),G169*'Management details'!$F$46,
IF(F169="Oilseed Rape",G169*'Management details'!$F$47)))</f>
        <v>42.602738500000001</v>
      </c>
      <c r="I169" t="s">
        <v>312</v>
      </c>
      <c r="J169">
        <v>10</v>
      </c>
      <c r="K169" t="s">
        <v>327</v>
      </c>
      <c r="L169" t="s">
        <v>345</v>
      </c>
      <c r="M169">
        <v>2.9</v>
      </c>
      <c r="N169" t="s">
        <v>314</v>
      </c>
      <c r="O169" t="s">
        <v>315</v>
      </c>
      <c r="P169">
        <v>7.7</v>
      </c>
      <c r="Q169" t="s">
        <v>316</v>
      </c>
      <c r="R169" t="s">
        <v>317</v>
      </c>
      <c r="S169">
        <v>220</v>
      </c>
      <c r="T169" s="56" t="s">
        <v>328</v>
      </c>
      <c r="U169" t="s">
        <v>329</v>
      </c>
      <c r="V169" t="s">
        <v>320</v>
      </c>
      <c r="W169" s="56" t="s">
        <v>330</v>
      </c>
      <c r="X169" s="56">
        <v>0</v>
      </c>
      <c r="Y169" s="56" t="s">
        <v>330</v>
      </c>
      <c r="Z169" s="56">
        <v>0</v>
      </c>
      <c r="AA169" s="56" t="s">
        <v>330</v>
      </c>
      <c r="AB169" s="56">
        <v>0</v>
      </c>
      <c r="AC169" s="56">
        <v>0</v>
      </c>
      <c r="AD169" s="56">
        <v>0</v>
      </c>
      <c r="AE169" s="56" t="s">
        <v>322</v>
      </c>
      <c r="AF169" s="56">
        <v>0</v>
      </c>
      <c r="AG169" s="56" t="s">
        <v>322</v>
      </c>
      <c r="AH169" s="56">
        <v>0</v>
      </c>
      <c r="AI169" s="56" t="s">
        <v>328</v>
      </c>
      <c r="AJ169">
        <v>1</v>
      </c>
      <c r="AK169">
        <v>100</v>
      </c>
    </row>
    <row r="170" spans="1:37">
      <c r="A170" t="s">
        <v>529</v>
      </c>
      <c r="B170" t="s">
        <v>309</v>
      </c>
      <c r="C170">
        <v>2016</v>
      </c>
      <c r="D170">
        <v>1</v>
      </c>
      <c r="E170" t="s">
        <v>530</v>
      </c>
      <c r="F170" t="s">
        <v>311</v>
      </c>
      <c r="G170">
        <v>14.226456000000001</v>
      </c>
      <c r="H170" s="24">
        <f>IF(AND(A170=A169,F170=F169,F170="Winter wheat"),G170*0.9*'Management details'!$F$46,
IF(AND(OR(A170&lt;&gt;A169,F170&lt;&gt;F169),F170="Winter wheat"),G170*'Management details'!$F$46,
IF(F170="Oilseed Rape",G170*'Management details'!$F$47)))</f>
        <v>122.34752160000001</v>
      </c>
      <c r="I170" t="s">
        <v>312</v>
      </c>
      <c r="J170">
        <v>10</v>
      </c>
      <c r="K170" t="s">
        <v>311</v>
      </c>
      <c r="L170" t="s">
        <v>345</v>
      </c>
      <c r="M170">
        <v>2.6</v>
      </c>
      <c r="N170" t="s">
        <v>314</v>
      </c>
      <c r="O170" t="s">
        <v>315</v>
      </c>
      <c r="P170">
        <v>7.8</v>
      </c>
      <c r="Q170" t="s">
        <v>316</v>
      </c>
      <c r="R170" t="s">
        <v>317</v>
      </c>
      <c r="S170">
        <v>220</v>
      </c>
      <c r="T170" s="56" t="s">
        <v>318</v>
      </c>
      <c r="U170" t="s">
        <v>319</v>
      </c>
      <c r="V170" t="s">
        <v>320</v>
      </c>
      <c r="W170" s="56" t="s">
        <v>330</v>
      </c>
      <c r="X170" s="56">
        <v>0</v>
      </c>
      <c r="Y170" s="56" t="s">
        <v>321</v>
      </c>
      <c r="Z170" s="56">
        <v>0</v>
      </c>
      <c r="AA170" s="56" t="s">
        <v>322</v>
      </c>
      <c r="AB170" s="56">
        <v>0</v>
      </c>
      <c r="AC170" s="56" t="s">
        <v>322</v>
      </c>
      <c r="AD170" s="56" t="s">
        <v>322</v>
      </c>
      <c r="AE170" s="56" t="s">
        <v>322</v>
      </c>
      <c r="AF170" s="56">
        <v>0</v>
      </c>
      <c r="AG170" s="56">
        <v>0</v>
      </c>
      <c r="AH170" s="56">
        <v>0</v>
      </c>
      <c r="AI170" s="56" t="s">
        <v>318</v>
      </c>
      <c r="AJ170">
        <v>1</v>
      </c>
      <c r="AK170">
        <v>100</v>
      </c>
    </row>
    <row r="171" spans="1:37">
      <c r="A171" t="s">
        <v>529</v>
      </c>
      <c r="B171" t="s">
        <v>309</v>
      </c>
      <c r="C171">
        <v>2017</v>
      </c>
      <c r="D171">
        <v>2</v>
      </c>
      <c r="E171" t="s">
        <v>531</v>
      </c>
      <c r="F171" t="s">
        <v>311</v>
      </c>
      <c r="G171">
        <v>14.226456000000001</v>
      </c>
      <c r="H171" s="24">
        <f>IF(AND(A171=A170,F171=F170,F171="Winter wheat"),G171*0.9*'Management details'!$F$46,
IF(AND(OR(A171&lt;&gt;A170,F171&lt;&gt;F170),F171="Winter wheat"),G171*'Management details'!$F$46,
IF(F171="Oilseed Rape",G171*'Management details'!$F$47)))</f>
        <v>110.11276944000001</v>
      </c>
      <c r="I171" t="s">
        <v>312</v>
      </c>
      <c r="J171">
        <v>10</v>
      </c>
      <c r="K171" t="s">
        <v>311</v>
      </c>
      <c r="L171" t="s">
        <v>345</v>
      </c>
      <c r="M171">
        <v>2.6</v>
      </c>
      <c r="N171" t="s">
        <v>314</v>
      </c>
      <c r="O171" t="s">
        <v>315</v>
      </c>
      <c r="P171">
        <v>7.8</v>
      </c>
      <c r="Q171" t="s">
        <v>316</v>
      </c>
      <c r="R171" t="s">
        <v>317</v>
      </c>
      <c r="S171">
        <v>220</v>
      </c>
      <c r="T171" s="56" t="s">
        <v>318</v>
      </c>
      <c r="U171" t="s">
        <v>324</v>
      </c>
      <c r="V171" t="s">
        <v>320</v>
      </c>
      <c r="W171" s="56" t="s">
        <v>330</v>
      </c>
      <c r="X171" s="56">
        <v>0</v>
      </c>
      <c r="Y171" s="56" t="s">
        <v>321</v>
      </c>
      <c r="Z171" s="56">
        <v>0</v>
      </c>
      <c r="AA171" s="56" t="s">
        <v>322</v>
      </c>
      <c r="AB171" s="56">
        <v>0</v>
      </c>
      <c r="AC171" s="56">
        <v>0</v>
      </c>
      <c r="AD171" s="56">
        <v>0</v>
      </c>
      <c r="AE171" s="56" t="s">
        <v>322</v>
      </c>
      <c r="AF171" s="56">
        <v>0</v>
      </c>
      <c r="AG171" s="56">
        <v>0</v>
      </c>
      <c r="AH171" s="56">
        <v>0</v>
      </c>
      <c r="AI171" s="56" t="s">
        <v>318</v>
      </c>
      <c r="AJ171">
        <v>1</v>
      </c>
      <c r="AK171">
        <v>100</v>
      </c>
    </row>
    <row r="172" spans="1:37">
      <c r="A172" t="s">
        <v>529</v>
      </c>
      <c r="B172" t="s">
        <v>309</v>
      </c>
      <c r="C172">
        <v>2018</v>
      </c>
      <c r="D172">
        <v>3</v>
      </c>
      <c r="E172" t="s">
        <v>532</v>
      </c>
      <c r="F172" t="s">
        <v>326</v>
      </c>
      <c r="G172">
        <v>14.226456000000001</v>
      </c>
      <c r="H172" s="24">
        <f>IF(AND(A172=A171,F172=F171,F172="Winter wheat"),G172*0.9*'Management details'!$F$46,
IF(AND(OR(A172&lt;&gt;A171,F172&lt;&gt;F171),F172="Winter wheat"),G172*'Management details'!$F$46,
IF(F172="Oilseed Rape",G172*'Management details'!$F$47)))</f>
        <v>49.792596000000003</v>
      </c>
      <c r="I172" t="s">
        <v>312</v>
      </c>
      <c r="J172">
        <v>10</v>
      </c>
      <c r="K172" t="s">
        <v>327</v>
      </c>
      <c r="L172" t="s">
        <v>345</v>
      </c>
      <c r="M172">
        <v>2.6</v>
      </c>
      <c r="N172" t="s">
        <v>314</v>
      </c>
      <c r="O172" t="s">
        <v>315</v>
      </c>
      <c r="P172">
        <v>7.8</v>
      </c>
      <c r="Q172" t="s">
        <v>316</v>
      </c>
      <c r="R172" t="s">
        <v>317</v>
      </c>
      <c r="S172">
        <v>220</v>
      </c>
      <c r="T172" s="56" t="s">
        <v>328</v>
      </c>
      <c r="U172" t="s">
        <v>329</v>
      </c>
      <c r="V172" t="s">
        <v>320</v>
      </c>
      <c r="W172" s="56" t="s">
        <v>330</v>
      </c>
      <c r="X172" s="56">
        <v>0</v>
      </c>
      <c r="Y172" s="56" t="s">
        <v>330</v>
      </c>
      <c r="Z172" s="56">
        <v>0</v>
      </c>
      <c r="AA172" s="56" t="s">
        <v>330</v>
      </c>
      <c r="AB172" s="56">
        <v>0</v>
      </c>
      <c r="AC172" s="56">
        <v>0</v>
      </c>
      <c r="AD172" s="56">
        <v>0</v>
      </c>
      <c r="AE172" s="56" t="s">
        <v>322</v>
      </c>
      <c r="AF172" s="56">
        <v>0</v>
      </c>
      <c r="AG172" s="56" t="s">
        <v>322</v>
      </c>
      <c r="AH172" s="56">
        <v>0</v>
      </c>
      <c r="AI172" s="56" t="s">
        <v>328</v>
      </c>
      <c r="AJ172">
        <v>1</v>
      </c>
      <c r="AK172">
        <v>100</v>
      </c>
    </row>
    <row r="173" spans="1:37">
      <c r="A173" t="s">
        <v>529</v>
      </c>
      <c r="B173" t="s">
        <v>309</v>
      </c>
      <c r="C173">
        <v>2019</v>
      </c>
      <c r="D173">
        <v>4</v>
      </c>
      <c r="E173" t="s">
        <v>533</v>
      </c>
      <c r="F173" t="s">
        <v>311</v>
      </c>
      <c r="G173">
        <v>14.226456000000001</v>
      </c>
      <c r="H173" s="24">
        <f>IF(AND(A173=A172,F173=F172,F173="Winter wheat"),G173*0.9*'Management details'!$F$46,
IF(AND(OR(A173&lt;&gt;A172,F173&lt;&gt;F172),F173="Winter wheat"),G173*'Management details'!$F$46,
IF(F173="Oilseed Rape",G173*'Management details'!$F$47)))</f>
        <v>122.34752160000001</v>
      </c>
      <c r="I173" t="s">
        <v>312</v>
      </c>
      <c r="J173">
        <v>10</v>
      </c>
      <c r="K173" t="s">
        <v>311</v>
      </c>
      <c r="L173" t="s">
        <v>345</v>
      </c>
      <c r="M173">
        <v>2.6</v>
      </c>
      <c r="N173" t="s">
        <v>314</v>
      </c>
      <c r="O173" t="s">
        <v>315</v>
      </c>
      <c r="P173">
        <v>7.8</v>
      </c>
      <c r="Q173" t="s">
        <v>316</v>
      </c>
      <c r="R173" t="s">
        <v>317</v>
      </c>
      <c r="S173">
        <v>220</v>
      </c>
      <c r="T173" s="56" t="s">
        <v>318</v>
      </c>
      <c r="U173" t="s">
        <v>319</v>
      </c>
      <c r="V173" t="s">
        <v>320</v>
      </c>
      <c r="W173" s="56" t="s">
        <v>330</v>
      </c>
      <c r="X173" s="56">
        <v>0</v>
      </c>
      <c r="Y173" s="56" t="s">
        <v>321</v>
      </c>
      <c r="Z173" s="56">
        <v>0</v>
      </c>
      <c r="AA173" s="56" t="s">
        <v>322</v>
      </c>
      <c r="AB173" s="56">
        <v>0</v>
      </c>
      <c r="AC173" s="56" t="s">
        <v>322</v>
      </c>
      <c r="AD173" s="56" t="s">
        <v>322</v>
      </c>
      <c r="AE173" s="56" t="s">
        <v>322</v>
      </c>
      <c r="AF173" s="56">
        <v>0</v>
      </c>
      <c r="AG173" s="56">
        <v>0</v>
      </c>
      <c r="AH173" s="56">
        <v>0</v>
      </c>
      <c r="AI173" s="56" t="s">
        <v>318</v>
      </c>
      <c r="AJ173">
        <v>1</v>
      </c>
      <c r="AK173">
        <v>100</v>
      </c>
    </row>
    <row r="174" spans="1:37">
      <c r="A174" t="s">
        <v>529</v>
      </c>
      <c r="B174" t="s">
        <v>309</v>
      </c>
      <c r="C174">
        <v>2020</v>
      </c>
      <c r="D174">
        <v>5</v>
      </c>
      <c r="E174" t="s">
        <v>534</v>
      </c>
      <c r="F174" t="s">
        <v>311</v>
      </c>
      <c r="G174">
        <v>14.226456000000001</v>
      </c>
      <c r="H174" s="24">
        <f>IF(AND(A174=A173,F174=F173,F174="Winter wheat"),G174*0.9*'Management details'!$F$46,
IF(AND(OR(A174&lt;&gt;A173,F174&lt;&gt;F173),F174="Winter wheat"),G174*'Management details'!$F$46,
IF(F174="Oilseed Rape",G174*'Management details'!$F$47)))</f>
        <v>110.11276944000001</v>
      </c>
      <c r="I174" t="s">
        <v>312</v>
      </c>
      <c r="J174">
        <v>10</v>
      </c>
      <c r="K174" t="s">
        <v>311</v>
      </c>
      <c r="L174" t="s">
        <v>345</v>
      </c>
      <c r="M174">
        <v>2.6</v>
      </c>
      <c r="N174" t="s">
        <v>314</v>
      </c>
      <c r="O174" t="s">
        <v>315</v>
      </c>
      <c r="P174">
        <v>7.8</v>
      </c>
      <c r="Q174" t="s">
        <v>316</v>
      </c>
      <c r="R174" t="s">
        <v>317</v>
      </c>
      <c r="S174">
        <v>220</v>
      </c>
      <c r="T174" s="56" t="s">
        <v>318</v>
      </c>
      <c r="U174" t="s">
        <v>324</v>
      </c>
      <c r="V174" t="s">
        <v>320</v>
      </c>
      <c r="W174" s="56" t="s">
        <v>330</v>
      </c>
      <c r="X174" s="56">
        <v>0</v>
      </c>
      <c r="Y174" s="56" t="s">
        <v>321</v>
      </c>
      <c r="Z174" s="56">
        <v>0</v>
      </c>
      <c r="AA174" s="56" t="s">
        <v>322</v>
      </c>
      <c r="AB174" s="56">
        <v>0</v>
      </c>
      <c r="AC174" s="56">
        <v>0</v>
      </c>
      <c r="AD174" s="56">
        <v>0</v>
      </c>
      <c r="AE174" s="56" t="s">
        <v>322</v>
      </c>
      <c r="AF174" s="56">
        <v>0</v>
      </c>
      <c r="AG174" s="56">
        <v>0</v>
      </c>
      <c r="AH174" s="56">
        <v>0</v>
      </c>
      <c r="AI174" s="56" t="s">
        <v>318</v>
      </c>
      <c r="AJ174">
        <v>1</v>
      </c>
      <c r="AK174">
        <v>100</v>
      </c>
    </row>
    <row r="175" spans="1:37">
      <c r="A175" t="s">
        <v>529</v>
      </c>
      <c r="B175" t="s">
        <v>309</v>
      </c>
      <c r="C175">
        <v>2021</v>
      </c>
      <c r="D175">
        <v>6</v>
      </c>
      <c r="E175" t="s">
        <v>535</v>
      </c>
      <c r="F175" t="s">
        <v>326</v>
      </c>
      <c r="G175">
        <v>14.226456000000001</v>
      </c>
      <c r="H175" s="24">
        <f>IF(AND(A175=A174,F175=F174,F175="Winter wheat"),G175*0.9*'Management details'!$F$46,
IF(AND(OR(A175&lt;&gt;A174,F175&lt;&gt;F174),F175="Winter wheat"),G175*'Management details'!$F$46,
IF(F175="Oilseed Rape",G175*'Management details'!$F$47)))</f>
        <v>49.792596000000003</v>
      </c>
      <c r="I175" t="s">
        <v>312</v>
      </c>
      <c r="J175">
        <v>10</v>
      </c>
      <c r="K175" t="s">
        <v>327</v>
      </c>
      <c r="L175" t="s">
        <v>345</v>
      </c>
      <c r="M175">
        <v>2.6</v>
      </c>
      <c r="N175" t="s">
        <v>314</v>
      </c>
      <c r="O175" t="s">
        <v>315</v>
      </c>
      <c r="P175">
        <v>7.8</v>
      </c>
      <c r="Q175" t="s">
        <v>316</v>
      </c>
      <c r="R175" t="s">
        <v>317</v>
      </c>
      <c r="S175">
        <v>220</v>
      </c>
      <c r="T175" s="56" t="s">
        <v>328</v>
      </c>
      <c r="U175" t="s">
        <v>329</v>
      </c>
      <c r="V175" t="s">
        <v>320</v>
      </c>
      <c r="W175" s="56" t="s">
        <v>330</v>
      </c>
      <c r="X175" s="56">
        <v>0</v>
      </c>
      <c r="Y175" s="56" t="s">
        <v>330</v>
      </c>
      <c r="Z175" s="56">
        <v>0</v>
      </c>
      <c r="AA175" s="56" t="s">
        <v>330</v>
      </c>
      <c r="AB175" s="56">
        <v>0</v>
      </c>
      <c r="AC175" s="56">
        <v>0</v>
      </c>
      <c r="AD175" s="56">
        <v>0</v>
      </c>
      <c r="AE175" s="56" t="s">
        <v>322</v>
      </c>
      <c r="AF175" s="56">
        <v>0</v>
      </c>
      <c r="AG175" s="56" t="s">
        <v>322</v>
      </c>
      <c r="AH175" s="56">
        <v>0</v>
      </c>
      <c r="AI175" s="56" t="s">
        <v>328</v>
      </c>
      <c r="AJ175">
        <v>1</v>
      </c>
      <c r="AK175">
        <v>100</v>
      </c>
    </row>
    <row r="176" spans="1:37">
      <c r="A176" t="s">
        <v>536</v>
      </c>
      <c r="B176" t="s">
        <v>309</v>
      </c>
      <c r="C176">
        <v>2016</v>
      </c>
      <c r="D176">
        <v>1</v>
      </c>
      <c r="E176" t="s">
        <v>537</v>
      </c>
      <c r="F176" t="s">
        <v>311</v>
      </c>
      <c r="G176">
        <v>10.428227</v>
      </c>
      <c r="H176" s="24">
        <f>IF(AND(A176=A175,F176=F175,F176="Winter wheat"),G176*0.9*'Management details'!$F$46,
IF(AND(OR(A176&lt;&gt;A175,F176&lt;&gt;F175),F176="Winter wheat"),G176*'Management details'!$F$46,
IF(F176="Oilseed Rape",G176*'Management details'!$F$47)))</f>
        <v>89.682752199999996</v>
      </c>
      <c r="I176" t="s">
        <v>312</v>
      </c>
      <c r="J176">
        <v>10</v>
      </c>
      <c r="K176" t="s">
        <v>311</v>
      </c>
      <c r="L176" t="s">
        <v>313</v>
      </c>
      <c r="M176">
        <v>2.9</v>
      </c>
      <c r="N176" t="s">
        <v>314</v>
      </c>
      <c r="O176" t="s">
        <v>336</v>
      </c>
      <c r="P176">
        <v>6.3</v>
      </c>
      <c r="Q176" t="s">
        <v>337</v>
      </c>
      <c r="R176" t="s">
        <v>317</v>
      </c>
      <c r="S176">
        <v>220</v>
      </c>
      <c r="T176" s="56" t="s">
        <v>318</v>
      </c>
      <c r="U176" t="s">
        <v>319</v>
      </c>
      <c r="V176" t="s">
        <v>320</v>
      </c>
      <c r="W176" s="56" t="s">
        <v>330</v>
      </c>
      <c r="X176" s="56">
        <v>0</v>
      </c>
      <c r="Y176" s="56" t="s">
        <v>321</v>
      </c>
      <c r="Z176" s="56">
        <v>0</v>
      </c>
      <c r="AA176" s="56" t="s">
        <v>322</v>
      </c>
      <c r="AB176" s="56">
        <v>0</v>
      </c>
      <c r="AC176" s="56" t="s">
        <v>322</v>
      </c>
      <c r="AD176" s="56" t="s">
        <v>322</v>
      </c>
      <c r="AE176" s="56" t="s">
        <v>322</v>
      </c>
      <c r="AF176" s="56">
        <v>0</v>
      </c>
      <c r="AG176" s="56">
        <v>0</v>
      </c>
      <c r="AH176" s="56">
        <v>0</v>
      </c>
      <c r="AI176" s="56" t="s">
        <v>318</v>
      </c>
      <c r="AJ176">
        <v>1</v>
      </c>
      <c r="AK176">
        <v>100</v>
      </c>
    </row>
    <row r="177" spans="1:37">
      <c r="A177" t="s">
        <v>536</v>
      </c>
      <c r="B177" t="s">
        <v>309</v>
      </c>
      <c r="C177">
        <v>2017</v>
      </c>
      <c r="D177">
        <v>2</v>
      </c>
      <c r="E177" t="s">
        <v>538</v>
      </c>
      <c r="F177" t="s">
        <v>311</v>
      </c>
      <c r="G177">
        <v>10.428227</v>
      </c>
      <c r="H177" s="24">
        <f>IF(AND(A177=A176,F177=F176,F177="Winter wheat"),G177*0.9*'Management details'!$F$46,
IF(AND(OR(A177&lt;&gt;A176,F177&lt;&gt;F176),F177="Winter wheat"),G177*'Management details'!$F$46,
IF(F177="Oilseed Rape",G177*'Management details'!$F$47)))</f>
        <v>80.714476979999986</v>
      </c>
      <c r="I177" t="s">
        <v>312</v>
      </c>
      <c r="J177">
        <v>10</v>
      </c>
      <c r="K177" t="s">
        <v>311</v>
      </c>
      <c r="L177" t="s">
        <v>313</v>
      </c>
      <c r="M177">
        <v>2.9</v>
      </c>
      <c r="N177" t="s">
        <v>314</v>
      </c>
      <c r="O177" t="s">
        <v>336</v>
      </c>
      <c r="P177">
        <v>6.3</v>
      </c>
      <c r="Q177" t="s">
        <v>337</v>
      </c>
      <c r="R177" t="s">
        <v>317</v>
      </c>
      <c r="S177">
        <v>220</v>
      </c>
      <c r="T177" s="56" t="s">
        <v>318</v>
      </c>
      <c r="U177" t="s">
        <v>324</v>
      </c>
      <c r="V177" t="s">
        <v>320</v>
      </c>
      <c r="W177" s="56" t="s">
        <v>330</v>
      </c>
      <c r="X177" s="56">
        <v>0</v>
      </c>
      <c r="Y177" s="56" t="s">
        <v>321</v>
      </c>
      <c r="Z177" s="56">
        <v>0</v>
      </c>
      <c r="AA177" s="56" t="s">
        <v>322</v>
      </c>
      <c r="AB177" s="56">
        <v>0</v>
      </c>
      <c r="AC177" s="56">
        <v>0</v>
      </c>
      <c r="AD177" s="56">
        <v>0</v>
      </c>
      <c r="AE177" s="56" t="s">
        <v>322</v>
      </c>
      <c r="AF177" s="56">
        <v>0</v>
      </c>
      <c r="AG177" s="56">
        <v>0</v>
      </c>
      <c r="AH177" s="56">
        <v>0</v>
      </c>
      <c r="AI177" s="56" t="s">
        <v>318</v>
      </c>
      <c r="AJ177">
        <v>1</v>
      </c>
      <c r="AK177">
        <v>100</v>
      </c>
    </row>
    <row r="178" spans="1:37">
      <c r="A178" t="s">
        <v>536</v>
      </c>
      <c r="B178" t="s">
        <v>309</v>
      </c>
      <c r="C178">
        <v>2018</v>
      </c>
      <c r="D178">
        <v>3</v>
      </c>
      <c r="E178" t="s">
        <v>539</v>
      </c>
      <c r="F178" t="s">
        <v>326</v>
      </c>
      <c r="G178">
        <v>10.428227</v>
      </c>
      <c r="H178" s="24">
        <f>IF(AND(A178=A177,F178=F177,F178="Winter wheat"),G178*0.9*'Management details'!$F$46,
IF(AND(OR(A178&lt;&gt;A177,F178&lt;&gt;F177),F178="Winter wheat"),G178*'Management details'!$F$46,
IF(F178="Oilseed Rape",G178*'Management details'!$F$47)))</f>
        <v>36.498794500000002</v>
      </c>
      <c r="I178" t="s">
        <v>312</v>
      </c>
      <c r="J178">
        <v>10</v>
      </c>
      <c r="K178" t="s">
        <v>327</v>
      </c>
      <c r="L178" t="s">
        <v>313</v>
      </c>
      <c r="M178">
        <v>2.9</v>
      </c>
      <c r="N178" t="s">
        <v>314</v>
      </c>
      <c r="O178" t="s">
        <v>336</v>
      </c>
      <c r="P178">
        <v>6.3</v>
      </c>
      <c r="Q178" t="s">
        <v>337</v>
      </c>
      <c r="R178" t="s">
        <v>317</v>
      </c>
      <c r="S178">
        <v>220</v>
      </c>
      <c r="T178" s="56" t="s">
        <v>328</v>
      </c>
      <c r="U178" t="s">
        <v>329</v>
      </c>
      <c r="V178" t="s">
        <v>320</v>
      </c>
      <c r="W178" s="56" t="s">
        <v>330</v>
      </c>
      <c r="X178" s="56">
        <v>0</v>
      </c>
      <c r="Y178" s="56" t="s">
        <v>330</v>
      </c>
      <c r="Z178" s="56">
        <v>0</v>
      </c>
      <c r="AA178" s="56" t="s">
        <v>330</v>
      </c>
      <c r="AB178" s="56">
        <v>0</v>
      </c>
      <c r="AC178" s="56">
        <v>0</v>
      </c>
      <c r="AD178" s="56">
        <v>0</v>
      </c>
      <c r="AE178" s="56" t="s">
        <v>322</v>
      </c>
      <c r="AF178" s="56">
        <v>0</v>
      </c>
      <c r="AG178" s="56" t="s">
        <v>322</v>
      </c>
      <c r="AH178" s="56">
        <v>0</v>
      </c>
      <c r="AI178" s="56" t="s">
        <v>328</v>
      </c>
      <c r="AJ178">
        <v>1</v>
      </c>
      <c r="AK178">
        <v>100</v>
      </c>
    </row>
    <row r="179" spans="1:37">
      <c r="A179" t="s">
        <v>536</v>
      </c>
      <c r="B179" t="s">
        <v>309</v>
      </c>
      <c r="C179">
        <v>2019</v>
      </c>
      <c r="D179">
        <v>4</v>
      </c>
      <c r="E179" t="s">
        <v>540</v>
      </c>
      <c r="F179" t="s">
        <v>311</v>
      </c>
      <c r="G179">
        <v>10.428227</v>
      </c>
      <c r="H179" s="24">
        <f>IF(AND(A179=A178,F179=F178,F179="Winter wheat"),G179*0.9*'Management details'!$F$46,
IF(AND(OR(A179&lt;&gt;A178,F179&lt;&gt;F178),F179="Winter wheat"),G179*'Management details'!$F$46,
IF(F179="Oilseed Rape",G179*'Management details'!$F$47)))</f>
        <v>89.682752199999996</v>
      </c>
      <c r="I179" t="s">
        <v>312</v>
      </c>
      <c r="J179">
        <v>10</v>
      </c>
      <c r="K179" t="s">
        <v>311</v>
      </c>
      <c r="L179" t="s">
        <v>313</v>
      </c>
      <c r="M179">
        <v>2.9</v>
      </c>
      <c r="N179" t="s">
        <v>314</v>
      </c>
      <c r="O179" t="s">
        <v>336</v>
      </c>
      <c r="P179">
        <v>6.3</v>
      </c>
      <c r="Q179" t="s">
        <v>337</v>
      </c>
      <c r="R179" t="s">
        <v>317</v>
      </c>
      <c r="S179">
        <v>220</v>
      </c>
      <c r="T179" s="56" t="s">
        <v>318</v>
      </c>
      <c r="U179" t="s">
        <v>319</v>
      </c>
      <c r="V179" t="s">
        <v>320</v>
      </c>
      <c r="W179" s="56" t="s">
        <v>330</v>
      </c>
      <c r="X179" s="56">
        <v>0</v>
      </c>
      <c r="Y179" s="56" t="s">
        <v>321</v>
      </c>
      <c r="Z179" s="56">
        <v>0</v>
      </c>
      <c r="AA179" s="56" t="s">
        <v>322</v>
      </c>
      <c r="AB179" s="56">
        <v>0</v>
      </c>
      <c r="AC179" s="56" t="s">
        <v>322</v>
      </c>
      <c r="AD179" s="56" t="s">
        <v>322</v>
      </c>
      <c r="AE179" s="56" t="s">
        <v>322</v>
      </c>
      <c r="AF179" s="56">
        <v>0</v>
      </c>
      <c r="AG179" s="56">
        <v>0</v>
      </c>
      <c r="AH179" s="56">
        <v>0</v>
      </c>
      <c r="AI179" s="56" t="s">
        <v>318</v>
      </c>
      <c r="AJ179">
        <v>1</v>
      </c>
      <c r="AK179">
        <v>100</v>
      </c>
    </row>
    <row r="180" spans="1:37">
      <c r="A180" t="s">
        <v>536</v>
      </c>
      <c r="B180" t="s">
        <v>309</v>
      </c>
      <c r="C180">
        <v>2020</v>
      </c>
      <c r="D180">
        <v>5</v>
      </c>
      <c r="E180" t="s">
        <v>541</v>
      </c>
      <c r="F180" t="s">
        <v>311</v>
      </c>
      <c r="G180">
        <v>10.428227</v>
      </c>
      <c r="H180" s="24">
        <f>IF(AND(A180=A179,F180=F179,F180="Winter wheat"),G180*0.9*'Management details'!$F$46,
IF(AND(OR(A180&lt;&gt;A179,F180&lt;&gt;F179),F180="Winter wheat"),G180*'Management details'!$F$46,
IF(F180="Oilseed Rape",G180*'Management details'!$F$47)))</f>
        <v>80.714476979999986</v>
      </c>
      <c r="I180" t="s">
        <v>312</v>
      </c>
      <c r="J180">
        <v>10</v>
      </c>
      <c r="K180" t="s">
        <v>311</v>
      </c>
      <c r="L180" t="s">
        <v>313</v>
      </c>
      <c r="M180">
        <v>2.9</v>
      </c>
      <c r="N180" t="s">
        <v>314</v>
      </c>
      <c r="O180" t="s">
        <v>336</v>
      </c>
      <c r="P180">
        <v>6.3</v>
      </c>
      <c r="Q180" t="s">
        <v>337</v>
      </c>
      <c r="R180" t="s">
        <v>317</v>
      </c>
      <c r="S180">
        <v>220</v>
      </c>
      <c r="T180" s="56" t="s">
        <v>318</v>
      </c>
      <c r="U180" t="s">
        <v>324</v>
      </c>
      <c r="V180" t="s">
        <v>320</v>
      </c>
      <c r="W180" s="56" t="s">
        <v>330</v>
      </c>
      <c r="X180" s="56">
        <v>0</v>
      </c>
      <c r="Y180" s="56" t="s">
        <v>321</v>
      </c>
      <c r="Z180" s="56">
        <v>0</v>
      </c>
      <c r="AA180" s="56" t="s">
        <v>322</v>
      </c>
      <c r="AB180" s="56">
        <v>0</v>
      </c>
      <c r="AC180" s="56">
        <v>0</v>
      </c>
      <c r="AD180" s="56">
        <v>0</v>
      </c>
      <c r="AE180" s="56" t="s">
        <v>322</v>
      </c>
      <c r="AF180" s="56">
        <v>0</v>
      </c>
      <c r="AG180" s="56">
        <v>0</v>
      </c>
      <c r="AH180" s="56">
        <v>0</v>
      </c>
      <c r="AI180" s="56" t="s">
        <v>318</v>
      </c>
      <c r="AJ180">
        <v>1</v>
      </c>
      <c r="AK180">
        <v>100</v>
      </c>
    </row>
    <row r="181" spans="1:37">
      <c r="A181" t="s">
        <v>536</v>
      </c>
      <c r="B181" t="s">
        <v>309</v>
      </c>
      <c r="C181">
        <v>2021</v>
      </c>
      <c r="D181">
        <v>6</v>
      </c>
      <c r="E181" t="s">
        <v>542</v>
      </c>
      <c r="F181" t="s">
        <v>326</v>
      </c>
      <c r="G181">
        <v>10.428227</v>
      </c>
      <c r="H181" s="24">
        <f>IF(AND(A181=A180,F181=F180,F181="Winter wheat"),G181*0.9*'Management details'!$F$46,
IF(AND(OR(A181&lt;&gt;A180,F181&lt;&gt;F180),F181="Winter wheat"),G181*'Management details'!$F$46,
IF(F181="Oilseed Rape",G181*'Management details'!$F$47)))</f>
        <v>36.498794500000002</v>
      </c>
      <c r="I181" t="s">
        <v>312</v>
      </c>
      <c r="J181">
        <v>10</v>
      </c>
      <c r="K181" t="s">
        <v>327</v>
      </c>
      <c r="L181" t="s">
        <v>313</v>
      </c>
      <c r="M181">
        <v>2.9</v>
      </c>
      <c r="N181" t="s">
        <v>314</v>
      </c>
      <c r="O181" t="s">
        <v>336</v>
      </c>
      <c r="P181">
        <v>6.3</v>
      </c>
      <c r="Q181" t="s">
        <v>337</v>
      </c>
      <c r="R181" t="s">
        <v>317</v>
      </c>
      <c r="S181">
        <v>220</v>
      </c>
      <c r="T181" s="56" t="s">
        <v>328</v>
      </c>
      <c r="U181" t="s">
        <v>329</v>
      </c>
      <c r="V181" t="s">
        <v>320</v>
      </c>
      <c r="W181" s="56" t="s">
        <v>330</v>
      </c>
      <c r="X181" s="56">
        <v>0</v>
      </c>
      <c r="Y181" s="56" t="s">
        <v>330</v>
      </c>
      <c r="Z181" s="56">
        <v>0</v>
      </c>
      <c r="AA181" s="56" t="s">
        <v>330</v>
      </c>
      <c r="AB181" s="56">
        <v>0</v>
      </c>
      <c r="AC181" s="56">
        <v>0</v>
      </c>
      <c r="AD181" s="56">
        <v>0</v>
      </c>
      <c r="AE181" s="56" t="s">
        <v>322</v>
      </c>
      <c r="AF181" s="56">
        <v>0</v>
      </c>
      <c r="AG181" s="56" t="s">
        <v>322</v>
      </c>
      <c r="AH181" s="56">
        <v>0</v>
      </c>
      <c r="AI181" s="56" t="s">
        <v>328</v>
      </c>
      <c r="AJ181">
        <v>1</v>
      </c>
      <c r="AK181">
        <v>100</v>
      </c>
    </row>
    <row r="182" spans="1:37">
      <c r="A182" t="s">
        <v>543</v>
      </c>
      <c r="B182" t="s">
        <v>309</v>
      </c>
      <c r="C182">
        <v>2016</v>
      </c>
      <c r="D182">
        <v>1</v>
      </c>
      <c r="E182" t="s">
        <v>544</v>
      </c>
      <c r="F182" t="s">
        <v>311</v>
      </c>
      <c r="G182">
        <v>5.1698789999999999</v>
      </c>
      <c r="H182" s="24">
        <f>IF(AND(A182=A181,F182=F181,F182="Winter wheat"),G182*0.9*'Management details'!$F$46,
IF(AND(OR(A182&lt;&gt;A181,F182&lt;&gt;F181),F182="Winter wheat"),G182*'Management details'!$F$46,
IF(F182="Oilseed Rape",G182*'Management details'!$F$47)))</f>
        <v>44.4609594</v>
      </c>
      <c r="I182" t="s">
        <v>312</v>
      </c>
      <c r="J182">
        <v>10</v>
      </c>
      <c r="K182" t="s">
        <v>311</v>
      </c>
      <c r="L182" t="s">
        <v>313</v>
      </c>
      <c r="M182">
        <v>2.9</v>
      </c>
      <c r="N182" t="s">
        <v>314</v>
      </c>
      <c r="O182" t="s">
        <v>336</v>
      </c>
      <c r="P182">
        <v>6.3</v>
      </c>
      <c r="Q182" t="s">
        <v>337</v>
      </c>
      <c r="R182" t="s">
        <v>317</v>
      </c>
      <c r="S182">
        <v>220</v>
      </c>
      <c r="T182" s="56" t="s">
        <v>318</v>
      </c>
      <c r="U182" t="s">
        <v>319</v>
      </c>
      <c r="V182" t="s">
        <v>320</v>
      </c>
      <c r="W182" s="56" t="s">
        <v>330</v>
      </c>
      <c r="X182" s="56">
        <v>0</v>
      </c>
      <c r="Y182" s="56" t="s">
        <v>321</v>
      </c>
      <c r="Z182" s="56">
        <v>0</v>
      </c>
      <c r="AA182" s="56" t="s">
        <v>322</v>
      </c>
      <c r="AB182" s="56">
        <v>0</v>
      </c>
      <c r="AC182" s="56" t="s">
        <v>322</v>
      </c>
      <c r="AD182" s="56" t="s">
        <v>322</v>
      </c>
      <c r="AE182" s="56" t="s">
        <v>322</v>
      </c>
      <c r="AF182" s="56">
        <v>0</v>
      </c>
      <c r="AG182" s="56">
        <v>0</v>
      </c>
      <c r="AH182" s="56">
        <v>0</v>
      </c>
      <c r="AI182" s="56" t="s">
        <v>318</v>
      </c>
      <c r="AJ182">
        <v>1</v>
      </c>
      <c r="AK182">
        <v>100</v>
      </c>
    </row>
    <row r="183" spans="1:37">
      <c r="A183" t="s">
        <v>543</v>
      </c>
      <c r="B183" t="s">
        <v>309</v>
      </c>
      <c r="C183">
        <v>2017</v>
      </c>
      <c r="D183">
        <v>2</v>
      </c>
      <c r="E183" t="s">
        <v>545</v>
      </c>
      <c r="F183" t="s">
        <v>311</v>
      </c>
      <c r="G183">
        <v>5.1698789999999999</v>
      </c>
      <c r="H183" s="24">
        <f>IF(AND(A183=A182,F183=F182,F183="Winter wheat"),G183*0.9*'Management details'!$F$46,
IF(AND(OR(A183&lt;&gt;A182,F183&lt;&gt;F182),F183="Winter wheat"),G183*'Management details'!$F$46,
IF(F183="Oilseed Rape",G183*'Management details'!$F$47)))</f>
        <v>40.014863459999994</v>
      </c>
      <c r="I183" t="s">
        <v>312</v>
      </c>
      <c r="J183">
        <v>10</v>
      </c>
      <c r="K183" t="s">
        <v>311</v>
      </c>
      <c r="L183" t="s">
        <v>313</v>
      </c>
      <c r="M183">
        <v>2.9</v>
      </c>
      <c r="N183" t="s">
        <v>314</v>
      </c>
      <c r="O183" t="s">
        <v>336</v>
      </c>
      <c r="P183">
        <v>6.3</v>
      </c>
      <c r="Q183" t="s">
        <v>337</v>
      </c>
      <c r="R183" t="s">
        <v>317</v>
      </c>
      <c r="S183">
        <v>220</v>
      </c>
      <c r="T183" s="56" t="s">
        <v>318</v>
      </c>
      <c r="U183" t="s">
        <v>324</v>
      </c>
      <c r="V183" t="s">
        <v>320</v>
      </c>
      <c r="W183" s="56" t="s">
        <v>330</v>
      </c>
      <c r="X183" s="56">
        <v>0</v>
      </c>
      <c r="Y183" s="56" t="s">
        <v>321</v>
      </c>
      <c r="Z183" s="56">
        <v>0</v>
      </c>
      <c r="AA183" s="56" t="s">
        <v>322</v>
      </c>
      <c r="AB183" s="56">
        <v>0</v>
      </c>
      <c r="AC183" s="56">
        <v>0</v>
      </c>
      <c r="AD183" s="56">
        <v>0</v>
      </c>
      <c r="AE183" s="56" t="s">
        <v>322</v>
      </c>
      <c r="AF183" s="56">
        <v>0</v>
      </c>
      <c r="AG183" s="56">
        <v>0</v>
      </c>
      <c r="AH183" s="56">
        <v>0</v>
      </c>
      <c r="AI183" s="56" t="s">
        <v>318</v>
      </c>
      <c r="AJ183">
        <v>1</v>
      </c>
      <c r="AK183">
        <v>100</v>
      </c>
    </row>
    <row r="184" spans="1:37">
      <c r="A184" t="s">
        <v>543</v>
      </c>
      <c r="B184" t="s">
        <v>309</v>
      </c>
      <c r="C184">
        <v>2018</v>
      </c>
      <c r="D184">
        <v>3</v>
      </c>
      <c r="E184" t="s">
        <v>546</v>
      </c>
      <c r="F184" t="s">
        <v>326</v>
      </c>
      <c r="G184">
        <v>5.1698789999999999</v>
      </c>
      <c r="H184" s="24">
        <f>IF(AND(A184=A183,F184=F183,F184="Winter wheat"),G184*0.9*'Management details'!$F$46,
IF(AND(OR(A184&lt;&gt;A183,F184&lt;&gt;F183),F184="Winter wheat"),G184*'Management details'!$F$46,
IF(F184="Oilseed Rape",G184*'Management details'!$F$47)))</f>
        <v>18.094576499999999</v>
      </c>
      <c r="I184" t="s">
        <v>312</v>
      </c>
      <c r="J184">
        <v>10</v>
      </c>
      <c r="K184" t="s">
        <v>327</v>
      </c>
      <c r="L184" t="s">
        <v>313</v>
      </c>
      <c r="M184">
        <v>2.9</v>
      </c>
      <c r="N184" t="s">
        <v>314</v>
      </c>
      <c r="O184" t="s">
        <v>336</v>
      </c>
      <c r="P184">
        <v>6.3</v>
      </c>
      <c r="Q184" t="s">
        <v>337</v>
      </c>
      <c r="R184" t="s">
        <v>317</v>
      </c>
      <c r="S184">
        <v>220</v>
      </c>
      <c r="T184" s="56" t="s">
        <v>328</v>
      </c>
      <c r="U184" t="s">
        <v>329</v>
      </c>
      <c r="V184" t="s">
        <v>320</v>
      </c>
      <c r="W184" s="56" t="s">
        <v>330</v>
      </c>
      <c r="X184" s="56">
        <v>0</v>
      </c>
      <c r="Y184" s="56" t="s">
        <v>330</v>
      </c>
      <c r="Z184" s="56">
        <v>0</v>
      </c>
      <c r="AA184" s="56" t="s">
        <v>330</v>
      </c>
      <c r="AB184" s="56">
        <v>0</v>
      </c>
      <c r="AC184" s="56">
        <v>0</v>
      </c>
      <c r="AD184" s="56">
        <v>0</v>
      </c>
      <c r="AE184" s="56" t="s">
        <v>322</v>
      </c>
      <c r="AF184" s="56">
        <v>0</v>
      </c>
      <c r="AG184" s="56" t="s">
        <v>322</v>
      </c>
      <c r="AH184" s="56">
        <v>0</v>
      </c>
      <c r="AI184" s="56" t="s">
        <v>328</v>
      </c>
      <c r="AJ184">
        <v>1</v>
      </c>
      <c r="AK184">
        <v>100</v>
      </c>
    </row>
    <row r="185" spans="1:37">
      <c r="A185" t="s">
        <v>543</v>
      </c>
      <c r="B185" t="s">
        <v>309</v>
      </c>
      <c r="C185">
        <v>2019</v>
      </c>
      <c r="D185">
        <v>4</v>
      </c>
      <c r="E185" t="s">
        <v>547</v>
      </c>
      <c r="F185" t="s">
        <v>311</v>
      </c>
      <c r="G185">
        <v>5.1698789999999999</v>
      </c>
      <c r="H185" s="24">
        <f>IF(AND(A185=A184,F185=F184,F185="Winter wheat"),G185*0.9*'Management details'!$F$46,
IF(AND(OR(A185&lt;&gt;A184,F185&lt;&gt;F184),F185="Winter wheat"),G185*'Management details'!$F$46,
IF(F185="Oilseed Rape",G185*'Management details'!$F$47)))</f>
        <v>44.4609594</v>
      </c>
      <c r="I185" t="s">
        <v>312</v>
      </c>
      <c r="J185">
        <v>10</v>
      </c>
      <c r="K185" t="s">
        <v>311</v>
      </c>
      <c r="L185" t="s">
        <v>313</v>
      </c>
      <c r="M185">
        <v>2.9</v>
      </c>
      <c r="N185" t="s">
        <v>314</v>
      </c>
      <c r="O185" t="s">
        <v>336</v>
      </c>
      <c r="P185">
        <v>6.3</v>
      </c>
      <c r="Q185" t="s">
        <v>337</v>
      </c>
      <c r="R185" t="s">
        <v>317</v>
      </c>
      <c r="S185">
        <v>220</v>
      </c>
      <c r="T185" s="56" t="s">
        <v>318</v>
      </c>
      <c r="U185" t="s">
        <v>319</v>
      </c>
      <c r="V185" t="s">
        <v>320</v>
      </c>
      <c r="W185" s="56" t="s">
        <v>330</v>
      </c>
      <c r="X185" s="56">
        <v>0</v>
      </c>
      <c r="Y185" s="56" t="s">
        <v>321</v>
      </c>
      <c r="Z185" s="56">
        <v>0</v>
      </c>
      <c r="AA185" s="56" t="s">
        <v>322</v>
      </c>
      <c r="AB185" s="56">
        <v>0</v>
      </c>
      <c r="AC185" s="56" t="s">
        <v>322</v>
      </c>
      <c r="AD185" s="56" t="s">
        <v>322</v>
      </c>
      <c r="AE185" s="56" t="s">
        <v>322</v>
      </c>
      <c r="AF185" s="56">
        <v>0</v>
      </c>
      <c r="AG185" s="56">
        <v>0</v>
      </c>
      <c r="AH185" s="56">
        <v>0</v>
      </c>
      <c r="AI185" s="56" t="s">
        <v>318</v>
      </c>
      <c r="AJ185">
        <v>1</v>
      </c>
      <c r="AK185">
        <v>100</v>
      </c>
    </row>
    <row r="186" spans="1:37">
      <c r="A186" t="s">
        <v>543</v>
      </c>
      <c r="B186" t="s">
        <v>309</v>
      </c>
      <c r="C186">
        <v>2020</v>
      </c>
      <c r="D186">
        <v>5</v>
      </c>
      <c r="E186" t="s">
        <v>548</v>
      </c>
      <c r="F186" t="s">
        <v>311</v>
      </c>
      <c r="G186">
        <v>5.1698789999999999</v>
      </c>
      <c r="H186" s="24">
        <f>IF(AND(A186=A185,F186=F185,F186="Winter wheat"),G186*0.9*'Management details'!$F$46,
IF(AND(OR(A186&lt;&gt;A185,F186&lt;&gt;F185),F186="Winter wheat"),G186*'Management details'!$F$46,
IF(F186="Oilseed Rape",G186*'Management details'!$F$47)))</f>
        <v>40.014863459999994</v>
      </c>
      <c r="I186" t="s">
        <v>312</v>
      </c>
      <c r="J186">
        <v>10</v>
      </c>
      <c r="K186" t="s">
        <v>311</v>
      </c>
      <c r="L186" t="s">
        <v>313</v>
      </c>
      <c r="M186">
        <v>2.9</v>
      </c>
      <c r="N186" t="s">
        <v>314</v>
      </c>
      <c r="O186" t="s">
        <v>336</v>
      </c>
      <c r="P186">
        <v>6.3</v>
      </c>
      <c r="Q186" t="s">
        <v>337</v>
      </c>
      <c r="R186" t="s">
        <v>317</v>
      </c>
      <c r="S186">
        <v>220</v>
      </c>
      <c r="T186" s="56" t="s">
        <v>318</v>
      </c>
      <c r="U186" t="s">
        <v>324</v>
      </c>
      <c r="V186" t="s">
        <v>320</v>
      </c>
      <c r="W186" s="56" t="s">
        <v>330</v>
      </c>
      <c r="X186" s="56">
        <v>0</v>
      </c>
      <c r="Y186" s="56" t="s">
        <v>321</v>
      </c>
      <c r="Z186" s="56">
        <v>0</v>
      </c>
      <c r="AA186" s="56" t="s">
        <v>322</v>
      </c>
      <c r="AB186" s="56">
        <v>0</v>
      </c>
      <c r="AC186" s="56">
        <v>0</v>
      </c>
      <c r="AD186" s="56">
        <v>0</v>
      </c>
      <c r="AE186" s="56" t="s">
        <v>322</v>
      </c>
      <c r="AF186" s="56">
        <v>0</v>
      </c>
      <c r="AG186" s="56">
        <v>0</v>
      </c>
      <c r="AH186" s="56">
        <v>0</v>
      </c>
      <c r="AI186" s="56" t="s">
        <v>318</v>
      </c>
      <c r="AJ186">
        <v>1</v>
      </c>
      <c r="AK186">
        <v>100</v>
      </c>
    </row>
    <row r="187" spans="1:37">
      <c r="A187" t="s">
        <v>543</v>
      </c>
      <c r="B187" t="s">
        <v>309</v>
      </c>
      <c r="C187">
        <v>2021</v>
      </c>
      <c r="D187">
        <v>6</v>
      </c>
      <c r="E187" t="s">
        <v>549</v>
      </c>
      <c r="F187" t="s">
        <v>326</v>
      </c>
      <c r="G187">
        <v>5.1698789999999999</v>
      </c>
      <c r="H187" s="24">
        <f>IF(AND(A187=A186,F187=F186,F187="Winter wheat"),G187*0.9*'Management details'!$F$46,
IF(AND(OR(A187&lt;&gt;A186,F187&lt;&gt;F186),F187="Winter wheat"),G187*'Management details'!$F$46,
IF(F187="Oilseed Rape",G187*'Management details'!$F$47)))</f>
        <v>18.094576499999999</v>
      </c>
      <c r="I187" t="s">
        <v>312</v>
      </c>
      <c r="J187">
        <v>10</v>
      </c>
      <c r="K187" t="s">
        <v>327</v>
      </c>
      <c r="L187" t="s">
        <v>313</v>
      </c>
      <c r="M187">
        <v>2.9</v>
      </c>
      <c r="N187" t="s">
        <v>314</v>
      </c>
      <c r="O187" t="s">
        <v>336</v>
      </c>
      <c r="P187">
        <v>6.3</v>
      </c>
      <c r="Q187" t="s">
        <v>337</v>
      </c>
      <c r="R187" t="s">
        <v>317</v>
      </c>
      <c r="S187">
        <v>220</v>
      </c>
      <c r="T187" s="56" t="s">
        <v>328</v>
      </c>
      <c r="U187" t="s">
        <v>329</v>
      </c>
      <c r="V187" t="s">
        <v>320</v>
      </c>
      <c r="W187" s="56" t="s">
        <v>330</v>
      </c>
      <c r="X187" s="56">
        <v>0</v>
      </c>
      <c r="Y187" s="56" t="s">
        <v>330</v>
      </c>
      <c r="Z187" s="56">
        <v>0</v>
      </c>
      <c r="AA187" s="56" t="s">
        <v>330</v>
      </c>
      <c r="AB187" s="56">
        <v>0</v>
      </c>
      <c r="AC187" s="56">
        <v>0</v>
      </c>
      <c r="AD187" s="56">
        <v>0</v>
      </c>
      <c r="AE187" s="56" t="s">
        <v>322</v>
      </c>
      <c r="AF187" s="56">
        <v>0</v>
      </c>
      <c r="AG187" s="56" t="s">
        <v>322</v>
      </c>
      <c r="AH187" s="56">
        <v>0</v>
      </c>
      <c r="AI187" s="56" t="s">
        <v>328</v>
      </c>
      <c r="AJ187">
        <v>1</v>
      </c>
      <c r="AK187">
        <v>100</v>
      </c>
    </row>
    <row r="188" spans="1:37">
      <c r="A188" t="s">
        <v>550</v>
      </c>
      <c r="B188" t="s">
        <v>309</v>
      </c>
      <c r="C188">
        <v>2016</v>
      </c>
      <c r="D188">
        <v>1</v>
      </c>
      <c r="E188" t="s">
        <v>551</v>
      </c>
      <c r="F188" t="s">
        <v>311</v>
      </c>
      <c r="G188">
        <v>6.6263249999999996</v>
      </c>
      <c r="H188" s="24">
        <f>IF(AND(A188=A187,F188=F187,F188="Winter wheat"),G188*0.9*'Management details'!$F$46,
IF(AND(OR(A188&lt;&gt;A187,F188&lt;&gt;F187),F188="Winter wheat"),G188*'Management details'!$F$46,
IF(F188="Oilseed Rape",G188*'Management details'!$F$47)))</f>
        <v>56.986394999999995</v>
      </c>
      <c r="I188" t="s">
        <v>312</v>
      </c>
      <c r="J188">
        <v>10</v>
      </c>
      <c r="K188" t="s">
        <v>311</v>
      </c>
      <c r="L188" t="s">
        <v>381</v>
      </c>
      <c r="M188">
        <v>1.9</v>
      </c>
      <c r="N188" t="s">
        <v>314</v>
      </c>
      <c r="O188" t="s">
        <v>315</v>
      </c>
      <c r="P188">
        <v>6.3</v>
      </c>
      <c r="Q188" t="s">
        <v>337</v>
      </c>
      <c r="R188" t="s">
        <v>317</v>
      </c>
      <c r="S188">
        <v>220</v>
      </c>
      <c r="T188" s="56" t="s">
        <v>318</v>
      </c>
      <c r="U188" t="s">
        <v>319</v>
      </c>
      <c r="V188" t="s">
        <v>320</v>
      </c>
      <c r="W188" s="56" t="s">
        <v>330</v>
      </c>
      <c r="X188" s="56">
        <v>0</v>
      </c>
      <c r="Y188" s="56" t="s">
        <v>321</v>
      </c>
      <c r="Z188" s="56">
        <v>0</v>
      </c>
      <c r="AA188" s="56" t="s">
        <v>322</v>
      </c>
      <c r="AB188" s="56">
        <v>0</v>
      </c>
      <c r="AC188" s="56" t="s">
        <v>322</v>
      </c>
      <c r="AD188" s="56" t="s">
        <v>322</v>
      </c>
      <c r="AE188" s="56" t="s">
        <v>322</v>
      </c>
      <c r="AF188" s="56">
        <v>0</v>
      </c>
      <c r="AG188" s="56">
        <v>0</v>
      </c>
      <c r="AH188" s="56">
        <v>0</v>
      </c>
      <c r="AI188" s="56" t="s">
        <v>318</v>
      </c>
      <c r="AJ188">
        <v>1</v>
      </c>
      <c r="AK188">
        <v>100</v>
      </c>
    </row>
    <row r="189" spans="1:37">
      <c r="A189" t="s">
        <v>550</v>
      </c>
      <c r="B189" t="s">
        <v>309</v>
      </c>
      <c r="C189">
        <v>2017</v>
      </c>
      <c r="D189">
        <v>2</v>
      </c>
      <c r="E189" t="s">
        <v>552</v>
      </c>
      <c r="F189" t="s">
        <v>311</v>
      </c>
      <c r="G189">
        <v>6.6263249999999996</v>
      </c>
      <c r="H189" s="24">
        <f>IF(AND(A189=A188,F189=F188,F189="Winter wheat"),G189*0.9*'Management details'!$F$46,
IF(AND(OR(A189&lt;&gt;A188,F189&lt;&gt;F188),F189="Winter wheat"),G189*'Management details'!$F$46,
IF(F189="Oilseed Rape",G189*'Management details'!$F$47)))</f>
        <v>51.287755499999996</v>
      </c>
      <c r="I189" t="s">
        <v>312</v>
      </c>
      <c r="J189">
        <v>10</v>
      </c>
      <c r="K189" t="s">
        <v>311</v>
      </c>
      <c r="L189" t="s">
        <v>381</v>
      </c>
      <c r="M189">
        <v>1.9</v>
      </c>
      <c r="N189" t="s">
        <v>314</v>
      </c>
      <c r="O189" t="s">
        <v>315</v>
      </c>
      <c r="P189">
        <v>6.3</v>
      </c>
      <c r="Q189" t="s">
        <v>337</v>
      </c>
      <c r="R189" t="s">
        <v>317</v>
      </c>
      <c r="S189">
        <v>220</v>
      </c>
      <c r="T189" s="56" t="s">
        <v>318</v>
      </c>
      <c r="U189" t="s">
        <v>324</v>
      </c>
      <c r="V189" t="s">
        <v>320</v>
      </c>
      <c r="W189" s="56" t="s">
        <v>330</v>
      </c>
      <c r="X189" s="56">
        <v>0</v>
      </c>
      <c r="Y189" s="56" t="s">
        <v>321</v>
      </c>
      <c r="Z189" s="56">
        <v>0</v>
      </c>
      <c r="AA189" s="56" t="s">
        <v>322</v>
      </c>
      <c r="AB189" s="56">
        <v>0</v>
      </c>
      <c r="AC189" s="56">
        <v>0</v>
      </c>
      <c r="AD189" s="56">
        <v>0</v>
      </c>
      <c r="AE189" s="56" t="s">
        <v>322</v>
      </c>
      <c r="AF189" s="56">
        <v>0</v>
      </c>
      <c r="AG189" s="56">
        <v>0</v>
      </c>
      <c r="AH189" s="56">
        <v>0</v>
      </c>
      <c r="AI189" s="56" t="s">
        <v>318</v>
      </c>
      <c r="AJ189">
        <v>1</v>
      </c>
      <c r="AK189">
        <v>100</v>
      </c>
    </row>
    <row r="190" spans="1:37">
      <c r="A190" t="s">
        <v>550</v>
      </c>
      <c r="B190" t="s">
        <v>309</v>
      </c>
      <c r="C190">
        <v>2018</v>
      </c>
      <c r="D190">
        <v>3</v>
      </c>
      <c r="E190" t="s">
        <v>553</v>
      </c>
      <c r="F190" t="s">
        <v>326</v>
      </c>
      <c r="G190">
        <v>6.6263249999999996</v>
      </c>
      <c r="H190" s="24">
        <f>IF(AND(A190=A189,F190=F189,F190="Winter wheat"),G190*0.9*'Management details'!$F$46,
IF(AND(OR(A190&lt;&gt;A189,F190&lt;&gt;F189),F190="Winter wheat"),G190*'Management details'!$F$46,
IF(F190="Oilseed Rape",G190*'Management details'!$F$47)))</f>
        <v>23.192137499999998</v>
      </c>
      <c r="I190" t="s">
        <v>312</v>
      </c>
      <c r="J190">
        <v>10</v>
      </c>
      <c r="K190" t="s">
        <v>327</v>
      </c>
      <c r="L190" t="s">
        <v>381</v>
      </c>
      <c r="M190">
        <v>1.9</v>
      </c>
      <c r="N190" t="s">
        <v>314</v>
      </c>
      <c r="O190" t="s">
        <v>315</v>
      </c>
      <c r="P190">
        <v>6.3</v>
      </c>
      <c r="Q190" t="s">
        <v>337</v>
      </c>
      <c r="R190" t="s">
        <v>317</v>
      </c>
      <c r="S190">
        <v>220</v>
      </c>
      <c r="T190" s="56" t="s">
        <v>328</v>
      </c>
      <c r="U190" t="s">
        <v>329</v>
      </c>
      <c r="V190" t="s">
        <v>320</v>
      </c>
      <c r="W190" s="56" t="s">
        <v>330</v>
      </c>
      <c r="X190" s="56">
        <v>0</v>
      </c>
      <c r="Y190" s="56" t="s">
        <v>330</v>
      </c>
      <c r="Z190" s="56">
        <v>0</v>
      </c>
      <c r="AA190" s="56" t="s">
        <v>330</v>
      </c>
      <c r="AB190" s="56">
        <v>0</v>
      </c>
      <c r="AC190" s="56">
        <v>0</v>
      </c>
      <c r="AD190" s="56">
        <v>0</v>
      </c>
      <c r="AE190" s="56" t="s">
        <v>322</v>
      </c>
      <c r="AF190" s="56">
        <v>0</v>
      </c>
      <c r="AG190" s="56" t="s">
        <v>322</v>
      </c>
      <c r="AH190" s="56">
        <v>0</v>
      </c>
      <c r="AI190" s="56" t="s">
        <v>328</v>
      </c>
      <c r="AJ190">
        <v>1</v>
      </c>
      <c r="AK190">
        <v>100</v>
      </c>
    </row>
    <row r="191" spans="1:37">
      <c r="A191" t="s">
        <v>550</v>
      </c>
      <c r="B191" t="s">
        <v>309</v>
      </c>
      <c r="C191">
        <v>2019</v>
      </c>
      <c r="D191">
        <v>4</v>
      </c>
      <c r="E191" t="s">
        <v>554</v>
      </c>
      <c r="F191" t="s">
        <v>311</v>
      </c>
      <c r="G191">
        <v>6.6263249999999996</v>
      </c>
      <c r="H191" s="24">
        <f>IF(AND(A191=A190,F191=F190,F191="Winter wheat"),G191*0.9*'Management details'!$F$46,
IF(AND(OR(A191&lt;&gt;A190,F191&lt;&gt;F190),F191="Winter wheat"),G191*'Management details'!$F$46,
IF(F191="Oilseed Rape",G191*'Management details'!$F$47)))</f>
        <v>56.986394999999995</v>
      </c>
      <c r="I191" t="s">
        <v>312</v>
      </c>
      <c r="J191">
        <v>10</v>
      </c>
      <c r="K191" t="s">
        <v>311</v>
      </c>
      <c r="L191" t="s">
        <v>381</v>
      </c>
      <c r="M191">
        <v>1.9</v>
      </c>
      <c r="N191" t="s">
        <v>314</v>
      </c>
      <c r="O191" t="s">
        <v>315</v>
      </c>
      <c r="P191">
        <v>6.3</v>
      </c>
      <c r="Q191" t="s">
        <v>337</v>
      </c>
      <c r="R191" t="s">
        <v>317</v>
      </c>
      <c r="S191">
        <v>220</v>
      </c>
      <c r="T191" s="56" t="s">
        <v>318</v>
      </c>
      <c r="U191" t="s">
        <v>319</v>
      </c>
      <c r="V191" t="s">
        <v>320</v>
      </c>
      <c r="W191" s="56" t="s">
        <v>330</v>
      </c>
      <c r="X191" s="56">
        <v>0</v>
      </c>
      <c r="Y191" s="56" t="s">
        <v>321</v>
      </c>
      <c r="Z191" s="56">
        <v>0</v>
      </c>
      <c r="AA191" s="56" t="s">
        <v>322</v>
      </c>
      <c r="AB191" s="56">
        <v>0</v>
      </c>
      <c r="AC191" s="56" t="s">
        <v>322</v>
      </c>
      <c r="AD191" s="56" t="s">
        <v>322</v>
      </c>
      <c r="AE191" s="56" t="s">
        <v>322</v>
      </c>
      <c r="AF191" s="56">
        <v>0</v>
      </c>
      <c r="AG191" s="56">
        <v>0</v>
      </c>
      <c r="AH191" s="56">
        <v>0</v>
      </c>
      <c r="AI191" s="56" t="s">
        <v>318</v>
      </c>
      <c r="AJ191">
        <v>1</v>
      </c>
      <c r="AK191">
        <v>100</v>
      </c>
    </row>
    <row r="192" spans="1:37">
      <c r="A192" t="s">
        <v>550</v>
      </c>
      <c r="B192" t="s">
        <v>309</v>
      </c>
      <c r="C192">
        <v>2020</v>
      </c>
      <c r="D192">
        <v>5</v>
      </c>
      <c r="E192" t="s">
        <v>555</v>
      </c>
      <c r="F192" t="s">
        <v>311</v>
      </c>
      <c r="G192">
        <v>6.6263249999999996</v>
      </c>
      <c r="H192" s="24">
        <f>IF(AND(A192=A191,F192=F191,F192="Winter wheat"),G192*0.9*'Management details'!$F$46,
IF(AND(OR(A192&lt;&gt;A191,F192&lt;&gt;F191),F192="Winter wheat"),G192*'Management details'!$F$46,
IF(F192="Oilseed Rape",G192*'Management details'!$F$47)))</f>
        <v>51.287755499999996</v>
      </c>
      <c r="I192" t="s">
        <v>312</v>
      </c>
      <c r="J192">
        <v>10</v>
      </c>
      <c r="K192" t="s">
        <v>311</v>
      </c>
      <c r="L192" t="s">
        <v>381</v>
      </c>
      <c r="M192">
        <v>1.9</v>
      </c>
      <c r="N192" t="s">
        <v>314</v>
      </c>
      <c r="O192" t="s">
        <v>315</v>
      </c>
      <c r="P192">
        <v>6.3</v>
      </c>
      <c r="Q192" t="s">
        <v>337</v>
      </c>
      <c r="R192" t="s">
        <v>317</v>
      </c>
      <c r="S192">
        <v>220</v>
      </c>
      <c r="T192" s="56" t="s">
        <v>318</v>
      </c>
      <c r="U192" t="s">
        <v>324</v>
      </c>
      <c r="V192" t="s">
        <v>320</v>
      </c>
      <c r="W192" s="56" t="s">
        <v>330</v>
      </c>
      <c r="X192" s="56">
        <v>0</v>
      </c>
      <c r="Y192" s="56" t="s">
        <v>321</v>
      </c>
      <c r="Z192" s="56">
        <v>0</v>
      </c>
      <c r="AA192" s="56" t="s">
        <v>322</v>
      </c>
      <c r="AB192" s="56">
        <v>0</v>
      </c>
      <c r="AC192" s="56">
        <v>0</v>
      </c>
      <c r="AD192" s="56">
        <v>0</v>
      </c>
      <c r="AE192" s="56" t="s">
        <v>322</v>
      </c>
      <c r="AF192" s="56">
        <v>0</v>
      </c>
      <c r="AG192" s="56">
        <v>0</v>
      </c>
      <c r="AH192" s="56">
        <v>0</v>
      </c>
      <c r="AI192" s="56" t="s">
        <v>318</v>
      </c>
      <c r="AJ192">
        <v>1</v>
      </c>
      <c r="AK192">
        <v>100</v>
      </c>
    </row>
    <row r="193" spans="1:37">
      <c r="A193" t="s">
        <v>550</v>
      </c>
      <c r="B193" t="s">
        <v>309</v>
      </c>
      <c r="C193">
        <v>2021</v>
      </c>
      <c r="D193">
        <v>6</v>
      </c>
      <c r="E193" t="s">
        <v>556</v>
      </c>
      <c r="F193" t="s">
        <v>326</v>
      </c>
      <c r="G193">
        <v>6.6263249999999996</v>
      </c>
      <c r="H193" s="24">
        <f>IF(AND(A193=A192,F193=F192,F193="Winter wheat"),G193*0.9*'Management details'!$F$46,
IF(AND(OR(A193&lt;&gt;A192,F193&lt;&gt;F192),F193="Winter wheat"),G193*'Management details'!$F$46,
IF(F193="Oilseed Rape",G193*'Management details'!$F$47)))</f>
        <v>23.192137499999998</v>
      </c>
      <c r="I193" t="s">
        <v>312</v>
      </c>
      <c r="J193">
        <v>10</v>
      </c>
      <c r="K193" t="s">
        <v>327</v>
      </c>
      <c r="L193" t="s">
        <v>381</v>
      </c>
      <c r="M193">
        <v>1.9</v>
      </c>
      <c r="N193" t="s">
        <v>314</v>
      </c>
      <c r="O193" t="s">
        <v>315</v>
      </c>
      <c r="P193">
        <v>6.3</v>
      </c>
      <c r="Q193" t="s">
        <v>337</v>
      </c>
      <c r="R193" t="s">
        <v>317</v>
      </c>
      <c r="S193">
        <v>220</v>
      </c>
      <c r="T193" s="56" t="s">
        <v>328</v>
      </c>
      <c r="U193" t="s">
        <v>329</v>
      </c>
      <c r="V193" t="s">
        <v>320</v>
      </c>
      <c r="W193" s="56" t="s">
        <v>330</v>
      </c>
      <c r="X193" s="56">
        <v>0</v>
      </c>
      <c r="Y193" s="56" t="s">
        <v>330</v>
      </c>
      <c r="Z193" s="56">
        <v>0</v>
      </c>
      <c r="AA193" s="56" t="s">
        <v>330</v>
      </c>
      <c r="AB193" s="56">
        <v>0</v>
      </c>
      <c r="AC193" s="56">
        <v>0</v>
      </c>
      <c r="AD193" s="56">
        <v>0</v>
      </c>
      <c r="AE193" s="56" t="s">
        <v>322</v>
      </c>
      <c r="AF193" s="56">
        <v>0</v>
      </c>
      <c r="AG193" s="56" t="s">
        <v>322</v>
      </c>
      <c r="AH193" s="56">
        <v>0</v>
      </c>
      <c r="AI193" s="56" t="s">
        <v>328</v>
      </c>
      <c r="AJ193">
        <v>1</v>
      </c>
      <c r="AK193">
        <v>100</v>
      </c>
    </row>
    <row r="194" spans="1:37">
      <c r="A194" t="s">
        <v>557</v>
      </c>
      <c r="B194" t="s">
        <v>309</v>
      </c>
      <c r="C194">
        <v>2016</v>
      </c>
      <c r="D194">
        <v>1</v>
      </c>
      <c r="E194" t="s">
        <v>558</v>
      </c>
      <c r="F194" t="s">
        <v>311</v>
      </c>
      <c r="G194">
        <v>8.4340980000000005</v>
      </c>
      <c r="H194" s="24">
        <f>IF(AND(A194=A193,F194=F193,F194="Winter wheat"),G194*0.9*'Management details'!$F$46,
IF(AND(OR(A194&lt;&gt;A193,F194&lt;&gt;F193),F194="Winter wheat"),G194*'Management details'!$F$46,
IF(F194="Oilseed Rape",G194*'Management details'!$F$47)))</f>
        <v>72.533242799999996</v>
      </c>
      <c r="I194" t="s">
        <v>312</v>
      </c>
      <c r="J194">
        <v>10</v>
      </c>
      <c r="K194" t="s">
        <v>311</v>
      </c>
      <c r="L194" t="s">
        <v>345</v>
      </c>
      <c r="M194">
        <v>1.9</v>
      </c>
      <c r="N194" t="s">
        <v>314</v>
      </c>
      <c r="O194" t="s">
        <v>315</v>
      </c>
      <c r="P194">
        <v>6.8</v>
      </c>
      <c r="Q194" t="s">
        <v>337</v>
      </c>
      <c r="R194" t="s">
        <v>317</v>
      </c>
      <c r="S194">
        <v>220</v>
      </c>
      <c r="T194" s="56" t="s">
        <v>318</v>
      </c>
      <c r="U194" t="s">
        <v>319</v>
      </c>
      <c r="V194" t="s">
        <v>410</v>
      </c>
      <c r="W194" s="56" t="s">
        <v>330</v>
      </c>
      <c r="X194" s="56">
        <v>0</v>
      </c>
      <c r="Y194" s="56" t="s">
        <v>321</v>
      </c>
      <c r="Z194" s="56">
        <v>0</v>
      </c>
      <c r="AA194" s="56" t="s">
        <v>322</v>
      </c>
      <c r="AB194" s="56">
        <v>0</v>
      </c>
      <c r="AC194" s="56" t="s">
        <v>322</v>
      </c>
      <c r="AD194" s="56" t="s">
        <v>322</v>
      </c>
      <c r="AE194" s="56" t="s">
        <v>322</v>
      </c>
      <c r="AF194" s="56">
        <v>0</v>
      </c>
      <c r="AG194" s="56">
        <v>0</v>
      </c>
      <c r="AH194" s="56">
        <v>0</v>
      </c>
      <c r="AI194" s="56" t="s">
        <v>318</v>
      </c>
      <c r="AJ194">
        <v>1</v>
      </c>
      <c r="AK194">
        <v>100</v>
      </c>
    </row>
    <row r="195" spans="1:37">
      <c r="A195" t="s">
        <v>557</v>
      </c>
      <c r="B195" t="s">
        <v>309</v>
      </c>
      <c r="C195">
        <v>2017</v>
      </c>
      <c r="D195">
        <v>2</v>
      </c>
      <c r="E195" t="s">
        <v>559</v>
      </c>
      <c r="F195" t="s">
        <v>311</v>
      </c>
      <c r="G195">
        <v>8.4340980000000005</v>
      </c>
      <c r="H195" s="24">
        <f>IF(AND(A195=A194,F195=F194,F195="Winter wheat"),G195*0.9*'Management details'!$F$46,
IF(AND(OR(A195&lt;&gt;A194,F195&lt;&gt;F194),F195="Winter wheat"),G195*'Management details'!$F$46,
IF(F195="Oilseed Rape",G195*'Management details'!$F$47)))</f>
        <v>65.27991852000001</v>
      </c>
      <c r="I195" t="s">
        <v>312</v>
      </c>
      <c r="J195">
        <v>10</v>
      </c>
      <c r="K195" t="s">
        <v>311</v>
      </c>
      <c r="L195" t="s">
        <v>345</v>
      </c>
      <c r="M195">
        <v>1.9</v>
      </c>
      <c r="N195" t="s">
        <v>314</v>
      </c>
      <c r="O195" t="s">
        <v>315</v>
      </c>
      <c r="P195">
        <v>6.8</v>
      </c>
      <c r="Q195" t="s">
        <v>337</v>
      </c>
      <c r="R195" t="s">
        <v>317</v>
      </c>
      <c r="S195">
        <v>220</v>
      </c>
      <c r="T195" s="56" t="s">
        <v>318</v>
      </c>
      <c r="U195" t="s">
        <v>324</v>
      </c>
      <c r="V195" t="s">
        <v>412</v>
      </c>
      <c r="W195" s="56" t="s">
        <v>330</v>
      </c>
      <c r="X195" s="56">
        <v>0</v>
      </c>
      <c r="Y195" s="56" t="s">
        <v>321</v>
      </c>
      <c r="Z195" s="56">
        <v>0</v>
      </c>
      <c r="AA195" s="56" t="s">
        <v>322</v>
      </c>
      <c r="AB195" s="56">
        <v>0</v>
      </c>
      <c r="AC195" s="56">
        <v>0</v>
      </c>
      <c r="AD195" s="56">
        <v>0</v>
      </c>
      <c r="AE195" s="56" t="s">
        <v>322</v>
      </c>
      <c r="AF195" s="56">
        <v>0</v>
      </c>
      <c r="AG195" s="56">
        <v>0</v>
      </c>
      <c r="AH195" s="56">
        <v>0</v>
      </c>
      <c r="AI195" s="56" t="s">
        <v>318</v>
      </c>
      <c r="AJ195">
        <v>1</v>
      </c>
      <c r="AK195">
        <v>100</v>
      </c>
    </row>
    <row r="196" spans="1:37">
      <c r="A196" t="s">
        <v>557</v>
      </c>
      <c r="B196" t="s">
        <v>309</v>
      </c>
      <c r="C196">
        <v>2018</v>
      </c>
      <c r="D196">
        <v>3</v>
      </c>
      <c r="E196" t="s">
        <v>560</v>
      </c>
      <c r="F196" t="s">
        <v>326</v>
      </c>
      <c r="G196">
        <v>8.4340980000000005</v>
      </c>
      <c r="H196" s="24">
        <f>IF(AND(A196=A195,F196=F195,F196="Winter wheat"),G196*0.9*'Management details'!$F$46,
IF(AND(OR(A196&lt;&gt;A195,F196&lt;&gt;F195),F196="Winter wheat"),G196*'Management details'!$F$46,
IF(F196="Oilseed Rape",G196*'Management details'!$F$47)))</f>
        <v>29.519343000000003</v>
      </c>
      <c r="I196" t="s">
        <v>312</v>
      </c>
      <c r="J196">
        <v>10</v>
      </c>
      <c r="K196" t="s">
        <v>327</v>
      </c>
      <c r="L196" t="s">
        <v>345</v>
      </c>
      <c r="M196">
        <v>1.9</v>
      </c>
      <c r="N196" t="s">
        <v>314</v>
      </c>
      <c r="O196" t="s">
        <v>315</v>
      </c>
      <c r="P196">
        <v>6.8</v>
      </c>
      <c r="Q196" t="s">
        <v>337</v>
      </c>
      <c r="R196" t="s">
        <v>317</v>
      </c>
      <c r="S196">
        <v>220</v>
      </c>
      <c r="T196" s="56" t="s">
        <v>328</v>
      </c>
      <c r="U196" t="s">
        <v>329</v>
      </c>
      <c r="V196" t="s">
        <v>320</v>
      </c>
      <c r="W196" s="56" t="s">
        <v>330</v>
      </c>
      <c r="X196" s="56">
        <v>0</v>
      </c>
      <c r="Y196" s="56" t="s">
        <v>330</v>
      </c>
      <c r="Z196" s="56">
        <v>0</v>
      </c>
      <c r="AA196" s="56" t="s">
        <v>330</v>
      </c>
      <c r="AB196" s="56">
        <v>0</v>
      </c>
      <c r="AC196" s="56">
        <v>0</v>
      </c>
      <c r="AD196" s="56">
        <v>0</v>
      </c>
      <c r="AE196" s="56" t="s">
        <v>322</v>
      </c>
      <c r="AF196" s="56">
        <v>0</v>
      </c>
      <c r="AG196" s="56" t="s">
        <v>322</v>
      </c>
      <c r="AH196" s="56">
        <v>0</v>
      </c>
      <c r="AI196" s="56" t="s">
        <v>328</v>
      </c>
      <c r="AJ196">
        <v>1</v>
      </c>
      <c r="AK196">
        <v>100</v>
      </c>
    </row>
    <row r="197" spans="1:37">
      <c r="A197" t="s">
        <v>557</v>
      </c>
      <c r="B197" t="s">
        <v>309</v>
      </c>
      <c r="C197">
        <v>2019</v>
      </c>
      <c r="D197">
        <v>4</v>
      </c>
      <c r="E197" t="s">
        <v>561</v>
      </c>
      <c r="F197" t="s">
        <v>311</v>
      </c>
      <c r="G197">
        <v>8.4340980000000005</v>
      </c>
      <c r="H197" s="24">
        <f>IF(AND(A197=A196,F197=F196,F197="Winter wheat"),G197*0.9*'Management details'!$F$46,
IF(AND(OR(A197&lt;&gt;A196,F197&lt;&gt;F196),F197="Winter wheat"),G197*'Management details'!$F$46,
IF(F197="Oilseed Rape",G197*'Management details'!$F$47)))</f>
        <v>72.533242799999996</v>
      </c>
      <c r="I197" t="s">
        <v>312</v>
      </c>
      <c r="J197">
        <v>10</v>
      </c>
      <c r="K197" t="s">
        <v>311</v>
      </c>
      <c r="L197" t="s">
        <v>345</v>
      </c>
      <c r="M197">
        <v>1.9</v>
      </c>
      <c r="N197" t="s">
        <v>314</v>
      </c>
      <c r="O197" t="s">
        <v>315</v>
      </c>
      <c r="P197">
        <v>6.8</v>
      </c>
      <c r="Q197" t="s">
        <v>337</v>
      </c>
      <c r="R197" t="s">
        <v>317</v>
      </c>
      <c r="S197">
        <v>220</v>
      </c>
      <c r="T197" s="56" t="s">
        <v>318</v>
      </c>
      <c r="U197" t="s">
        <v>319</v>
      </c>
      <c r="V197" t="s">
        <v>410</v>
      </c>
      <c r="W197" s="56" t="s">
        <v>330</v>
      </c>
      <c r="X197" s="56">
        <v>0</v>
      </c>
      <c r="Y197" s="56" t="s">
        <v>321</v>
      </c>
      <c r="Z197" s="56">
        <v>0</v>
      </c>
      <c r="AA197" s="56" t="s">
        <v>322</v>
      </c>
      <c r="AB197" s="56">
        <v>0</v>
      </c>
      <c r="AC197" s="56" t="s">
        <v>322</v>
      </c>
      <c r="AD197" s="56" t="s">
        <v>322</v>
      </c>
      <c r="AE197" s="56" t="s">
        <v>322</v>
      </c>
      <c r="AF197" s="56">
        <v>0</v>
      </c>
      <c r="AG197" s="56">
        <v>0</v>
      </c>
      <c r="AH197" s="56">
        <v>0</v>
      </c>
      <c r="AI197" s="56" t="s">
        <v>318</v>
      </c>
      <c r="AJ197">
        <v>1</v>
      </c>
      <c r="AK197">
        <v>100</v>
      </c>
    </row>
    <row r="198" spans="1:37">
      <c r="A198" t="s">
        <v>557</v>
      </c>
      <c r="B198" t="s">
        <v>309</v>
      </c>
      <c r="C198">
        <v>2020</v>
      </c>
      <c r="D198">
        <v>5</v>
      </c>
      <c r="E198" t="s">
        <v>562</v>
      </c>
      <c r="F198" t="s">
        <v>311</v>
      </c>
      <c r="G198">
        <v>8.4340980000000005</v>
      </c>
      <c r="H198" s="24">
        <f>IF(AND(A198=A197,F198=F197,F198="Winter wheat"),G198*0.9*'Management details'!$F$46,
IF(AND(OR(A198&lt;&gt;A197,F198&lt;&gt;F197),F198="Winter wheat"),G198*'Management details'!$F$46,
IF(F198="Oilseed Rape",G198*'Management details'!$F$47)))</f>
        <v>65.27991852000001</v>
      </c>
      <c r="I198" t="s">
        <v>312</v>
      </c>
      <c r="J198">
        <v>10</v>
      </c>
      <c r="K198" t="s">
        <v>311</v>
      </c>
      <c r="L198" t="s">
        <v>345</v>
      </c>
      <c r="M198">
        <v>1.9</v>
      </c>
      <c r="N198" t="s">
        <v>314</v>
      </c>
      <c r="O198" t="s">
        <v>315</v>
      </c>
      <c r="P198">
        <v>6.8</v>
      </c>
      <c r="Q198" t="s">
        <v>337</v>
      </c>
      <c r="R198" t="s">
        <v>317</v>
      </c>
      <c r="S198">
        <v>220</v>
      </c>
      <c r="T198" s="56" t="s">
        <v>318</v>
      </c>
      <c r="U198" t="s">
        <v>324</v>
      </c>
      <c r="V198" t="s">
        <v>412</v>
      </c>
      <c r="W198" s="56" t="s">
        <v>330</v>
      </c>
      <c r="X198" s="56">
        <v>0</v>
      </c>
      <c r="Y198" s="56" t="s">
        <v>321</v>
      </c>
      <c r="Z198" s="56">
        <v>0</v>
      </c>
      <c r="AA198" s="56" t="s">
        <v>322</v>
      </c>
      <c r="AB198" s="56">
        <v>0</v>
      </c>
      <c r="AC198" s="56">
        <v>0</v>
      </c>
      <c r="AD198" s="56">
        <v>0</v>
      </c>
      <c r="AE198" s="56" t="s">
        <v>322</v>
      </c>
      <c r="AF198" s="56">
        <v>0</v>
      </c>
      <c r="AG198" s="56">
        <v>0</v>
      </c>
      <c r="AH198" s="56">
        <v>0</v>
      </c>
      <c r="AI198" s="56" t="s">
        <v>318</v>
      </c>
      <c r="AJ198">
        <v>1</v>
      </c>
      <c r="AK198">
        <v>100</v>
      </c>
    </row>
    <row r="199" spans="1:37">
      <c r="A199" t="s">
        <v>557</v>
      </c>
      <c r="B199" t="s">
        <v>309</v>
      </c>
      <c r="C199">
        <v>2021</v>
      </c>
      <c r="D199">
        <v>6</v>
      </c>
      <c r="E199" t="s">
        <v>563</v>
      </c>
      <c r="F199" t="s">
        <v>326</v>
      </c>
      <c r="G199">
        <v>8.4340980000000005</v>
      </c>
      <c r="H199" s="24">
        <f>IF(AND(A199=A198,F199=F198,F199="Winter wheat"),G199*0.9*'Management details'!$F$46,
IF(AND(OR(A199&lt;&gt;A198,F199&lt;&gt;F198),F199="Winter wheat"),G199*'Management details'!$F$46,
IF(F199="Oilseed Rape",G199*'Management details'!$F$47)))</f>
        <v>29.519343000000003</v>
      </c>
      <c r="I199" t="s">
        <v>312</v>
      </c>
      <c r="J199">
        <v>10</v>
      </c>
      <c r="K199" t="s">
        <v>327</v>
      </c>
      <c r="L199" t="s">
        <v>345</v>
      </c>
      <c r="M199">
        <v>1.9</v>
      </c>
      <c r="N199" t="s">
        <v>314</v>
      </c>
      <c r="O199" t="s">
        <v>315</v>
      </c>
      <c r="P199">
        <v>6.8</v>
      </c>
      <c r="Q199" t="s">
        <v>337</v>
      </c>
      <c r="R199" t="s">
        <v>317</v>
      </c>
      <c r="S199">
        <v>220</v>
      </c>
      <c r="T199" s="56" t="s">
        <v>328</v>
      </c>
      <c r="U199" t="s">
        <v>329</v>
      </c>
      <c r="V199" t="s">
        <v>320</v>
      </c>
      <c r="W199" s="56" t="s">
        <v>330</v>
      </c>
      <c r="X199" s="56">
        <v>0</v>
      </c>
      <c r="Y199" s="56" t="s">
        <v>330</v>
      </c>
      <c r="Z199" s="56">
        <v>0</v>
      </c>
      <c r="AA199" s="56" t="s">
        <v>330</v>
      </c>
      <c r="AB199" s="56">
        <v>0</v>
      </c>
      <c r="AC199" s="56">
        <v>0</v>
      </c>
      <c r="AD199" s="56">
        <v>0</v>
      </c>
      <c r="AE199" s="56" t="s">
        <v>322</v>
      </c>
      <c r="AF199" s="56">
        <v>0</v>
      </c>
      <c r="AG199" s="56" t="s">
        <v>322</v>
      </c>
      <c r="AH199" s="56">
        <v>0</v>
      </c>
      <c r="AI199" s="56" t="s">
        <v>328</v>
      </c>
      <c r="AJ199">
        <v>1</v>
      </c>
      <c r="AK199">
        <v>100</v>
      </c>
    </row>
    <row r="200" spans="1:37">
      <c r="A200" t="s">
        <v>564</v>
      </c>
      <c r="B200" t="s">
        <v>309</v>
      </c>
      <c r="C200">
        <v>2016</v>
      </c>
      <c r="D200">
        <v>1</v>
      </c>
      <c r="E200" t="s">
        <v>565</v>
      </c>
      <c r="F200" t="s">
        <v>311</v>
      </c>
      <c r="G200">
        <v>8.7933430000000001</v>
      </c>
      <c r="H200" s="24">
        <f>IF(AND(A200=A199,F200=F199,F200="Winter wheat"),G200*0.9*'Management details'!$F$46,
IF(AND(OR(A200&lt;&gt;A199,F200&lt;&gt;F199),F200="Winter wheat"),G200*'Management details'!$F$46,
IF(F200="Oilseed Rape",G200*'Management details'!$F$47)))</f>
        <v>75.622749799999994</v>
      </c>
      <c r="I200" t="s">
        <v>312</v>
      </c>
      <c r="J200">
        <v>10</v>
      </c>
      <c r="K200" t="s">
        <v>311</v>
      </c>
      <c r="L200" t="s">
        <v>313</v>
      </c>
      <c r="M200">
        <v>4</v>
      </c>
      <c r="N200" t="s">
        <v>314</v>
      </c>
      <c r="O200" t="s">
        <v>315</v>
      </c>
      <c r="P200">
        <v>7.3</v>
      </c>
      <c r="Q200" t="s">
        <v>337</v>
      </c>
      <c r="R200" t="s">
        <v>317</v>
      </c>
      <c r="S200">
        <v>220</v>
      </c>
      <c r="T200" s="56" t="s">
        <v>318</v>
      </c>
      <c r="U200" t="s">
        <v>319</v>
      </c>
      <c r="V200" t="s">
        <v>320</v>
      </c>
      <c r="W200" s="56" t="s">
        <v>330</v>
      </c>
      <c r="X200" s="56">
        <v>0</v>
      </c>
      <c r="Y200" s="56" t="s">
        <v>321</v>
      </c>
      <c r="Z200" s="56">
        <v>0</v>
      </c>
      <c r="AA200" s="56" t="s">
        <v>322</v>
      </c>
      <c r="AB200" s="56">
        <v>0</v>
      </c>
      <c r="AC200" s="56" t="s">
        <v>322</v>
      </c>
      <c r="AD200" s="56" t="s">
        <v>322</v>
      </c>
      <c r="AE200" s="56" t="s">
        <v>322</v>
      </c>
      <c r="AF200" s="56">
        <v>0</v>
      </c>
      <c r="AG200" s="56">
        <v>0</v>
      </c>
      <c r="AH200" s="56">
        <v>0</v>
      </c>
      <c r="AI200" s="56" t="s">
        <v>318</v>
      </c>
      <c r="AJ200">
        <v>1</v>
      </c>
      <c r="AK200">
        <v>100</v>
      </c>
    </row>
    <row r="201" spans="1:37">
      <c r="A201" t="s">
        <v>564</v>
      </c>
      <c r="B201" t="s">
        <v>309</v>
      </c>
      <c r="C201">
        <v>2017</v>
      </c>
      <c r="D201">
        <v>2</v>
      </c>
      <c r="E201" t="s">
        <v>566</v>
      </c>
      <c r="F201" t="s">
        <v>311</v>
      </c>
      <c r="G201">
        <v>8.7933430000000001</v>
      </c>
      <c r="H201" s="24">
        <f>IF(AND(A201=A200,F201=F200,F201="Winter wheat"),G201*0.9*'Management details'!$F$46,
IF(AND(OR(A201&lt;&gt;A200,F201&lt;&gt;F200),F201="Winter wheat"),G201*'Management details'!$F$46,
IF(F201="Oilseed Rape",G201*'Management details'!$F$47)))</f>
        <v>68.060474819999996</v>
      </c>
      <c r="I201" t="s">
        <v>312</v>
      </c>
      <c r="J201">
        <v>10</v>
      </c>
      <c r="K201" t="s">
        <v>311</v>
      </c>
      <c r="L201" t="s">
        <v>313</v>
      </c>
      <c r="M201">
        <v>4</v>
      </c>
      <c r="N201" t="s">
        <v>314</v>
      </c>
      <c r="O201" t="s">
        <v>315</v>
      </c>
      <c r="P201">
        <v>7.3</v>
      </c>
      <c r="Q201" t="s">
        <v>337</v>
      </c>
      <c r="R201" t="s">
        <v>317</v>
      </c>
      <c r="S201">
        <v>220</v>
      </c>
      <c r="T201" s="56" t="s">
        <v>318</v>
      </c>
      <c r="U201" t="s">
        <v>324</v>
      </c>
      <c r="V201" t="s">
        <v>320</v>
      </c>
      <c r="W201" s="56" t="s">
        <v>330</v>
      </c>
      <c r="X201" s="56">
        <v>0</v>
      </c>
      <c r="Y201" s="56" t="s">
        <v>321</v>
      </c>
      <c r="Z201" s="56">
        <v>0</v>
      </c>
      <c r="AA201" s="56" t="s">
        <v>322</v>
      </c>
      <c r="AB201" s="56">
        <v>0</v>
      </c>
      <c r="AC201" s="56">
        <v>0</v>
      </c>
      <c r="AD201" s="56">
        <v>0</v>
      </c>
      <c r="AE201" s="56" t="s">
        <v>322</v>
      </c>
      <c r="AF201" s="56">
        <v>0</v>
      </c>
      <c r="AG201" s="56">
        <v>0</v>
      </c>
      <c r="AH201" s="56">
        <v>0</v>
      </c>
      <c r="AI201" s="56" t="s">
        <v>318</v>
      </c>
      <c r="AJ201">
        <v>1</v>
      </c>
      <c r="AK201">
        <v>100</v>
      </c>
    </row>
    <row r="202" spans="1:37">
      <c r="A202" t="s">
        <v>564</v>
      </c>
      <c r="B202" t="s">
        <v>309</v>
      </c>
      <c r="C202">
        <v>2018</v>
      </c>
      <c r="D202">
        <v>3</v>
      </c>
      <c r="E202" t="s">
        <v>567</v>
      </c>
      <c r="F202" t="s">
        <v>326</v>
      </c>
      <c r="G202">
        <v>8.7933430000000001</v>
      </c>
      <c r="H202" s="24">
        <f>IF(AND(A202=A201,F202=F201,F202="Winter wheat"),G202*0.9*'Management details'!$F$46,
IF(AND(OR(A202&lt;&gt;A201,F202&lt;&gt;F201),F202="Winter wheat"),G202*'Management details'!$F$46,
IF(F202="Oilseed Rape",G202*'Management details'!$F$47)))</f>
        <v>30.7767005</v>
      </c>
      <c r="I202" t="s">
        <v>312</v>
      </c>
      <c r="J202">
        <v>10</v>
      </c>
      <c r="K202" t="s">
        <v>327</v>
      </c>
      <c r="L202" t="s">
        <v>313</v>
      </c>
      <c r="M202">
        <v>4</v>
      </c>
      <c r="N202" t="s">
        <v>314</v>
      </c>
      <c r="O202" t="s">
        <v>315</v>
      </c>
      <c r="P202">
        <v>7.3</v>
      </c>
      <c r="Q202" t="s">
        <v>337</v>
      </c>
      <c r="R202" t="s">
        <v>317</v>
      </c>
      <c r="S202">
        <v>220</v>
      </c>
      <c r="T202" s="56" t="s">
        <v>328</v>
      </c>
      <c r="U202" t="s">
        <v>329</v>
      </c>
      <c r="V202" t="s">
        <v>320</v>
      </c>
      <c r="W202" s="56" t="s">
        <v>330</v>
      </c>
      <c r="X202" s="56">
        <v>0</v>
      </c>
      <c r="Y202" s="56" t="s">
        <v>330</v>
      </c>
      <c r="Z202" s="56">
        <v>0</v>
      </c>
      <c r="AA202" s="56" t="s">
        <v>330</v>
      </c>
      <c r="AB202" s="56">
        <v>0</v>
      </c>
      <c r="AC202" s="56">
        <v>0</v>
      </c>
      <c r="AD202" s="56">
        <v>0</v>
      </c>
      <c r="AE202" s="56" t="s">
        <v>322</v>
      </c>
      <c r="AF202" s="56">
        <v>0</v>
      </c>
      <c r="AG202" s="56" t="s">
        <v>322</v>
      </c>
      <c r="AH202" s="56">
        <v>0</v>
      </c>
      <c r="AI202" s="56" t="s">
        <v>328</v>
      </c>
      <c r="AJ202">
        <v>1</v>
      </c>
      <c r="AK202">
        <v>100</v>
      </c>
    </row>
    <row r="203" spans="1:37">
      <c r="A203" t="s">
        <v>564</v>
      </c>
      <c r="B203" t="s">
        <v>309</v>
      </c>
      <c r="C203">
        <v>2019</v>
      </c>
      <c r="D203">
        <v>4</v>
      </c>
      <c r="E203" t="s">
        <v>568</v>
      </c>
      <c r="F203" t="s">
        <v>311</v>
      </c>
      <c r="G203">
        <v>8.7933430000000001</v>
      </c>
      <c r="H203" s="24">
        <f>IF(AND(A203=A202,F203=F202,F203="Winter wheat"),G203*0.9*'Management details'!$F$46,
IF(AND(OR(A203&lt;&gt;A202,F203&lt;&gt;F202),F203="Winter wheat"),G203*'Management details'!$F$46,
IF(F203="Oilseed Rape",G203*'Management details'!$F$47)))</f>
        <v>75.622749799999994</v>
      </c>
      <c r="I203" t="s">
        <v>312</v>
      </c>
      <c r="J203">
        <v>10</v>
      </c>
      <c r="K203" t="s">
        <v>311</v>
      </c>
      <c r="L203" t="s">
        <v>313</v>
      </c>
      <c r="M203">
        <v>4</v>
      </c>
      <c r="N203" t="s">
        <v>314</v>
      </c>
      <c r="O203" t="s">
        <v>315</v>
      </c>
      <c r="P203">
        <v>7.3</v>
      </c>
      <c r="Q203" t="s">
        <v>337</v>
      </c>
      <c r="R203" t="s">
        <v>317</v>
      </c>
      <c r="S203">
        <v>220</v>
      </c>
      <c r="T203" s="56" t="s">
        <v>318</v>
      </c>
      <c r="U203" t="s">
        <v>319</v>
      </c>
      <c r="V203" t="s">
        <v>320</v>
      </c>
      <c r="W203" s="56" t="s">
        <v>330</v>
      </c>
      <c r="X203" s="56">
        <v>0</v>
      </c>
      <c r="Y203" s="56" t="s">
        <v>321</v>
      </c>
      <c r="Z203" s="56">
        <v>0</v>
      </c>
      <c r="AA203" s="56" t="s">
        <v>322</v>
      </c>
      <c r="AB203" s="56">
        <v>0</v>
      </c>
      <c r="AC203" s="56" t="s">
        <v>322</v>
      </c>
      <c r="AD203" s="56" t="s">
        <v>322</v>
      </c>
      <c r="AE203" s="56" t="s">
        <v>322</v>
      </c>
      <c r="AF203" s="56">
        <v>0</v>
      </c>
      <c r="AG203" s="56">
        <v>0</v>
      </c>
      <c r="AH203" s="56">
        <v>0</v>
      </c>
      <c r="AI203" s="56" t="s">
        <v>318</v>
      </c>
      <c r="AJ203">
        <v>1</v>
      </c>
      <c r="AK203">
        <v>100</v>
      </c>
    </row>
    <row r="204" spans="1:37">
      <c r="A204" t="s">
        <v>564</v>
      </c>
      <c r="B204" t="s">
        <v>309</v>
      </c>
      <c r="C204">
        <v>2020</v>
      </c>
      <c r="D204">
        <v>5</v>
      </c>
      <c r="E204" t="s">
        <v>569</v>
      </c>
      <c r="F204" t="s">
        <v>311</v>
      </c>
      <c r="G204">
        <v>8.7933430000000001</v>
      </c>
      <c r="H204" s="24">
        <f>IF(AND(A204=A203,F204=F203,F204="Winter wheat"),G204*0.9*'Management details'!$F$46,
IF(AND(OR(A204&lt;&gt;A203,F204&lt;&gt;F203),F204="Winter wheat"),G204*'Management details'!$F$46,
IF(F204="Oilseed Rape",G204*'Management details'!$F$47)))</f>
        <v>68.060474819999996</v>
      </c>
      <c r="I204" t="s">
        <v>312</v>
      </c>
      <c r="J204">
        <v>10</v>
      </c>
      <c r="K204" t="s">
        <v>311</v>
      </c>
      <c r="L204" t="s">
        <v>313</v>
      </c>
      <c r="M204">
        <v>4</v>
      </c>
      <c r="N204" t="s">
        <v>314</v>
      </c>
      <c r="O204" t="s">
        <v>315</v>
      </c>
      <c r="P204">
        <v>7.3</v>
      </c>
      <c r="Q204" t="s">
        <v>337</v>
      </c>
      <c r="R204" t="s">
        <v>317</v>
      </c>
      <c r="S204">
        <v>220</v>
      </c>
      <c r="T204" s="56" t="s">
        <v>318</v>
      </c>
      <c r="U204" t="s">
        <v>324</v>
      </c>
      <c r="V204" t="s">
        <v>320</v>
      </c>
      <c r="W204" s="56" t="s">
        <v>330</v>
      </c>
      <c r="X204" s="56">
        <v>0</v>
      </c>
      <c r="Y204" s="56" t="s">
        <v>321</v>
      </c>
      <c r="Z204" s="56">
        <v>0</v>
      </c>
      <c r="AA204" s="56" t="s">
        <v>322</v>
      </c>
      <c r="AB204" s="56">
        <v>0</v>
      </c>
      <c r="AC204" s="56">
        <v>0</v>
      </c>
      <c r="AD204" s="56">
        <v>0</v>
      </c>
      <c r="AE204" s="56" t="s">
        <v>322</v>
      </c>
      <c r="AF204" s="56">
        <v>0</v>
      </c>
      <c r="AG204" s="56">
        <v>0</v>
      </c>
      <c r="AH204" s="56">
        <v>0</v>
      </c>
      <c r="AI204" s="56" t="s">
        <v>318</v>
      </c>
      <c r="AJ204">
        <v>1</v>
      </c>
      <c r="AK204">
        <v>100</v>
      </c>
    </row>
    <row r="205" spans="1:37">
      <c r="A205" t="s">
        <v>564</v>
      </c>
      <c r="B205" t="s">
        <v>309</v>
      </c>
      <c r="C205">
        <v>2021</v>
      </c>
      <c r="D205">
        <v>6</v>
      </c>
      <c r="E205" t="s">
        <v>570</v>
      </c>
      <c r="F205" t="s">
        <v>326</v>
      </c>
      <c r="G205">
        <v>8.7933430000000001</v>
      </c>
      <c r="H205" s="24">
        <f>IF(AND(A205=A204,F205=F204,F205="Winter wheat"),G205*0.9*'Management details'!$F$46,
IF(AND(OR(A205&lt;&gt;A204,F205&lt;&gt;F204),F205="Winter wheat"),G205*'Management details'!$F$46,
IF(F205="Oilseed Rape",G205*'Management details'!$F$47)))</f>
        <v>30.7767005</v>
      </c>
      <c r="I205" t="s">
        <v>312</v>
      </c>
      <c r="J205">
        <v>10</v>
      </c>
      <c r="K205" t="s">
        <v>327</v>
      </c>
      <c r="L205" t="s">
        <v>313</v>
      </c>
      <c r="M205">
        <v>4</v>
      </c>
      <c r="N205" t="s">
        <v>314</v>
      </c>
      <c r="O205" t="s">
        <v>315</v>
      </c>
      <c r="P205">
        <v>7.3</v>
      </c>
      <c r="Q205" t="s">
        <v>337</v>
      </c>
      <c r="R205" t="s">
        <v>317</v>
      </c>
      <c r="S205">
        <v>220</v>
      </c>
      <c r="T205" s="56" t="s">
        <v>328</v>
      </c>
      <c r="U205" t="s">
        <v>329</v>
      </c>
      <c r="V205" t="s">
        <v>320</v>
      </c>
      <c r="W205" s="56" t="s">
        <v>330</v>
      </c>
      <c r="X205" s="56">
        <v>0</v>
      </c>
      <c r="Y205" s="56" t="s">
        <v>330</v>
      </c>
      <c r="Z205" s="56">
        <v>0</v>
      </c>
      <c r="AA205" s="56" t="s">
        <v>330</v>
      </c>
      <c r="AB205" s="56">
        <v>0</v>
      </c>
      <c r="AC205" s="56">
        <v>0</v>
      </c>
      <c r="AD205" s="56">
        <v>0</v>
      </c>
      <c r="AE205" s="56" t="s">
        <v>322</v>
      </c>
      <c r="AF205" s="56">
        <v>0</v>
      </c>
      <c r="AG205" s="56" t="s">
        <v>322</v>
      </c>
      <c r="AH205" s="56">
        <v>0</v>
      </c>
      <c r="AI205" s="56" t="s">
        <v>328</v>
      </c>
      <c r="AJ205">
        <v>1</v>
      </c>
      <c r="AK205">
        <v>100</v>
      </c>
    </row>
    <row r="206" spans="1:37">
      <c r="A206" t="s">
        <v>571</v>
      </c>
      <c r="B206" t="s">
        <v>309</v>
      </c>
      <c r="C206">
        <v>2016</v>
      </c>
      <c r="D206">
        <v>1</v>
      </c>
      <c r="E206" t="s">
        <v>572</v>
      </c>
      <c r="F206" t="s">
        <v>311</v>
      </c>
      <c r="G206">
        <v>6.1283260000000004</v>
      </c>
      <c r="H206" s="24">
        <f>IF(AND(A206=A205,F206=F205,F206="Winter wheat"),G206*0.9*'Management details'!$F$46,
IF(AND(OR(A206&lt;&gt;A205,F206&lt;&gt;F205),F206="Winter wheat"),G206*'Management details'!$F$46,
IF(F206="Oilseed Rape",G206*'Management details'!$F$47)))</f>
        <v>52.703603600000001</v>
      </c>
      <c r="I206" t="s">
        <v>312</v>
      </c>
      <c r="J206">
        <v>10</v>
      </c>
      <c r="K206" t="s">
        <v>311</v>
      </c>
      <c r="L206" t="s">
        <v>345</v>
      </c>
      <c r="M206">
        <v>2.8</v>
      </c>
      <c r="N206" t="s">
        <v>314</v>
      </c>
      <c r="O206" t="s">
        <v>315</v>
      </c>
      <c r="P206">
        <v>6.5</v>
      </c>
      <c r="Q206" t="s">
        <v>337</v>
      </c>
      <c r="R206" t="s">
        <v>317</v>
      </c>
      <c r="S206">
        <v>220</v>
      </c>
      <c r="T206" s="56" t="s">
        <v>318</v>
      </c>
      <c r="U206" t="s">
        <v>319</v>
      </c>
      <c r="V206" t="s">
        <v>320</v>
      </c>
      <c r="W206" s="56" t="s">
        <v>330</v>
      </c>
      <c r="X206" s="56">
        <v>0</v>
      </c>
      <c r="Y206" s="56" t="s">
        <v>321</v>
      </c>
      <c r="Z206" s="56">
        <v>0</v>
      </c>
      <c r="AA206" s="56" t="s">
        <v>322</v>
      </c>
      <c r="AB206" s="56">
        <v>0</v>
      </c>
      <c r="AC206" s="56" t="s">
        <v>322</v>
      </c>
      <c r="AD206" s="56" t="s">
        <v>322</v>
      </c>
      <c r="AE206" s="56" t="s">
        <v>322</v>
      </c>
      <c r="AF206" s="56">
        <v>0</v>
      </c>
      <c r="AG206" s="56">
        <v>0</v>
      </c>
      <c r="AH206" s="56">
        <v>0</v>
      </c>
      <c r="AI206" s="56" t="s">
        <v>318</v>
      </c>
      <c r="AJ206">
        <v>1</v>
      </c>
      <c r="AK206">
        <v>100</v>
      </c>
    </row>
    <row r="207" spans="1:37">
      <c r="A207" t="s">
        <v>571</v>
      </c>
      <c r="B207" t="s">
        <v>309</v>
      </c>
      <c r="C207">
        <v>2017</v>
      </c>
      <c r="D207">
        <v>2</v>
      </c>
      <c r="E207" t="s">
        <v>573</v>
      </c>
      <c r="F207" t="s">
        <v>311</v>
      </c>
      <c r="G207">
        <v>6.1283260000000004</v>
      </c>
      <c r="H207" s="24">
        <f>IF(AND(A207=A206,F207=F206,F207="Winter wheat"),G207*0.9*'Management details'!$F$46,
IF(AND(OR(A207&lt;&gt;A206,F207&lt;&gt;F206),F207="Winter wheat"),G207*'Management details'!$F$46,
IF(F207="Oilseed Rape",G207*'Management details'!$F$47)))</f>
        <v>47.433243240000003</v>
      </c>
      <c r="I207" t="s">
        <v>312</v>
      </c>
      <c r="J207">
        <v>10</v>
      </c>
      <c r="K207" t="s">
        <v>311</v>
      </c>
      <c r="L207" t="s">
        <v>345</v>
      </c>
      <c r="M207">
        <v>2.8</v>
      </c>
      <c r="N207" t="s">
        <v>314</v>
      </c>
      <c r="O207" t="s">
        <v>315</v>
      </c>
      <c r="P207">
        <v>6.5</v>
      </c>
      <c r="Q207" t="s">
        <v>337</v>
      </c>
      <c r="R207" t="s">
        <v>317</v>
      </c>
      <c r="S207">
        <v>220</v>
      </c>
      <c r="T207" s="56" t="s">
        <v>318</v>
      </c>
      <c r="U207" t="s">
        <v>324</v>
      </c>
      <c r="V207" t="s">
        <v>320</v>
      </c>
      <c r="W207" s="56" t="s">
        <v>330</v>
      </c>
      <c r="X207" s="56">
        <v>0</v>
      </c>
      <c r="Y207" s="56" t="s">
        <v>321</v>
      </c>
      <c r="Z207" s="56">
        <v>0</v>
      </c>
      <c r="AA207" s="56" t="s">
        <v>322</v>
      </c>
      <c r="AB207" s="56">
        <v>0</v>
      </c>
      <c r="AC207" s="56">
        <v>0</v>
      </c>
      <c r="AD207" s="56">
        <v>0</v>
      </c>
      <c r="AE207" s="56" t="s">
        <v>322</v>
      </c>
      <c r="AF207" s="56">
        <v>0</v>
      </c>
      <c r="AG207" s="56">
        <v>0</v>
      </c>
      <c r="AH207" s="56">
        <v>0</v>
      </c>
      <c r="AI207" s="56" t="s">
        <v>318</v>
      </c>
      <c r="AJ207">
        <v>1</v>
      </c>
      <c r="AK207">
        <v>100</v>
      </c>
    </row>
    <row r="208" spans="1:37">
      <c r="A208" t="s">
        <v>571</v>
      </c>
      <c r="B208" t="s">
        <v>309</v>
      </c>
      <c r="C208">
        <v>2018</v>
      </c>
      <c r="D208">
        <v>3</v>
      </c>
      <c r="E208" t="s">
        <v>574</v>
      </c>
      <c r="F208" t="s">
        <v>326</v>
      </c>
      <c r="G208">
        <v>6.1283260000000004</v>
      </c>
      <c r="H208" s="24">
        <f>IF(AND(A208=A207,F208=F207,F208="Winter wheat"),G208*0.9*'Management details'!$F$46,
IF(AND(OR(A208&lt;&gt;A207,F208&lt;&gt;F207),F208="Winter wheat"),G208*'Management details'!$F$46,
IF(F208="Oilseed Rape",G208*'Management details'!$F$47)))</f>
        <v>21.449141000000001</v>
      </c>
      <c r="I208" t="s">
        <v>312</v>
      </c>
      <c r="J208">
        <v>10</v>
      </c>
      <c r="K208" t="s">
        <v>327</v>
      </c>
      <c r="L208" t="s">
        <v>345</v>
      </c>
      <c r="M208">
        <v>2.8</v>
      </c>
      <c r="N208" t="s">
        <v>314</v>
      </c>
      <c r="O208" t="s">
        <v>315</v>
      </c>
      <c r="P208">
        <v>6.5</v>
      </c>
      <c r="Q208" t="s">
        <v>337</v>
      </c>
      <c r="R208" t="s">
        <v>317</v>
      </c>
      <c r="S208">
        <v>220</v>
      </c>
      <c r="T208" s="56" t="s">
        <v>328</v>
      </c>
      <c r="U208" t="s">
        <v>329</v>
      </c>
      <c r="V208" t="s">
        <v>320</v>
      </c>
      <c r="W208" s="56" t="s">
        <v>330</v>
      </c>
      <c r="X208" s="56">
        <v>0</v>
      </c>
      <c r="Y208" s="56" t="s">
        <v>330</v>
      </c>
      <c r="Z208" s="56">
        <v>0</v>
      </c>
      <c r="AA208" s="56" t="s">
        <v>330</v>
      </c>
      <c r="AB208" s="56">
        <v>0</v>
      </c>
      <c r="AC208" s="56">
        <v>0</v>
      </c>
      <c r="AD208" s="56">
        <v>0</v>
      </c>
      <c r="AE208" s="56" t="s">
        <v>322</v>
      </c>
      <c r="AF208" s="56">
        <v>0</v>
      </c>
      <c r="AG208" s="56" t="s">
        <v>322</v>
      </c>
      <c r="AH208" s="56">
        <v>0</v>
      </c>
      <c r="AI208" s="56" t="s">
        <v>328</v>
      </c>
      <c r="AJ208">
        <v>1</v>
      </c>
      <c r="AK208">
        <v>100</v>
      </c>
    </row>
    <row r="209" spans="1:37">
      <c r="A209" t="s">
        <v>571</v>
      </c>
      <c r="B209" t="s">
        <v>309</v>
      </c>
      <c r="C209">
        <v>2019</v>
      </c>
      <c r="D209">
        <v>4</v>
      </c>
      <c r="E209" t="s">
        <v>575</v>
      </c>
      <c r="F209" t="s">
        <v>311</v>
      </c>
      <c r="G209">
        <v>6.1283260000000004</v>
      </c>
      <c r="H209" s="24">
        <f>IF(AND(A209=A208,F209=F208,F209="Winter wheat"),G209*0.9*'Management details'!$F$46,
IF(AND(OR(A209&lt;&gt;A208,F209&lt;&gt;F208),F209="Winter wheat"),G209*'Management details'!$F$46,
IF(F209="Oilseed Rape",G209*'Management details'!$F$47)))</f>
        <v>52.703603600000001</v>
      </c>
      <c r="I209" t="s">
        <v>312</v>
      </c>
      <c r="J209">
        <v>10</v>
      </c>
      <c r="K209" t="s">
        <v>311</v>
      </c>
      <c r="L209" t="s">
        <v>345</v>
      </c>
      <c r="M209">
        <v>2.8</v>
      </c>
      <c r="N209" t="s">
        <v>314</v>
      </c>
      <c r="O209" t="s">
        <v>315</v>
      </c>
      <c r="P209">
        <v>6.5</v>
      </c>
      <c r="Q209" t="s">
        <v>337</v>
      </c>
      <c r="R209" t="s">
        <v>317</v>
      </c>
      <c r="S209">
        <v>220</v>
      </c>
      <c r="T209" s="56" t="s">
        <v>318</v>
      </c>
      <c r="U209" t="s">
        <v>319</v>
      </c>
      <c r="V209" t="s">
        <v>320</v>
      </c>
      <c r="W209" s="56" t="s">
        <v>330</v>
      </c>
      <c r="X209" s="56">
        <v>0</v>
      </c>
      <c r="Y209" s="56" t="s">
        <v>321</v>
      </c>
      <c r="Z209" s="56">
        <v>0</v>
      </c>
      <c r="AA209" s="56" t="s">
        <v>322</v>
      </c>
      <c r="AB209" s="56">
        <v>0</v>
      </c>
      <c r="AC209" s="56" t="s">
        <v>322</v>
      </c>
      <c r="AD209" s="56" t="s">
        <v>322</v>
      </c>
      <c r="AE209" s="56" t="s">
        <v>322</v>
      </c>
      <c r="AF209" s="56">
        <v>0</v>
      </c>
      <c r="AG209" s="56">
        <v>0</v>
      </c>
      <c r="AH209" s="56">
        <v>0</v>
      </c>
      <c r="AI209" s="56" t="s">
        <v>318</v>
      </c>
      <c r="AJ209">
        <v>1</v>
      </c>
      <c r="AK209">
        <v>100</v>
      </c>
    </row>
    <row r="210" spans="1:37">
      <c r="A210" t="s">
        <v>571</v>
      </c>
      <c r="B210" t="s">
        <v>309</v>
      </c>
      <c r="C210">
        <v>2020</v>
      </c>
      <c r="D210">
        <v>5</v>
      </c>
      <c r="E210" t="s">
        <v>576</v>
      </c>
      <c r="F210" t="s">
        <v>311</v>
      </c>
      <c r="G210">
        <v>6.1283260000000004</v>
      </c>
      <c r="H210" s="24">
        <f>IF(AND(A210=A209,F210=F209,F210="Winter wheat"),G210*0.9*'Management details'!$F$46,
IF(AND(OR(A210&lt;&gt;A209,F210&lt;&gt;F209),F210="Winter wheat"),G210*'Management details'!$F$46,
IF(F210="Oilseed Rape",G210*'Management details'!$F$47)))</f>
        <v>47.433243240000003</v>
      </c>
      <c r="I210" t="s">
        <v>312</v>
      </c>
      <c r="J210">
        <v>10</v>
      </c>
      <c r="K210" t="s">
        <v>311</v>
      </c>
      <c r="L210" t="s">
        <v>345</v>
      </c>
      <c r="M210">
        <v>2.8</v>
      </c>
      <c r="N210" t="s">
        <v>314</v>
      </c>
      <c r="O210" t="s">
        <v>315</v>
      </c>
      <c r="P210">
        <v>6.5</v>
      </c>
      <c r="Q210" t="s">
        <v>337</v>
      </c>
      <c r="R210" t="s">
        <v>317</v>
      </c>
      <c r="S210">
        <v>220</v>
      </c>
      <c r="T210" s="56" t="s">
        <v>318</v>
      </c>
      <c r="U210" t="s">
        <v>324</v>
      </c>
      <c r="V210" t="s">
        <v>320</v>
      </c>
      <c r="W210" s="56" t="s">
        <v>330</v>
      </c>
      <c r="X210" s="56">
        <v>0</v>
      </c>
      <c r="Y210" s="56" t="s">
        <v>321</v>
      </c>
      <c r="Z210" s="56">
        <v>0</v>
      </c>
      <c r="AA210" s="56" t="s">
        <v>322</v>
      </c>
      <c r="AB210" s="56">
        <v>0</v>
      </c>
      <c r="AC210" s="56">
        <v>0</v>
      </c>
      <c r="AD210" s="56">
        <v>0</v>
      </c>
      <c r="AE210" s="56" t="s">
        <v>322</v>
      </c>
      <c r="AF210" s="56">
        <v>0</v>
      </c>
      <c r="AG210" s="56">
        <v>0</v>
      </c>
      <c r="AH210" s="56">
        <v>0</v>
      </c>
      <c r="AI210" s="56" t="s">
        <v>318</v>
      </c>
      <c r="AJ210">
        <v>1</v>
      </c>
      <c r="AK210">
        <v>100</v>
      </c>
    </row>
    <row r="211" spans="1:37">
      <c r="A211" t="s">
        <v>571</v>
      </c>
      <c r="B211" t="s">
        <v>309</v>
      </c>
      <c r="C211">
        <v>2021</v>
      </c>
      <c r="D211">
        <v>6</v>
      </c>
      <c r="E211" t="s">
        <v>577</v>
      </c>
      <c r="F211" t="s">
        <v>326</v>
      </c>
      <c r="G211">
        <v>6.1283260000000004</v>
      </c>
      <c r="H211" s="24">
        <f>IF(AND(A211=A210,F211=F210,F211="Winter wheat"),G211*0.9*'Management details'!$F$46,
IF(AND(OR(A211&lt;&gt;A210,F211&lt;&gt;F210),F211="Winter wheat"),G211*'Management details'!$F$46,
IF(F211="Oilseed Rape",G211*'Management details'!$F$47)))</f>
        <v>21.449141000000001</v>
      </c>
      <c r="I211" t="s">
        <v>312</v>
      </c>
      <c r="J211">
        <v>10</v>
      </c>
      <c r="K211" t="s">
        <v>327</v>
      </c>
      <c r="L211" t="s">
        <v>345</v>
      </c>
      <c r="M211">
        <v>2.8</v>
      </c>
      <c r="N211" t="s">
        <v>314</v>
      </c>
      <c r="O211" t="s">
        <v>315</v>
      </c>
      <c r="P211">
        <v>6.5</v>
      </c>
      <c r="Q211" t="s">
        <v>337</v>
      </c>
      <c r="R211" t="s">
        <v>317</v>
      </c>
      <c r="S211">
        <v>220</v>
      </c>
      <c r="T211" s="56" t="s">
        <v>328</v>
      </c>
      <c r="U211" t="s">
        <v>329</v>
      </c>
      <c r="V211" t="s">
        <v>320</v>
      </c>
      <c r="W211" s="56" t="s">
        <v>330</v>
      </c>
      <c r="X211" s="56">
        <v>0</v>
      </c>
      <c r="Y211" s="56" t="s">
        <v>330</v>
      </c>
      <c r="Z211" s="56">
        <v>0</v>
      </c>
      <c r="AA211" s="56" t="s">
        <v>330</v>
      </c>
      <c r="AB211" s="56">
        <v>0</v>
      </c>
      <c r="AC211" s="56">
        <v>0</v>
      </c>
      <c r="AD211" s="56">
        <v>0</v>
      </c>
      <c r="AE211" s="56" t="s">
        <v>322</v>
      </c>
      <c r="AF211" s="56">
        <v>0</v>
      </c>
      <c r="AG211" s="56" t="s">
        <v>322</v>
      </c>
      <c r="AH211" s="56">
        <v>0</v>
      </c>
      <c r="AI211" s="56" t="s">
        <v>328</v>
      </c>
      <c r="AJ211">
        <v>1</v>
      </c>
      <c r="AK211">
        <v>100</v>
      </c>
    </row>
    <row r="212" spans="1:37">
      <c r="A212" t="s">
        <v>578</v>
      </c>
      <c r="B212" t="s">
        <v>309</v>
      </c>
      <c r="C212">
        <v>2016</v>
      </c>
      <c r="D212">
        <v>1</v>
      </c>
      <c r="E212" t="s">
        <v>579</v>
      </c>
      <c r="F212" t="s">
        <v>311</v>
      </c>
      <c r="G212">
        <v>8.7444310000000005</v>
      </c>
      <c r="H212" s="24">
        <f>IF(AND(A212=A211,F212=F211,F212="Winter wheat"),G212*0.9*'Management details'!$F$46,
IF(AND(OR(A212&lt;&gt;A211,F212&lt;&gt;F211),F212="Winter wheat"),G212*'Management details'!$F$46,
IF(F212="Oilseed Rape",G212*'Management details'!$F$47)))</f>
        <v>75.202106600000008</v>
      </c>
      <c r="I212" t="s">
        <v>312</v>
      </c>
      <c r="J212">
        <v>10</v>
      </c>
      <c r="K212" t="s">
        <v>311</v>
      </c>
      <c r="L212" t="s">
        <v>313</v>
      </c>
      <c r="M212">
        <v>11.7</v>
      </c>
      <c r="N212" t="s">
        <v>314</v>
      </c>
      <c r="O212" t="s">
        <v>336</v>
      </c>
      <c r="P212">
        <v>6.8</v>
      </c>
      <c r="Q212" t="s">
        <v>337</v>
      </c>
      <c r="R212" t="s">
        <v>317</v>
      </c>
      <c r="S212">
        <v>220</v>
      </c>
      <c r="T212" s="56" t="s">
        <v>318</v>
      </c>
      <c r="U212" t="s">
        <v>319</v>
      </c>
      <c r="V212" t="s">
        <v>320</v>
      </c>
      <c r="W212" s="56" t="s">
        <v>330</v>
      </c>
      <c r="X212" s="56">
        <v>0</v>
      </c>
      <c r="Y212" s="56" t="s">
        <v>321</v>
      </c>
      <c r="Z212" s="56">
        <v>0</v>
      </c>
      <c r="AA212" s="56" t="s">
        <v>322</v>
      </c>
      <c r="AB212" s="56">
        <v>0</v>
      </c>
      <c r="AC212" s="56" t="s">
        <v>322</v>
      </c>
      <c r="AD212" s="56" t="s">
        <v>322</v>
      </c>
      <c r="AE212" s="56" t="s">
        <v>322</v>
      </c>
      <c r="AF212" s="56">
        <v>0</v>
      </c>
      <c r="AG212" s="56">
        <v>0</v>
      </c>
      <c r="AH212" s="56">
        <v>0</v>
      </c>
      <c r="AI212" s="56" t="s">
        <v>318</v>
      </c>
      <c r="AJ212">
        <v>1</v>
      </c>
      <c r="AK212">
        <v>100</v>
      </c>
    </row>
    <row r="213" spans="1:37">
      <c r="A213" t="s">
        <v>578</v>
      </c>
      <c r="B213" t="s">
        <v>309</v>
      </c>
      <c r="C213">
        <v>2017</v>
      </c>
      <c r="D213">
        <v>2</v>
      </c>
      <c r="E213" t="s">
        <v>580</v>
      </c>
      <c r="F213" t="s">
        <v>311</v>
      </c>
      <c r="G213">
        <v>8.7444310000000005</v>
      </c>
      <c r="H213" s="24">
        <f>IF(AND(A213=A212,F213=F212,F213="Winter wheat"),G213*0.9*'Management details'!$F$46,
IF(AND(OR(A213&lt;&gt;A212,F213&lt;&gt;F212),F213="Winter wheat"),G213*'Management details'!$F$46,
IF(F213="Oilseed Rape",G213*'Management details'!$F$47)))</f>
        <v>67.681895940000004</v>
      </c>
      <c r="I213" t="s">
        <v>312</v>
      </c>
      <c r="J213">
        <v>10</v>
      </c>
      <c r="K213" t="s">
        <v>311</v>
      </c>
      <c r="L213" t="s">
        <v>313</v>
      </c>
      <c r="M213">
        <v>11.7</v>
      </c>
      <c r="N213" t="s">
        <v>314</v>
      </c>
      <c r="O213" t="s">
        <v>336</v>
      </c>
      <c r="P213">
        <v>6.8</v>
      </c>
      <c r="Q213" t="s">
        <v>337</v>
      </c>
      <c r="R213" t="s">
        <v>317</v>
      </c>
      <c r="S213">
        <v>220</v>
      </c>
      <c r="T213" s="56" t="s">
        <v>318</v>
      </c>
      <c r="U213" t="s">
        <v>324</v>
      </c>
      <c r="V213" t="s">
        <v>320</v>
      </c>
      <c r="W213" s="56" t="s">
        <v>330</v>
      </c>
      <c r="X213" s="56">
        <v>0</v>
      </c>
      <c r="Y213" s="56" t="s">
        <v>321</v>
      </c>
      <c r="Z213" s="56">
        <v>0</v>
      </c>
      <c r="AA213" s="56" t="s">
        <v>322</v>
      </c>
      <c r="AB213" s="56">
        <v>0</v>
      </c>
      <c r="AC213" s="56">
        <v>0</v>
      </c>
      <c r="AD213" s="56">
        <v>0</v>
      </c>
      <c r="AE213" s="56" t="s">
        <v>322</v>
      </c>
      <c r="AF213" s="56">
        <v>0</v>
      </c>
      <c r="AG213" s="56">
        <v>0</v>
      </c>
      <c r="AH213" s="56">
        <v>0</v>
      </c>
      <c r="AI213" s="56" t="s">
        <v>318</v>
      </c>
      <c r="AJ213">
        <v>1</v>
      </c>
      <c r="AK213">
        <v>100</v>
      </c>
    </row>
    <row r="214" spans="1:37">
      <c r="A214" t="s">
        <v>578</v>
      </c>
      <c r="B214" t="s">
        <v>309</v>
      </c>
      <c r="C214">
        <v>2018</v>
      </c>
      <c r="D214">
        <v>3</v>
      </c>
      <c r="E214" t="s">
        <v>581</v>
      </c>
      <c r="F214" t="s">
        <v>326</v>
      </c>
      <c r="G214">
        <v>8.7444310000000005</v>
      </c>
      <c r="H214" s="24">
        <f>IF(AND(A214=A213,F214=F213,F214="Winter wheat"),G214*0.9*'Management details'!$F$46,
IF(AND(OR(A214&lt;&gt;A213,F214&lt;&gt;F213),F214="Winter wheat"),G214*'Management details'!$F$46,
IF(F214="Oilseed Rape",G214*'Management details'!$F$47)))</f>
        <v>30.605508500000003</v>
      </c>
      <c r="I214" t="s">
        <v>312</v>
      </c>
      <c r="J214">
        <v>10</v>
      </c>
      <c r="K214" t="s">
        <v>327</v>
      </c>
      <c r="L214" t="s">
        <v>313</v>
      </c>
      <c r="M214">
        <v>11.7</v>
      </c>
      <c r="N214" t="s">
        <v>314</v>
      </c>
      <c r="O214" t="s">
        <v>336</v>
      </c>
      <c r="P214">
        <v>6.8</v>
      </c>
      <c r="Q214" t="s">
        <v>337</v>
      </c>
      <c r="R214" t="s">
        <v>317</v>
      </c>
      <c r="S214">
        <v>220</v>
      </c>
      <c r="T214" s="56" t="s">
        <v>328</v>
      </c>
      <c r="U214" t="s">
        <v>329</v>
      </c>
      <c r="V214" t="s">
        <v>320</v>
      </c>
      <c r="W214" s="56" t="s">
        <v>330</v>
      </c>
      <c r="X214" s="56">
        <v>0</v>
      </c>
      <c r="Y214" s="56" t="s">
        <v>330</v>
      </c>
      <c r="Z214" s="56">
        <v>0</v>
      </c>
      <c r="AA214" s="56" t="s">
        <v>330</v>
      </c>
      <c r="AB214" s="56">
        <v>0</v>
      </c>
      <c r="AC214" s="56">
        <v>0</v>
      </c>
      <c r="AD214" s="56">
        <v>0</v>
      </c>
      <c r="AE214" s="56" t="s">
        <v>322</v>
      </c>
      <c r="AF214" s="56">
        <v>0</v>
      </c>
      <c r="AG214" s="56" t="s">
        <v>322</v>
      </c>
      <c r="AH214" s="56">
        <v>0</v>
      </c>
      <c r="AI214" s="56" t="s">
        <v>328</v>
      </c>
      <c r="AJ214">
        <v>1</v>
      </c>
      <c r="AK214">
        <v>100</v>
      </c>
    </row>
    <row r="215" spans="1:37">
      <c r="A215" t="s">
        <v>578</v>
      </c>
      <c r="B215" t="s">
        <v>309</v>
      </c>
      <c r="C215">
        <v>2019</v>
      </c>
      <c r="D215">
        <v>4</v>
      </c>
      <c r="E215" t="s">
        <v>582</v>
      </c>
      <c r="F215" t="s">
        <v>311</v>
      </c>
      <c r="G215">
        <v>8.7444310000000005</v>
      </c>
      <c r="H215" s="24">
        <f>IF(AND(A215=A214,F215=F214,F215="Winter wheat"),G215*0.9*'Management details'!$F$46,
IF(AND(OR(A215&lt;&gt;A214,F215&lt;&gt;F214),F215="Winter wheat"),G215*'Management details'!$F$46,
IF(F215="Oilseed Rape",G215*'Management details'!$F$47)))</f>
        <v>75.202106600000008</v>
      </c>
      <c r="I215" t="s">
        <v>312</v>
      </c>
      <c r="J215">
        <v>10</v>
      </c>
      <c r="K215" t="s">
        <v>311</v>
      </c>
      <c r="L215" t="s">
        <v>313</v>
      </c>
      <c r="M215">
        <v>11.7</v>
      </c>
      <c r="N215" t="s">
        <v>314</v>
      </c>
      <c r="O215" t="s">
        <v>336</v>
      </c>
      <c r="P215">
        <v>6.8</v>
      </c>
      <c r="Q215" t="s">
        <v>337</v>
      </c>
      <c r="R215" t="s">
        <v>317</v>
      </c>
      <c r="S215">
        <v>220</v>
      </c>
      <c r="T215" s="56" t="s">
        <v>318</v>
      </c>
      <c r="U215" t="s">
        <v>319</v>
      </c>
      <c r="V215" t="s">
        <v>320</v>
      </c>
      <c r="W215" s="56" t="s">
        <v>330</v>
      </c>
      <c r="X215" s="56">
        <v>0</v>
      </c>
      <c r="Y215" s="56" t="s">
        <v>321</v>
      </c>
      <c r="Z215" s="56">
        <v>0</v>
      </c>
      <c r="AA215" s="56" t="s">
        <v>322</v>
      </c>
      <c r="AB215" s="56">
        <v>0</v>
      </c>
      <c r="AC215" s="56" t="s">
        <v>322</v>
      </c>
      <c r="AD215" s="56" t="s">
        <v>322</v>
      </c>
      <c r="AE215" s="56" t="s">
        <v>322</v>
      </c>
      <c r="AF215" s="56">
        <v>0</v>
      </c>
      <c r="AG215" s="56">
        <v>0</v>
      </c>
      <c r="AH215" s="56">
        <v>0</v>
      </c>
      <c r="AI215" s="56" t="s">
        <v>318</v>
      </c>
      <c r="AJ215">
        <v>1</v>
      </c>
      <c r="AK215">
        <v>100</v>
      </c>
    </row>
    <row r="216" spans="1:37">
      <c r="A216" t="s">
        <v>578</v>
      </c>
      <c r="B216" t="s">
        <v>309</v>
      </c>
      <c r="C216">
        <v>2020</v>
      </c>
      <c r="D216">
        <v>5</v>
      </c>
      <c r="E216" t="s">
        <v>583</v>
      </c>
      <c r="F216" t="s">
        <v>311</v>
      </c>
      <c r="G216">
        <v>8.7444310000000005</v>
      </c>
      <c r="H216" s="24">
        <f>IF(AND(A216=A215,F216=F215,F216="Winter wheat"),G216*0.9*'Management details'!$F$46,
IF(AND(OR(A216&lt;&gt;A215,F216&lt;&gt;F215),F216="Winter wheat"),G216*'Management details'!$F$46,
IF(F216="Oilseed Rape",G216*'Management details'!$F$47)))</f>
        <v>67.681895940000004</v>
      </c>
      <c r="I216" t="s">
        <v>312</v>
      </c>
      <c r="J216">
        <v>10</v>
      </c>
      <c r="K216" t="s">
        <v>311</v>
      </c>
      <c r="L216" t="s">
        <v>313</v>
      </c>
      <c r="M216">
        <v>11.7</v>
      </c>
      <c r="N216" t="s">
        <v>314</v>
      </c>
      <c r="O216" t="s">
        <v>336</v>
      </c>
      <c r="P216">
        <v>6.8</v>
      </c>
      <c r="Q216" t="s">
        <v>337</v>
      </c>
      <c r="R216" t="s">
        <v>317</v>
      </c>
      <c r="S216">
        <v>220</v>
      </c>
      <c r="T216" s="56" t="s">
        <v>318</v>
      </c>
      <c r="U216" t="s">
        <v>324</v>
      </c>
      <c r="V216" t="s">
        <v>320</v>
      </c>
      <c r="W216" s="56" t="s">
        <v>330</v>
      </c>
      <c r="X216" s="56">
        <v>0</v>
      </c>
      <c r="Y216" s="56" t="s">
        <v>321</v>
      </c>
      <c r="Z216" s="56">
        <v>0</v>
      </c>
      <c r="AA216" s="56" t="s">
        <v>322</v>
      </c>
      <c r="AB216" s="56">
        <v>0</v>
      </c>
      <c r="AC216" s="56">
        <v>0</v>
      </c>
      <c r="AD216" s="56">
        <v>0</v>
      </c>
      <c r="AE216" s="56" t="s">
        <v>322</v>
      </c>
      <c r="AF216" s="56">
        <v>0</v>
      </c>
      <c r="AG216" s="56">
        <v>0</v>
      </c>
      <c r="AH216" s="56">
        <v>0</v>
      </c>
      <c r="AI216" s="56" t="s">
        <v>318</v>
      </c>
      <c r="AJ216">
        <v>1</v>
      </c>
      <c r="AK216">
        <v>100</v>
      </c>
    </row>
    <row r="217" spans="1:37">
      <c r="A217" t="s">
        <v>578</v>
      </c>
      <c r="B217" t="s">
        <v>309</v>
      </c>
      <c r="C217">
        <v>2021</v>
      </c>
      <c r="D217">
        <v>6</v>
      </c>
      <c r="E217" t="s">
        <v>584</v>
      </c>
      <c r="F217" t="s">
        <v>326</v>
      </c>
      <c r="G217">
        <v>8.7444310000000005</v>
      </c>
      <c r="H217" s="24">
        <f>IF(AND(A217=A216,F217=F216,F217="Winter wheat"),G217*0.9*'Management details'!$F$46,
IF(AND(OR(A217&lt;&gt;A216,F217&lt;&gt;F216),F217="Winter wheat"),G217*'Management details'!$F$46,
IF(F217="Oilseed Rape",G217*'Management details'!$F$47)))</f>
        <v>30.605508500000003</v>
      </c>
      <c r="I217" t="s">
        <v>312</v>
      </c>
      <c r="J217">
        <v>10</v>
      </c>
      <c r="K217" t="s">
        <v>327</v>
      </c>
      <c r="L217" t="s">
        <v>313</v>
      </c>
      <c r="M217">
        <v>11.7</v>
      </c>
      <c r="N217" t="s">
        <v>314</v>
      </c>
      <c r="O217" t="s">
        <v>336</v>
      </c>
      <c r="P217">
        <v>6.8</v>
      </c>
      <c r="Q217" t="s">
        <v>337</v>
      </c>
      <c r="R217" t="s">
        <v>317</v>
      </c>
      <c r="S217">
        <v>220</v>
      </c>
      <c r="T217" s="56" t="s">
        <v>328</v>
      </c>
      <c r="U217" t="s">
        <v>329</v>
      </c>
      <c r="V217" t="s">
        <v>320</v>
      </c>
      <c r="W217" s="56" t="s">
        <v>330</v>
      </c>
      <c r="X217" s="56">
        <v>0</v>
      </c>
      <c r="Y217" s="56" t="s">
        <v>330</v>
      </c>
      <c r="Z217" s="56">
        <v>0</v>
      </c>
      <c r="AA217" s="56" t="s">
        <v>330</v>
      </c>
      <c r="AB217" s="56">
        <v>0</v>
      </c>
      <c r="AC217" s="56">
        <v>0</v>
      </c>
      <c r="AD217" s="56">
        <v>0</v>
      </c>
      <c r="AE217" s="56" t="s">
        <v>322</v>
      </c>
      <c r="AF217" s="56">
        <v>0</v>
      </c>
      <c r="AG217" s="56" t="s">
        <v>322</v>
      </c>
      <c r="AH217" s="56">
        <v>0</v>
      </c>
      <c r="AI217" s="56" t="s">
        <v>328</v>
      </c>
      <c r="AJ217">
        <v>1</v>
      </c>
      <c r="AK217">
        <v>100</v>
      </c>
    </row>
    <row r="218" spans="1:37">
      <c r="A218" t="s">
        <v>585</v>
      </c>
      <c r="B218" t="s">
        <v>309</v>
      </c>
      <c r="C218">
        <v>2016</v>
      </c>
      <c r="D218">
        <v>1</v>
      </c>
      <c r="E218" t="s">
        <v>586</v>
      </c>
      <c r="F218" t="s">
        <v>311</v>
      </c>
      <c r="G218">
        <v>5.6077000000000004</v>
      </c>
      <c r="H218" s="24">
        <f>IF(AND(A218=A217,F218=F217,F218="Winter wheat"),G218*0.9*'Management details'!$F$46,
IF(AND(OR(A218&lt;&gt;A217,F218&lt;&gt;F217),F218="Winter wheat"),G218*'Management details'!$F$46,
IF(F218="Oilseed Rape",G218*'Management details'!$F$47)))</f>
        <v>48.226219999999998</v>
      </c>
      <c r="I218" t="s">
        <v>312</v>
      </c>
      <c r="J218">
        <v>10</v>
      </c>
      <c r="K218" t="s">
        <v>311</v>
      </c>
      <c r="L218" t="s">
        <v>313</v>
      </c>
      <c r="M218">
        <v>11.7</v>
      </c>
      <c r="N218" t="s">
        <v>314</v>
      </c>
      <c r="O218" t="s">
        <v>336</v>
      </c>
      <c r="P218">
        <v>6.8</v>
      </c>
      <c r="Q218" t="s">
        <v>337</v>
      </c>
      <c r="R218" t="s">
        <v>317</v>
      </c>
      <c r="S218">
        <v>220</v>
      </c>
      <c r="T218" s="56" t="s">
        <v>318</v>
      </c>
      <c r="U218" t="s">
        <v>319</v>
      </c>
      <c r="V218" t="s">
        <v>320</v>
      </c>
      <c r="W218" s="56" t="s">
        <v>330</v>
      </c>
      <c r="X218" s="56">
        <v>0</v>
      </c>
      <c r="Y218" s="56" t="s">
        <v>321</v>
      </c>
      <c r="Z218" s="56">
        <v>0</v>
      </c>
      <c r="AA218" s="56" t="s">
        <v>322</v>
      </c>
      <c r="AB218" s="56">
        <v>0</v>
      </c>
      <c r="AC218" s="56" t="s">
        <v>322</v>
      </c>
      <c r="AD218" s="56" t="s">
        <v>322</v>
      </c>
      <c r="AE218" s="56" t="s">
        <v>322</v>
      </c>
      <c r="AF218" s="56">
        <v>0</v>
      </c>
      <c r="AG218" s="56">
        <v>0</v>
      </c>
      <c r="AH218" s="56">
        <v>0</v>
      </c>
      <c r="AI218" s="56" t="s">
        <v>318</v>
      </c>
      <c r="AJ218">
        <v>1</v>
      </c>
      <c r="AK218">
        <v>100</v>
      </c>
    </row>
    <row r="219" spans="1:37">
      <c r="A219" t="s">
        <v>585</v>
      </c>
      <c r="B219" t="s">
        <v>309</v>
      </c>
      <c r="C219">
        <v>2017</v>
      </c>
      <c r="D219">
        <v>2</v>
      </c>
      <c r="E219" t="s">
        <v>587</v>
      </c>
      <c r="F219" t="s">
        <v>311</v>
      </c>
      <c r="G219">
        <v>5.6077000000000004</v>
      </c>
      <c r="H219" s="24">
        <f>IF(AND(A219=A218,F219=F218,F219="Winter wheat"),G219*0.9*'Management details'!$F$46,
IF(AND(OR(A219&lt;&gt;A218,F219&lt;&gt;F218),F219="Winter wheat"),G219*'Management details'!$F$46,
IF(F219="Oilseed Rape",G219*'Management details'!$F$47)))</f>
        <v>43.403598000000002</v>
      </c>
      <c r="I219" t="s">
        <v>312</v>
      </c>
      <c r="J219">
        <v>10</v>
      </c>
      <c r="K219" t="s">
        <v>311</v>
      </c>
      <c r="L219" t="s">
        <v>313</v>
      </c>
      <c r="M219">
        <v>11.7</v>
      </c>
      <c r="N219" t="s">
        <v>314</v>
      </c>
      <c r="O219" t="s">
        <v>336</v>
      </c>
      <c r="P219">
        <v>6.8</v>
      </c>
      <c r="Q219" t="s">
        <v>337</v>
      </c>
      <c r="R219" t="s">
        <v>317</v>
      </c>
      <c r="S219">
        <v>220</v>
      </c>
      <c r="T219" s="56" t="s">
        <v>318</v>
      </c>
      <c r="U219" t="s">
        <v>324</v>
      </c>
      <c r="V219" t="s">
        <v>320</v>
      </c>
      <c r="W219" s="56" t="s">
        <v>330</v>
      </c>
      <c r="X219" s="56">
        <v>0</v>
      </c>
      <c r="Y219" s="56" t="s">
        <v>321</v>
      </c>
      <c r="Z219" s="56">
        <v>0</v>
      </c>
      <c r="AA219" s="56" t="s">
        <v>322</v>
      </c>
      <c r="AB219" s="56">
        <v>0</v>
      </c>
      <c r="AC219" s="56">
        <v>0</v>
      </c>
      <c r="AD219" s="56">
        <v>0</v>
      </c>
      <c r="AE219" s="56" t="s">
        <v>322</v>
      </c>
      <c r="AF219" s="56">
        <v>0</v>
      </c>
      <c r="AG219" s="56">
        <v>0</v>
      </c>
      <c r="AH219" s="56">
        <v>0</v>
      </c>
      <c r="AI219" s="56" t="s">
        <v>318</v>
      </c>
      <c r="AJ219">
        <v>1</v>
      </c>
      <c r="AK219">
        <v>100</v>
      </c>
    </row>
    <row r="220" spans="1:37">
      <c r="A220" t="s">
        <v>585</v>
      </c>
      <c r="B220" t="s">
        <v>309</v>
      </c>
      <c r="C220">
        <v>2018</v>
      </c>
      <c r="D220">
        <v>3</v>
      </c>
      <c r="E220" t="s">
        <v>588</v>
      </c>
      <c r="F220" t="s">
        <v>326</v>
      </c>
      <c r="G220">
        <v>5.6077000000000004</v>
      </c>
      <c r="H220" s="24">
        <f>IF(AND(A220=A219,F220=F219,F220="Winter wheat"),G220*0.9*'Management details'!$F$46,
IF(AND(OR(A220&lt;&gt;A219,F220&lt;&gt;F219),F220="Winter wheat"),G220*'Management details'!$F$46,
IF(F220="Oilseed Rape",G220*'Management details'!$F$47)))</f>
        <v>19.626950000000001</v>
      </c>
      <c r="I220" t="s">
        <v>312</v>
      </c>
      <c r="J220">
        <v>10</v>
      </c>
      <c r="K220" t="s">
        <v>327</v>
      </c>
      <c r="L220" t="s">
        <v>313</v>
      </c>
      <c r="M220">
        <v>11.7</v>
      </c>
      <c r="N220" t="s">
        <v>314</v>
      </c>
      <c r="O220" t="s">
        <v>336</v>
      </c>
      <c r="P220">
        <v>6.8</v>
      </c>
      <c r="Q220" t="s">
        <v>337</v>
      </c>
      <c r="R220" t="s">
        <v>317</v>
      </c>
      <c r="S220">
        <v>220</v>
      </c>
      <c r="T220" s="56" t="s">
        <v>328</v>
      </c>
      <c r="U220" t="s">
        <v>329</v>
      </c>
      <c r="V220" t="s">
        <v>320</v>
      </c>
      <c r="W220" s="56" t="s">
        <v>330</v>
      </c>
      <c r="X220" s="56">
        <v>0</v>
      </c>
      <c r="Y220" s="56" t="s">
        <v>330</v>
      </c>
      <c r="Z220" s="56">
        <v>0</v>
      </c>
      <c r="AA220" s="56" t="s">
        <v>330</v>
      </c>
      <c r="AB220" s="56">
        <v>0</v>
      </c>
      <c r="AC220" s="56">
        <v>0</v>
      </c>
      <c r="AD220" s="56">
        <v>0</v>
      </c>
      <c r="AE220" s="56" t="s">
        <v>322</v>
      </c>
      <c r="AF220" s="56">
        <v>0</v>
      </c>
      <c r="AG220" s="56" t="s">
        <v>322</v>
      </c>
      <c r="AH220" s="56">
        <v>0</v>
      </c>
      <c r="AI220" s="56" t="s">
        <v>328</v>
      </c>
      <c r="AJ220">
        <v>1</v>
      </c>
      <c r="AK220">
        <v>100</v>
      </c>
    </row>
    <row r="221" spans="1:37">
      <c r="A221" t="s">
        <v>585</v>
      </c>
      <c r="B221" t="s">
        <v>309</v>
      </c>
      <c r="C221">
        <v>2019</v>
      </c>
      <c r="D221">
        <v>4</v>
      </c>
      <c r="E221" t="s">
        <v>589</v>
      </c>
      <c r="F221" t="s">
        <v>311</v>
      </c>
      <c r="G221">
        <v>5.6077000000000004</v>
      </c>
      <c r="H221" s="24">
        <f>IF(AND(A221=A220,F221=F220,F221="Winter wheat"),G221*0.9*'Management details'!$F$46,
IF(AND(OR(A221&lt;&gt;A220,F221&lt;&gt;F220),F221="Winter wheat"),G221*'Management details'!$F$46,
IF(F221="Oilseed Rape",G221*'Management details'!$F$47)))</f>
        <v>48.226219999999998</v>
      </c>
      <c r="I221" t="s">
        <v>312</v>
      </c>
      <c r="J221">
        <v>10</v>
      </c>
      <c r="K221" t="s">
        <v>311</v>
      </c>
      <c r="L221" t="s">
        <v>313</v>
      </c>
      <c r="M221">
        <v>11.7</v>
      </c>
      <c r="N221" t="s">
        <v>314</v>
      </c>
      <c r="O221" t="s">
        <v>336</v>
      </c>
      <c r="P221">
        <v>6.8</v>
      </c>
      <c r="Q221" t="s">
        <v>337</v>
      </c>
      <c r="R221" t="s">
        <v>317</v>
      </c>
      <c r="S221">
        <v>220</v>
      </c>
      <c r="T221" s="56" t="s">
        <v>318</v>
      </c>
      <c r="U221" t="s">
        <v>319</v>
      </c>
      <c r="V221" t="s">
        <v>320</v>
      </c>
      <c r="W221" s="56" t="s">
        <v>330</v>
      </c>
      <c r="X221" s="56">
        <v>0</v>
      </c>
      <c r="Y221" s="56" t="s">
        <v>321</v>
      </c>
      <c r="Z221" s="56">
        <v>0</v>
      </c>
      <c r="AA221" s="56" t="s">
        <v>322</v>
      </c>
      <c r="AB221" s="56">
        <v>0</v>
      </c>
      <c r="AC221" s="56" t="s">
        <v>322</v>
      </c>
      <c r="AD221" s="56" t="s">
        <v>322</v>
      </c>
      <c r="AE221" s="56" t="s">
        <v>322</v>
      </c>
      <c r="AF221" s="56">
        <v>0</v>
      </c>
      <c r="AG221" s="56">
        <v>0</v>
      </c>
      <c r="AH221" s="56">
        <v>0</v>
      </c>
      <c r="AI221" s="56" t="s">
        <v>318</v>
      </c>
      <c r="AJ221">
        <v>1</v>
      </c>
      <c r="AK221">
        <v>100</v>
      </c>
    </row>
    <row r="222" spans="1:37">
      <c r="A222" t="s">
        <v>585</v>
      </c>
      <c r="B222" t="s">
        <v>309</v>
      </c>
      <c r="C222">
        <v>2020</v>
      </c>
      <c r="D222">
        <v>5</v>
      </c>
      <c r="E222" t="s">
        <v>590</v>
      </c>
      <c r="F222" t="s">
        <v>311</v>
      </c>
      <c r="G222">
        <v>5.6077000000000004</v>
      </c>
      <c r="H222" s="24">
        <f>IF(AND(A222=A221,F222=F221,F222="Winter wheat"),G222*0.9*'Management details'!$F$46,
IF(AND(OR(A222&lt;&gt;A221,F222&lt;&gt;F221),F222="Winter wheat"),G222*'Management details'!$F$46,
IF(F222="Oilseed Rape",G222*'Management details'!$F$47)))</f>
        <v>43.403598000000002</v>
      </c>
      <c r="I222" t="s">
        <v>312</v>
      </c>
      <c r="J222">
        <v>10</v>
      </c>
      <c r="K222" t="s">
        <v>311</v>
      </c>
      <c r="L222" t="s">
        <v>313</v>
      </c>
      <c r="M222">
        <v>11.7</v>
      </c>
      <c r="N222" t="s">
        <v>314</v>
      </c>
      <c r="O222" t="s">
        <v>336</v>
      </c>
      <c r="P222">
        <v>6.8</v>
      </c>
      <c r="Q222" t="s">
        <v>337</v>
      </c>
      <c r="R222" t="s">
        <v>317</v>
      </c>
      <c r="S222">
        <v>220</v>
      </c>
      <c r="T222" s="56" t="s">
        <v>318</v>
      </c>
      <c r="U222" t="s">
        <v>324</v>
      </c>
      <c r="V222" t="s">
        <v>320</v>
      </c>
      <c r="W222" s="56" t="s">
        <v>330</v>
      </c>
      <c r="X222" s="56">
        <v>0</v>
      </c>
      <c r="Y222" s="56" t="s">
        <v>321</v>
      </c>
      <c r="Z222" s="56">
        <v>0</v>
      </c>
      <c r="AA222" s="56" t="s">
        <v>322</v>
      </c>
      <c r="AB222" s="56">
        <v>0</v>
      </c>
      <c r="AC222" s="56">
        <v>0</v>
      </c>
      <c r="AD222" s="56">
        <v>0</v>
      </c>
      <c r="AE222" s="56" t="s">
        <v>322</v>
      </c>
      <c r="AF222" s="56">
        <v>0</v>
      </c>
      <c r="AG222" s="56">
        <v>0</v>
      </c>
      <c r="AH222" s="56">
        <v>0</v>
      </c>
      <c r="AI222" s="56" t="s">
        <v>318</v>
      </c>
      <c r="AJ222">
        <v>1</v>
      </c>
      <c r="AK222">
        <v>100</v>
      </c>
    </row>
    <row r="223" spans="1:37">
      <c r="A223" t="s">
        <v>585</v>
      </c>
      <c r="B223" t="s">
        <v>309</v>
      </c>
      <c r="C223">
        <v>2021</v>
      </c>
      <c r="D223">
        <v>6</v>
      </c>
      <c r="E223" t="s">
        <v>591</v>
      </c>
      <c r="F223" t="s">
        <v>326</v>
      </c>
      <c r="G223">
        <v>5.6077000000000004</v>
      </c>
      <c r="H223" s="24">
        <f>IF(AND(A223=A222,F223=F222,F223="Winter wheat"),G223*0.9*'Management details'!$F$46,
IF(AND(OR(A223&lt;&gt;A222,F223&lt;&gt;F222),F223="Winter wheat"),G223*'Management details'!$F$46,
IF(F223="Oilseed Rape",G223*'Management details'!$F$47)))</f>
        <v>19.626950000000001</v>
      </c>
      <c r="I223" t="s">
        <v>312</v>
      </c>
      <c r="J223">
        <v>10</v>
      </c>
      <c r="K223" t="s">
        <v>327</v>
      </c>
      <c r="L223" t="s">
        <v>313</v>
      </c>
      <c r="M223">
        <v>11.7</v>
      </c>
      <c r="N223" t="s">
        <v>314</v>
      </c>
      <c r="O223" t="s">
        <v>336</v>
      </c>
      <c r="P223">
        <v>6.8</v>
      </c>
      <c r="Q223" t="s">
        <v>337</v>
      </c>
      <c r="R223" t="s">
        <v>317</v>
      </c>
      <c r="S223">
        <v>220</v>
      </c>
      <c r="T223" s="56" t="s">
        <v>328</v>
      </c>
      <c r="U223" t="s">
        <v>329</v>
      </c>
      <c r="V223" t="s">
        <v>320</v>
      </c>
      <c r="W223" s="56" t="s">
        <v>330</v>
      </c>
      <c r="X223" s="56">
        <v>0</v>
      </c>
      <c r="Y223" s="56" t="s">
        <v>330</v>
      </c>
      <c r="Z223" s="56">
        <v>0</v>
      </c>
      <c r="AA223" s="56" t="s">
        <v>330</v>
      </c>
      <c r="AB223" s="56">
        <v>0</v>
      </c>
      <c r="AC223" s="56">
        <v>0</v>
      </c>
      <c r="AD223" s="56">
        <v>0</v>
      </c>
      <c r="AE223" s="56" t="s">
        <v>322</v>
      </c>
      <c r="AF223" s="56">
        <v>0</v>
      </c>
      <c r="AG223" s="56" t="s">
        <v>322</v>
      </c>
      <c r="AH223" s="56">
        <v>0</v>
      </c>
      <c r="AI223" s="56" t="s">
        <v>328</v>
      </c>
      <c r="AJ223">
        <v>1</v>
      </c>
      <c r="AK223">
        <v>100</v>
      </c>
    </row>
    <row r="224" spans="1:37">
      <c r="A224" t="s">
        <v>592</v>
      </c>
      <c r="B224" t="s">
        <v>309</v>
      </c>
      <c r="C224">
        <v>2016</v>
      </c>
      <c r="D224">
        <v>1</v>
      </c>
      <c r="E224" t="s">
        <v>593</v>
      </c>
      <c r="F224" t="s">
        <v>311</v>
      </c>
      <c r="G224">
        <v>7.1093929999999999</v>
      </c>
      <c r="H224" s="24">
        <f>IF(AND(A224=A223,F224=F223,F224="Winter wheat"),G224*0.9*'Management details'!$F$46,
IF(AND(OR(A224&lt;&gt;A223,F224&lt;&gt;F223),F224="Winter wheat"),G224*'Management details'!$F$46,
IF(F224="Oilseed Rape",G224*'Management details'!$F$47)))</f>
        <v>61.140779799999997</v>
      </c>
      <c r="I224" t="s">
        <v>312</v>
      </c>
      <c r="J224">
        <v>10</v>
      </c>
      <c r="K224" t="s">
        <v>311</v>
      </c>
      <c r="L224" t="s">
        <v>313</v>
      </c>
      <c r="M224">
        <v>4</v>
      </c>
      <c r="N224" t="s">
        <v>314</v>
      </c>
      <c r="O224" t="s">
        <v>315</v>
      </c>
      <c r="P224">
        <v>7.3</v>
      </c>
      <c r="Q224" t="s">
        <v>337</v>
      </c>
      <c r="R224" t="s">
        <v>317</v>
      </c>
      <c r="S224">
        <v>220</v>
      </c>
      <c r="T224" s="56" t="s">
        <v>318</v>
      </c>
      <c r="U224" t="s">
        <v>319</v>
      </c>
      <c r="V224" t="s">
        <v>320</v>
      </c>
      <c r="W224" s="56" t="s">
        <v>330</v>
      </c>
      <c r="X224" s="56">
        <v>0</v>
      </c>
      <c r="Y224" s="56" t="s">
        <v>321</v>
      </c>
      <c r="Z224" s="56">
        <v>0</v>
      </c>
      <c r="AA224" s="56" t="s">
        <v>322</v>
      </c>
      <c r="AB224" s="56">
        <v>0</v>
      </c>
      <c r="AC224" s="56" t="s">
        <v>322</v>
      </c>
      <c r="AD224" s="56" t="s">
        <v>322</v>
      </c>
      <c r="AE224" s="56" t="s">
        <v>322</v>
      </c>
      <c r="AF224" s="56">
        <v>0</v>
      </c>
      <c r="AG224" s="56">
        <v>0</v>
      </c>
      <c r="AH224" s="56">
        <v>0</v>
      </c>
      <c r="AI224" s="56" t="s">
        <v>318</v>
      </c>
      <c r="AJ224">
        <v>1</v>
      </c>
      <c r="AK224">
        <v>100</v>
      </c>
    </row>
    <row r="225" spans="1:37">
      <c r="A225" t="s">
        <v>592</v>
      </c>
      <c r="B225" t="s">
        <v>309</v>
      </c>
      <c r="C225">
        <v>2017</v>
      </c>
      <c r="D225">
        <v>2</v>
      </c>
      <c r="E225" t="s">
        <v>594</v>
      </c>
      <c r="F225" t="s">
        <v>311</v>
      </c>
      <c r="G225">
        <v>7.1093929999999999</v>
      </c>
      <c r="H225" s="24">
        <f>IF(AND(A225=A224,F225=F224,F225="Winter wheat"),G225*0.9*'Management details'!$F$46,
IF(AND(OR(A225&lt;&gt;A224,F225&lt;&gt;F224),F225="Winter wheat"),G225*'Management details'!$F$46,
IF(F225="Oilseed Rape",G225*'Management details'!$F$47)))</f>
        <v>55.02670182</v>
      </c>
      <c r="I225" t="s">
        <v>312</v>
      </c>
      <c r="J225">
        <v>10</v>
      </c>
      <c r="K225" t="s">
        <v>311</v>
      </c>
      <c r="L225" t="s">
        <v>313</v>
      </c>
      <c r="M225">
        <v>4</v>
      </c>
      <c r="N225" t="s">
        <v>314</v>
      </c>
      <c r="O225" t="s">
        <v>315</v>
      </c>
      <c r="P225">
        <v>7.3</v>
      </c>
      <c r="Q225" t="s">
        <v>337</v>
      </c>
      <c r="R225" t="s">
        <v>317</v>
      </c>
      <c r="S225">
        <v>220</v>
      </c>
      <c r="T225" s="56" t="s">
        <v>318</v>
      </c>
      <c r="U225" t="s">
        <v>324</v>
      </c>
      <c r="V225" t="s">
        <v>320</v>
      </c>
      <c r="W225" s="56" t="s">
        <v>330</v>
      </c>
      <c r="X225" s="56">
        <v>0</v>
      </c>
      <c r="Y225" s="56" t="s">
        <v>321</v>
      </c>
      <c r="Z225" s="56">
        <v>0</v>
      </c>
      <c r="AA225" s="56" t="s">
        <v>322</v>
      </c>
      <c r="AB225" s="56">
        <v>0</v>
      </c>
      <c r="AC225" s="56">
        <v>0</v>
      </c>
      <c r="AD225" s="56">
        <v>0</v>
      </c>
      <c r="AE225" s="56" t="s">
        <v>322</v>
      </c>
      <c r="AF225" s="56">
        <v>0</v>
      </c>
      <c r="AG225" s="56">
        <v>0</v>
      </c>
      <c r="AH225" s="56">
        <v>0</v>
      </c>
      <c r="AI225" s="56" t="s">
        <v>318</v>
      </c>
      <c r="AJ225">
        <v>1</v>
      </c>
      <c r="AK225">
        <v>100</v>
      </c>
    </row>
    <row r="226" spans="1:37">
      <c r="A226" t="s">
        <v>592</v>
      </c>
      <c r="B226" t="s">
        <v>309</v>
      </c>
      <c r="C226">
        <v>2018</v>
      </c>
      <c r="D226">
        <v>3</v>
      </c>
      <c r="E226" t="s">
        <v>595</v>
      </c>
      <c r="F226" t="s">
        <v>326</v>
      </c>
      <c r="G226">
        <v>7.1093929999999999</v>
      </c>
      <c r="H226" s="24">
        <f>IF(AND(A226=A225,F226=F225,F226="Winter wheat"),G226*0.9*'Management details'!$F$46,
IF(AND(OR(A226&lt;&gt;A225,F226&lt;&gt;F225),F226="Winter wheat"),G226*'Management details'!$F$46,
IF(F226="Oilseed Rape",G226*'Management details'!$F$47)))</f>
        <v>24.882875500000001</v>
      </c>
      <c r="I226" t="s">
        <v>312</v>
      </c>
      <c r="J226">
        <v>10</v>
      </c>
      <c r="K226" t="s">
        <v>327</v>
      </c>
      <c r="L226" t="s">
        <v>313</v>
      </c>
      <c r="M226">
        <v>4</v>
      </c>
      <c r="N226" t="s">
        <v>314</v>
      </c>
      <c r="O226" t="s">
        <v>315</v>
      </c>
      <c r="P226">
        <v>7.3</v>
      </c>
      <c r="Q226" t="s">
        <v>337</v>
      </c>
      <c r="R226" t="s">
        <v>317</v>
      </c>
      <c r="S226">
        <v>220</v>
      </c>
      <c r="T226" s="56" t="s">
        <v>328</v>
      </c>
      <c r="U226" t="s">
        <v>329</v>
      </c>
      <c r="V226" t="s">
        <v>320</v>
      </c>
      <c r="W226" s="56" t="s">
        <v>330</v>
      </c>
      <c r="X226" s="56">
        <v>0</v>
      </c>
      <c r="Y226" s="56" t="s">
        <v>330</v>
      </c>
      <c r="Z226" s="56">
        <v>0</v>
      </c>
      <c r="AA226" s="56" t="s">
        <v>330</v>
      </c>
      <c r="AB226" s="56">
        <v>0</v>
      </c>
      <c r="AC226" s="56">
        <v>0</v>
      </c>
      <c r="AD226" s="56">
        <v>0</v>
      </c>
      <c r="AE226" s="56" t="s">
        <v>322</v>
      </c>
      <c r="AF226" s="56">
        <v>0</v>
      </c>
      <c r="AG226" s="56" t="s">
        <v>322</v>
      </c>
      <c r="AH226" s="56">
        <v>0</v>
      </c>
      <c r="AI226" s="56" t="s">
        <v>328</v>
      </c>
      <c r="AJ226">
        <v>1</v>
      </c>
      <c r="AK226">
        <v>100</v>
      </c>
    </row>
    <row r="227" spans="1:37">
      <c r="A227" t="s">
        <v>592</v>
      </c>
      <c r="B227" t="s">
        <v>309</v>
      </c>
      <c r="C227">
        <v>2019</v>
      </c>
      <c r="D227">
        <v>4</v>
      </c>
      <c r="E227" t="s">
        <v>596</v>
      </c>
      <c r="F227" t="s">
        <v>311</v>
      </c>
      <c r="G227">
        <v>7.1093929999999999</v>
      </c>
      <c r="H227" s="24">
        <f>IF(AND(A227=A226,F227=F226,F227="Winter wheat"),G227*0.9*'Management details'!$F$46,
IF(AND(OR(A227&lt;&gt;A226,F227&lt;&gt;F226),F227="Winter wheat"),G227*'Management details'!$F$46,
IF(F227="Oilseed Rape",G227*'Management details'!$F$47)))</f>
        <v>61.140779799999997</v>
      </c>
      <c r="I227" t="s">
        <v>312</v>
      </c>
      <c r="J227">
        <v>10</v>
      </c>
      <c r="K227" t="s">
        <v>311</v>
      </c>
      <c r="L227" t="s">
        <v>313</v>
      </c>
      <c r="M227">
        <v>4</v>
      </c>
      <c r="N227" t="s">
        <v>314</v>
      </c>
      <c r="O227" t="s">
        <v>315</v>
      </c>
      <c r="P227">
        <v>7.3</v>
      </c>
      <c r="Q227" t="s">
        <v>337</v>
      </c>
      <c r="R227" t="s">
        <v>317</v>
      </c>
      <c r="S227">
        <v>220</v>
      </c>
      <c r="T227" s="56" t="s">
        <v>318</v>
      </c>
      <c r="U227" t="s">
        <v>319</v>
      </c>
      <c r="V227" t="s">
        <v>320</v>
      </c>
      <c r="W227" s="56" t="s">
        <v>330</v>
      </c>
      <c r="X227" s="56">
        <v>0</v>
      </c>
      <c r="Y227" s="56" t="s">
        <v>321</v>
      </c>
      <c r="Z227" s="56">
        <v>0</v>
      </c>
      <c r="AA227" s="56" t="s">
        <v>322</v>
      </c>
      <c r="AB227" s="56">
        <v>0</v>
      </c>
      <c r="AC227" s="56" t="s">
        <v>322</v>
      </c>
      <c r="AD227" s="56" t="s">
        <v>322</v>
      </c>
      <c r="AE227" s="56" t="s">
        <v>322</v>
      </c>
      <c r="AF227" s="56">
        <v>0</v>
      </c>
      <c r="AG227" s="56">
        <v>0</v>
      </c>
      <c r="AH227" s="56">
        <v>0</v>
      </c>
      <c r="AI227" s="56" t="s">
        <v>318</v>
      </c>
      <c r="AJ227">
        <v>1</v>
      </c>
      <c r="AK227">
        <v>100</v>
      </c>
    </row>
    <row r="228" spans="1:37">
      <c r="A228" t="s">
        <v>592</v>
      </c>
      <c r="B228" t="s">
        <v>309</v>
      </c>
      <c r="C228">
        <v>2020</v>
      </c>
      <c r="D228">
        <v>5</v>
      </c>
      <c r="E228" t="s">
        <v>597</v>
      </c>
      <c r="F228" t="s">
        <v>311</v>
      </c>
      <c r="G228">
        <v>7.1093929999999999</v>
      </c>
      <c r="H228" s="24">
        <f>IF(AND(A228=A227,F228=F227,F228="Winter wheat"),G228*0.9*'Management details'!$F$46,
IF(AND(OR(A228&lt;&gt;A227,F228&lt;&gt;F227),F228="Winter wheat"),G228*'Management details'!$F$46,
IF(F228="Oilseed Rape",G228*'Management details'!$F$47)))</f>
        <v>55.02670182</v>
      </c>
      <c r="I228" t="s">
        <v>312</v>
      </c>
      <c r="J228">
        <v>10</v>
      </c>
      <c r="K228" t="s">
        <v>311</v>
      </c>
      <c r="L228" t="s">
        <v>313</v>
      </c>
      <c r="M228">
        <v>4</v>
      </c>
      <c r="N228" t="s">
        <v>314</v>
      </c>
      <c r="O228" t="s">
        <v>315</v>
      </c>
      <c r="P228">
        <v>7.3</v>
      </c>
      <c r="Q228" t="s">
        <v>337</v>
      </c>
      <c r="R228" t="s">
        <v>317</v>
      </c>
      <c r="S228">
        <v>220</v>
      </c>
      <c r="T228" s="56" t="s">
        <v>318</v>
      </c>
      <c r="U228" t="s">
        <v>324</v>
      </c>
      <c r="V228" t="s">
        <v>320</v>
      </c>
      <c r="W228" s="56" t="s">
        <v>330</v>
      </c>
      <c r="X228" s="56">
        <v>0</v>
      </c>
      <c r="Y228" s="56" t="s">
        <v>321</v>
      </c>
      <c r="Z228" s="56">
        <v>0</v>
      </c>
      <c r="AA228" s="56" t="s">
        <v>322</v>
      </c>
      <c r="AB228" s="56">
        <v>0</v>
      </c>
      <c r="AC228" s="56">
        <v>0</v>
      </c>
      <c r="AD228" s="56">
        <v>0</v>
      </c>
      <c r="AE228" s="56" t="s">
        <v>322</v>
      </c>
      <c r="AF228" s="56">
        <v>0</v>
      </c>
      <c r="AG228" s="56">
        <v>0</v>
      </c>
      <c r="AH228" s="56">
        <v>0</v>
      </c>
      <c r="AI228" s="56" t="s">
        <v>318</v>
      </c>
      <c r="AJ228">
        <v>1</v>
      </c>
      <c r="AK228">
        <v>100</v>
      </c>
    </row>
    <row r="229" spans="1:37">
      <c r="A229" t="s">
        <v>592</v>
      </c>
      <c r="B229" t="s">
        <v>309</v>
      </c>
      <c r="C229">
        <v>2021</v>
      </c>
      <c r="D229">
        <v>6</v>
      </c>
      <c r="E229" t="s">
        <v>598</v>
      </c>
      <c r="F229" t="s">
        <v>326</v>
      </c>
      <c r="G229">
        <v>7.1093929999999999</v>
      </c>
      <c r="H229" s="24">
        <f>IF(AND(A229=A228,F229=F228,F229="Winter wheat"),G229*0.9*'Management details'!$F$46,
IF(AND(OR(A229&lt;&gt;A228,F229&lt;&gt;F228),F229="Winter wheat"),G229*'Management details'!$F$46,
IF(F229="Oilseed Rape",G229*'Management details'!$F$47)))</f>
        <v>24.882875500000001</v>
      </c>
      <c r="I229" t="s">
        <v>312</v>
      </c>
      <c r="J229">
        <v>10</v>
      </c>
      <c r="K229" t="s">
        <v>327</v>
      </c>
      <c r="L229" t="s">
        <v>313</v>
      </c>
      <c r="M229">
        <v>4</v>
      </c>
      <c r="N229" t="s">
        <v>314</v>
      </c>
      <c r="O229" t="s">
        <v>315</v>
      </c>
      <c r="P229">
        <v>7.3</v>
      </c>
      <c r="Q229" t="s">
        <v>337</v>
      </c>
      <c r="R229" t="s">
        <v>317</v>
      </c>
      <c r="S229">
        <v>220</v>
      </c>
      <c r="T229" s="56" t="s">
        <v>328</v>
      </c>
      <c r="U229" t="s">
        <v>329</v>
      </c>
      <c r="V229" t="s">
        <v>320</v>
      </c>
      <c r="W229" s="56" t="s">
        <v>330</v>
      </c>
      <c r="X229" s="56">
        <v>0</v>
      </c>
      <c r="Y229" s="56" t="s">
        <v>330</v>
      </c>
      <c r="Z229" s="56">
        <v>0</v>
      </c>
      <c r="AA229" s="56" t="s">
        <v>330</v>
      </c>
      <c r="AB229" s="56">
        <v>0</v>
      </c>
      <c r="AC229" s="56">
        <v>0</v>
      </c>
      <c r="AD229" s="56">
        <v>0</v>
      </c>
      <c r="AE229" s="56" t="s">
        <v>322</v>
      </c>
      <c r="AF229" s="56">
        <v>0</v>
      </c>
      <c r="AG229" s="56" t="s">
        <v>322</v>
      </c>
      <c r="AH229" s="56">
        <v>0</v>
      </c>
      <c r="AI229" s="56" t="s">
        <v>328</v>
      </c>
      <c r="AJ229">
        <v>1</v>
      </c>
      <c r="AK229">
        <v>100</v>
      </c>
    </row>
    <row r="230" spans="1:37">
      <c r="A230" t="s">
        <v>599</v>
      </c>
      <c r="B230" t="s">
        <v>309</v>
      </c>
      <c r="C230">
        <v>2016</v>
      </c>
      <c r="D230">
        <v>1</v>
      </c>
      <c r="E230" t="s">
        <v>600</v>
      </c>
      <c r="F230" t="s">
        <v>311</v>
      </c>
      <c r="G230">
        <v>8.9941650000000006</v>
      </c>
      <c r="H230" s="24">
        <f>IF(AND(A230=A229,F230=F229,F230="Winter wheat"),G230*0.9*'Management details'!$F$46,
IF(AND(OR(A230&lt;&gt;A229,F230&lt;&gt;F229),F230="Winter wheat"),G230*'Management details'!$F$46,
IF(F230="Oilseed Rape",G230*'Management details'!$F$47)))</f>
        <v>77.349818999999997</v>
      </c>
      <c r="I230" t="s">
        <v>312</v>
      </c>
      <c r="J230">
        <v>10</v>
      </c>
      <c r="K230" t="s">
        <v>311</v>
      </c>
      <c r="L230" t="s">
        <v>345</v>
      </c>
      <c r="M230">
        <v>2.8</v>
      </c>
      <c r="N230" t="s">
        <v>314</v>
      </c>
      <c r="O230" t="s">
        <v>315</v>
      </c>
      <c r="P230">
        <v>6.5</v>
      </c>
      <c r="Q230" t="s">
        <v>337</v>
      </c>
      <c r="R230" t="s">
        <v>317</v>
      </c>
      <c r="S230">
        <v>220</v>
      </c>
      <c r="T230" s="56" t="s">
        <v>318</v>
      </c>
      <c r="U230" t="s">
        <v>319</v>
      </c>
      <c r="V230" t="s">
        <v>410</v>
      </c>
      <c r="W230" s="56" t="s">
        <v>330</v>
      </c>
      <c r="X230" s="56">
        <v>0</v>
      </c>
      <c r="Y230" s="56" t="s">
        <v>321</v>
      </c>
      <c r="Z230" s="56">
        <v>0</v>
      </c>
      <c r="AA230" s="56" t="s">
        <v>322</v>
      </c>
      <c r="AB230" s="56">
        <v>0</v>
      </c>
      <c r="AC230" s="56" t="s">
        <v>322</v>
      </c>
      <c r="AD230" s="56" t="s">
        <v>322</v>
      </c>
      <c r="AE230" s="56" t="s">
        <v>322</v>
      </c>
      <c r="AF230" s="56">
        <v>0</v>
      </c>
      <c r="AG230" s="56">
        <v>0</v>
      </c>
      <c r="AH230" s="56">
        <v>0</v>
      </c>
      <c r="AI230" s="56" t="s">
        <v>318</v>
      </c>
      <c r="AJ230">
        <v>1</v>
      </c>
      <c r="AK230">
        <v>100</v>
      </c>
    </row>
    <row r="231" spans="1:37">
      <c r="A231" t="s">
        <v>599</v>
      </c>
      <c r="B231" t="s">
        <v>309</v>
      </c>
      <c r="C231">
        <v>2017</v>
      </c>
      <c r="D231">
        <v>2</v>
      </c>
      <c r="E231" t="s">
        <v>601</v>
      </c>
      <c r="F231" t="s">
        <v>311</v>
      </c>
      <c r="G231">
        <v>8.9941650000000006</v>
      </c>
      <c r="H231" s="24">
        <f>IF(AND(A231=A230,F231=F230,F231="Winter wheat"),G231*0.9*'Management details'!$F$46,
IF(AND(OR(A231&lt;&gt;A230,F231&lt;&gt;F230),F231="Winter wheat"),G231*'Management details'!$F$46,
IF(F231="Oilseed Rape",G231*'Management details'!$F$47)))</f>
        <v>69.614837100000003</v>
      </c>
      <c r="I231" t="s">
        <v>312</v>
      </c>
      <c r="J231">
        <v>10</v>
      </c>
      <c r="K231" t="s">
        <v>311</v>
      </c>
      <c r="L231" t="s">
        <v>345</v>
      </c>
      <c r="M231">
        <v>2.8</v>
      </c>
      <c r="N231" t="s">
        <v>314</v>
      </c>
      <c r="O231" t="s">
        <v>315</v>
      </c>
      <c r="P231">
        <v>6.5</v>
      </c>
      <c r="Q231" t="s">
        <v>337</v>
      </c>
      <c r="R231" t="s">
        <v>317</v>
      </c>
      <c r="S231">
        <v>220</v>
      </c>
      <c r="T231" s="56" t="s">
        <v>318</v>
      </c>
      <c r="U231" t="s">
        <v>324</v>
      </c>
      <c r="V231" t="s">
        <v>412</v>
      </c>
      <c r="W231" s="56" t="s">
        <v>330</v>
      </c>
      <c r="X231" s="56">
        <v>0</v>
      </c>
      <c r="Y231" s="56" t="s">
        <v>321</v>
      </c>
      <c r="Z231" s="56">
        <v>0</v>
      </c>
      <c r="AA231" s="56" t="s">
        <v>322</v>
      </c>
      <c r="AB231" s="56">
        <v>0</v>
      </c>
      <c r="AC231" s="56">
        <v>0</v>
      </c>
      <c r="AD231" s="56">
        <v>0</v>
      </c>
      <c r="AE231" s="56" t="s">
        <v>322</v>
      </c>
      <c r="AF231" s="56">
        <v>0</v>
      </c>
      <c r="AG231" s="56">
        <v>0</v>
      </c>
      <c r="AH231" s="56">
        <v>0</v>
      </c>
      <c r="AI231" s="56" t="s">
        <v>318</v>
      </c>
      <c r="AJ231">
        <v>1</v>
      </c>
      <c r="AK231">
        <v>100</v>
      </c>
    </row>
    <row r="232" spans="1:37">
      <c r="A232" t="s">
        <v>599</v>
      </c>
      <c r="B232" t="s">
        <v>309</v>
      </c>
      <c r="C232">
        <v>2018</v>
      </c>
      <c r="D232">
        <v>3</v>
      </c>
      <c r="E232" t="s">
        <v>602</v>
      </c>
      <c r="F232" t="s">
        <v>326</v>
      </c>
      <c r="G232">
        <v>8.9941650000000006</v>
      </c>
      <c r="H232" s="24">
        <f>IF(AND(A232=A231,F232=F231,F232="Winter wheat"),G232*0.9*'Management details'!$F$46,
IF(AND(OR(A232&lt;&gt;A231,F232&lt;&gt;F231),F232="Winter wheat"),G232*'Management details'!$F$46,
IF(F232="Oilseed Rape",G232*'Management details'!$F$47)))</f>
        <v>31.479577500000001</v>
      </c>
      <c r="I232" t="s">
        <v>312</v>
      </c>
      <c r="J232">
        <v>10</v>
      </c>
      <c r="K232" t="s">
        <v>327</v>
      </c>
      <c r="L232" t="s">
        <v>345</v>
      </c>
      <c r="M232">
        <v>2.8</v>
      </c>
      <c r="N232" t="s">
        <v>314</v>
      </c>
      <c r="O232" t="s">
        <v>315</v>
      </c>
      <c r="P232">
        <v>6.5</v>
      </c>
      <c r="Q232" t="s">
        <v>337</v>
      </c>
      <c r="R232" t="s">
        <v>317</v>
      </c>
      <c r="S232">
        <v>220</v>
      </c>
      <c r="T232" s="56" t="s">
        <v>328</v>
      </c>
      <c r="U232" t="s">
        <v>329</v>
      </c>
      <c r="V232" t="s">
        <v>320</v>
      </c>
      <c r="W232" s="56" t="s">
        <v>330</v>
      </c>
      <c r="X232" s="56">
        <v>0</v>
      </c>
      <c r="Y232" s="56" t="s">
        <v>330</v>
      </c>
      <c r="Z232" s="56">
        <v>0</v>
      </c>
      <c r="AA232" s="56" t="s">
        <v>330</v>
      </c>
      <c r="AB232" s="56">
        <v>0</v>
      </c>
      <c r="AC232" s="56">
        <v>0</v>
      </c>
      <c r="AD232" s="56">
        <v>0</v>
      </c>
      <c r="AE232" s="56" t="s">
        <v>322</v>
      </c>
      <c r="AF232" s="56">
        <v>0</v>
      </c>
      <c r="AG232" s="56" t="s">
        <v>322</v>
      </c>
      <c r="AH232" s="56">
        <v>0</v>
      </c>
      <c r="AI232" s="56" t="s">
        <v>328</v>
      </c>
      <c r="AJ232">
        <v>1</v>
      </c>
      <c r="AK232">
        <v>100</v>
      </c>
    </row>
    <row r="233" spans="1:37">
      <c r="A233" t="s">
        <v>599</v>
      </c>
      <c r="B233" t="s">
        <v>309</v>
      </c>
      <c r="C233">
        <v>2019</v>
      </c>
      <c r="D233">
        <v>4</v>
      </c>
      <c r="E233" t="s">
        <v>603</v>
      </c>
      <c r="F233" t="s">
        <v>311</v>
      </c>
      <c r="G233">
        <v>8.9941650000000006</v>
      </c>
      <c r="H233" s="24">
        <f>IF(AND(A233=A232,F233=F232,F233="Winter wheat"),G233*0.9*'Management details'!$F$46,
IF(AND(OR(A233&lt;&gt;A232,F233&lt;&gt;F232),F233="Winter wheat"),G233*'Management details'!$F$46,
IF(F233="Oilseed Rape",G233*'Management details'!$F$47)))</f>
        <v>77.349818999999997</v>
      </c>
      <c r="I233" t="s">
        <v>312</v>
      </c>
      <c r="J233">
        <v>10</v>
      </c>
      <c r="K233" t="s">
        <v>311</v>
      </c>
      <c r="L233" t="s">
        <v>345</v>
      </c>
      <c r="M233">
        <v>2.8</v>
      </c>
      <c r="N233" t="s">
        <v>314</v>
      </c>
      <c r="O233" t="s">
        <v>315</v>
      </c>
      <c r="P233">
        <v>6.5</v>
      </c>
      <c r="Q233" t="s">
        <v>337</v>
      </c>
      <c r="R233" t="s">
        <v>317</v>
      </c>
      <c r="S233">
        <v>220</v>
      </c>
      <c r="T233" s="56" t="s">
        <v>318</v>
      </c>
      <c r="U233" t="s">
        <v>319</v>
      </c>
      <c r="V233" t="s">
        <v>410</v>
      </c>
      <c r="W233" s="56" t="s">
        <v>330</v>
      </c>
      <c r="X233" s="56">
        <v>0</v>
      </c>
      <c r="Y233" s="56" t="s">
        <v>321</v>
      </c>
      <c r="Z233" s="56">
        <v>0</v>
      </c>
      <c r="AA233" s="56" t="s">
        <v>322</v>
      </c>
      <c r="AB233" s="56">
        <v>0</v>
      </c>
      <c r="AC233" s="56" t="s">
        <v>322</v>
      </c>
      <c r="AD233" s="56" t="s">
        <v>322</v>
      </c>
      <c r="AE233" s="56" t="s">
        <v>322</v>
      </c>
      <c r="AF233" s="56">
        <v>0</v>
      </c>
      <c r="AG233" s="56">
        <v>0</v>
      </c>
      <c r="AH233" s="56">
        <v>0</v>
      </c>
      <c r="AI233" s="56" t="s">
        <v>318</v>
      </c>
      <c r="AJ233">
        <v>1</v>
      </c>
      <c r="AK233">
        <v>100</v>
      </c>
    </row>
    <row r="234" spans="1:37">
      <c r="A234" t="s">
        <v>599</v>
      </c>
      <c r="B234" t="s">
        <v>309</v>
      </c>
      <c r="C234">
        <v>2020</v>
      </c>
      <c r="D234">
        <v>5</v>
      </c>
      <c r="E234" t="s">
        <v>604</v>
      </c>
      <c r="F234" t="s">
        <v>311</v>
      </c>
      <c r="G234">
        <v>8.9941650000000006</v>
      </c>
      <c r="H234" s="24">
        <f>IF(AND(A234=A233,F234=F233,F234="Winter wheat"),G234*0.9*'Management details'!$F$46,
IF(AND(OR(A234&lt;&gt;A233,F234&lt;&gt;F233),F234="Winter wheat"),G234*'Management details'!$F$46,
IF(F234="Oilseed Rape",G234*'Management details'!$F$47)))</f>
        <v>69.614837100000003</v>
      </c>
      <c r="I234" t="s">
        <v>312</v>
      </c>
      <c r="J234">
        <v>10</v>
      </c>
      <c r="K234" t="s">
        <v>311</v>
      </c>
      <c r="L234" t="s">
        <v>345</v>
      </c>
      <c r="M234">
        <v>2.8</v>
      </c>
      <c r="N234" t="s">
        <v>314</v>
      </c>
      <c r="O234" t="s">
        <v>315</v>
      </c>
      <c r="P234">
        <v>6.5</v>
      </c>
      <c r="Q234" t="s">
        <v>337</v>
      </c>
      <c r="R234" t="s">
        <v>317</v>
      </c>
      <c r="S234">
        <v>220</v>
      </c>
      <c r="T234" s="56" t="s">
        <v>318</v>
      </c>
      <c r="U234" t="s">
        <v>324</v>
      </c>
      <c r="V234" t="s">
        <v>412</v>
      </c>
      <c r="W234" s="56" t="s">
        <v>330</v>
      </c>
      <c r="X234" s="56">
        <v>0</v>
      </c>
      <c r="Y234" s="56" t="s">
        <v>321</v>
      </c>
      <c r="Z234" s="56">
        <v>0</v>
      </c>
      <c r="AA234" s="56" t="s">
        <v>322</v>
      </c>
      <c r="AB234" s="56">
        <v>0</v>
      </c>
      <c r="AC234" s="56">
        <v>0</v>
      </c>
      <c r="AD234" s="56">
        <v>0</v>
      </c>
      <c r="AE234" s="56" t="s">
        <v>322</v>
      </c>
      <c r="AF234" s="56">
        <v>0</v>
      </c>
      <c r="AG234" s="56">
        <v>0</v>
      </c>
      <c r="AH234" s="56">
        <v>0</v>
      </c>
      <c r="AI234" s="56" t="s">
        <v>318</v>
      </c>
      <c r="AJ234">
        <v>1</v>
      </c>
      <c r="AK234">
        <v>100</v>
      </c>
    </row>
    <row r="235" spans="1:37">
      <c r="A235" t="s">
        <v>599</v>
      </c>
      <c r="B235" t="s">
        <v>309</v>
      </c>
      <c r="C235">
        <v>2021</v>
      </c>
      <c r="D235">
        <v>6</v>
      </c>
      <c r="E235" t="s">
        <v>605</v>
      </c>
      <c r="F235" t="s">
        <v>326</v>
      </c>
      <c r="G235">
        <v>8.9941650000000006</v>
      </c>
      <c r="H235" s="24">
        <f>IF(AND(A235=A234,F235=F234,F235="Winter wheat"),G235*0.9*'Management details'!$F$46,
IF(AND(OR(A235&lt;&gt;A234,F235&lt;&gt;F234),F235="Winter wheat"),G235*'Management details'!$F$46,
IF(F235="Oilseed Rape",G235*'Management details'!$F$47)))</f>
        <v>31.479577500000001</v>
      </c>
      <c r="I235" t="s">
        <v>312</v>
      </c>
      <c r="J235">
        <v>10</v>
      </c>
      <c r="K235" t="s">
        <v>327</v>
      </c>
      <c r="L235" t="s">
        <v>345</v>
      </c>
      <c r="M235">
        <v>2.8</v>
      </c>
      <c r="N235" t="s">
        <v>314</v>
      </c>
      <c r="O235" t="s">
        <v>315</v>
      </c>
      <c r="P235">
        <v>6.5</v>
      </c>
      <c r="Q235" t="s">
        <v>337</v>
      </c>
      <c r="R235" t="s">
        <v>317</v>
      </c>
      <c r="S235">
        <v>220</v>
      </c>
      <c r="T235" s="56" t="s">
        <v>328</v>
      </c>
      <c r="U235" t="s">
        <v>329</v>
      </c>
      <c r="V235" t="s">
        <v>320</v>
      </c>
      <c r="W235" s="56" t="s">
        <v>330</v>
      </c>
      <c r="X235" s="56">
        <v>0</v>
      </c>
      <c r="Y235" s="56" t="s">
        <v>330</v>
      </c>
      <c r="Z235" s="56">
        <v>0</v>
      </c>
      <c r="AA235" s="56" t="s">
        <v>330</v>
      </c>
      <c r="AB235" s="56">
        <v>0</v>
      </c>
      <c r="AC235" s="56">
        <v>0</v>
      </c>
      <c r="AD235" s="56">
        <v>0</v>
      </c>
      <c r="AE235" s="56" t="s">
        <v>322</v>
      </c>
      <c r="AF235" s="56">
        <v>0</v>
      </c>
      <c r="AG235" s="56" t="s">
        <v>322</v>
      </c>
      <c r="AH235" s="56">
        <v>0</v>
      </c>
      <c r="AI235" s="56" t="s">
        <v>328</v>
      </c>
      <c r="AJ235">
        <v>1</v>
      </c>
      <c r="AK235">
        <v>100</v>
      </c>
    </row>
    <row r="236" spans="1:37">
      <c r="A236" t="s">
        <v>606</v>
      </c>
      <c r="B236" t="s">
        <v>309</v>
      </c>
      <c r="C236">
        <v>2016</v>
      </c>
      <c r="D236">
        <v>1</v>
      </c>
      <c r="E236" t="s">
        <v>607</v>
      </c>
      <c r="F236" t="s">
        <v>311</v>
      </c>
      <c r="G236">
        <v>8.4791089999999993</v>
      </c>
      <c r="H236" s="24">
        <f>IF(AND(A236=A235,F236=F235,F236="Winter wheat"),G236*0.9*'Management details'!$F$46,
IF(AND(OR(A236&lt;&gt;A235,F236&lt;&gt;F235),F236="Winter wheat"),G236*'Management details'!$F$46,
IF(F236="Oilseed Rape",G236*'Management details'!$F$47)))</f>
        <v>72.920337399999994</v>
      </c>
      <c r="I236" t="s">
        <v>312</v>
      </c>
      <c r="J236">
        <v>10</v>
      </c>
      <c r="K236" t="s">
        <v>311</v>
      </c>
      <c r="L236" t="s">
        <v>345</v>
      </c>
      <c r="M236">
        <v>2.9</v>
      </c>
      <c r="N236" t="s">
        <v>314</v>
      </c>
      <c r="O236" t="s">
        <v>315</v>
      </c>
      <c r="P236">
        <v>7.7</v>
      </c>
      <c r="Q236" t="s">
        <v>316</v>
      </c>
      <c r="R236" t="s">
        <v>317</v>
      </c>
      <c r="S236">
        <v>220</v>
      </c>
      <c r="T236" s="56" t="s">
        <v>318</v>
      </c>
      <c r="U236" t="s">
        <v>319</v>
      </c>
      <c r="V236" t="s">
        <v>320</v>
      </c>
      <c r="W236" s="56" t="s">
        <v>330</v>
      </c>
      <c r="X236" s="56">
        <v>0</v>
      </c>
      <c r="Y236" s="56" t="s">
        <v>321</v>
      </c>
      <c r="Z236" s="56">
        <v>0</v>
      </c>
      <c r="AA236" s="56" t="s">
        <v>322</v>
      </c>
      <c r="AB236" s="56">
        <v>0</v>
      </c>
      <c r="AC236" s="56" t="s">
        <v>322</v>
      </c>
      <c r="AD236" s="56" t="s">
        <v>322</v>
      </c>
      <c r="AE236" s="56" t="s">
        <v>322</v>
      </c>
      <c r="AF236" s="56">
        <v>0</v>
      </c>
      <c r="AG236" s="56">
        <v>0</v>
      </c>
      <c r="AH236" s="56">
        <v>0</v>
      </c>
      <c r="AI236" s="56" t="s">
        <v>318</v>
      </c>
      <c r="AJ236">
        <v>1</v>
      </c>
      <c r="AK236">
        <v>100</v>
      </c>
    </row>
    <row r="237" spans="1:37">
      <c r="A237" t="s">
        <v>606</v>
      </c>
      <c r="B237" t="s">
        <v>309</v>
      </c>
      <c r="C237">
        <v>2017</v>
      </c>
      <c r="D237">
        <v>2</v>
      </c>
      <c r="E237" t="s">
        <v>608</v>
      </c>
      <c r="F237" t="s">
        <v>311</v>
      </c>
      <c r="G237">
        <v>8.4791089999999993</v>
      </c>
      <c r="H237" s="24">
        <f>IF(AND(A237=A236,F237=F236,F237="Winter wheat"),G237*0.9*'Management details'!$F$46,
IF(AND(OR(A237&lt;&gt;A236,F237&lt;&gt;F236),F237="Winter wheat"),G237*'Management details'!$F$46,
IF(F237="Oilseed Rape",G237*'Management details'!$F$47)))</f>
        <v>65.62830366</v>
      </c>
      <c r="I237" t="s">
        <v>312</v>
      </c>
      <c r="J237">
        <v>10</v>
      </c>
      <c r="K237" t="s">
        <v>311</v>
      </c>
      <c r="L237" t="s">
        <v>345</v>
      </c>
      <c r="M237">
        <v>2.9</v>
      </c>
      <c r="N237" t="s">
        <v>314</v>
      </c>
      <c r="O237" t="s">
        <v>315</v>
      </c>
      <c r="P237">
        <v>7.7</v>
      </c>
      <c r="Q237" t="s">
        <v>316</v>
      </c>
      <c r="R237" t="s">
        <v>317</v>
      </c>
      <c r="S237">
        <v>220</v>
      </c>
      <c r="T237" s="56" t="s">
        <v>318</v>
      </c>
      <c r="U237" t="s">
        <v>324</v>
      </c>
      <c r="V237" t="s">
        <v>320</v>
      </c>
      <c r="W237" s="56" t="s">
        <v>330</v>
      </c>
      <c r="X237" s="56">
        <v>0</v>
      </c>
      <c r="Y237" s="56" t="s">
        <v>321</v>
      </c>
      <c r="Z237" s="56">
        <v>0</v>
      </c>
      <c r="AA237" s="56" t="s">
        <v>322</v>
      </c>
      <c r="AB237" s="56">
        <v>0</v>
      </c>
      <c r="AC237" s="56">
        <v>0</v>
      </c>
      <c r="AD237" s="56">
        <v>0</v>
      </c>
      <c r="AE237" s="56" t="s">
        <v>322</v>
      </c>
      <c r="AF237" s="56">
        <v>0</v>
      </c>
      <c r="AG237" s="56">
        <v>0</v>
      </c>
      <c r="AH237" s="56">
        <v>0</v>
      </c>
      <c r="AI237" s="56" t="s">
        <v>318</v>
      </c>
      <c r="AJ237">
        <v>1</v>
      </c>
      <c r="AK237">
        <v>100</v>
      </c>
    </row>
    <row r="238" spans="1:37">
      <c r="A238" t="s">
        <v>606</v>
      </c>
      <c r="B238" t="s">
        <v>309</v>
      </c>
      <c r="C238">
        <v>2018</v>
      </c>
      <c r="D238">
        <v>3</v>
      </c>
      <c r="E238" t="s">
        <v>609</v>
      </c>
      <c r="F238" t="s">
        <v>326</v>
      </c>
      <c r="G238">
        <v>8.4791089999999993</v>
      </c>
      <c r="H238" s="24">
        <f>IF(AND(A238=A237,F238=F237,F238="Winter wheat"),G238*0.9*'Management details'!$F$46,
IF(AND(OR(A238&lt;&gt;A237,F238&lt;&gt;F237),F238="Winter wheat"),G238*'Management details'!$F$46,
IF(F238="Oilseed Rape",G238*'Management details'!$F$47)))</f>
        <v>29.676881499999997</v>
      </c>
      <c r="I238" t="s">
        <v>312</v>
      </c>
      <c r="J238">
        <v>10</v>
      </c>
      <c r="K238" t="s">
        <v>327</v>
      </c>
      <c r="L238" t="s">
        <v>345</v>
      </c>
      <c r="M238">
        <v>2.9</v>
      </c>
      <c r="N238" t="s">
        <v>314</v>
      </c>
      <c r="O238" t="s">
        <v>315</v>
      </c>
      <c r="P238">
        <v>7.7</v>
      </c>
      <c r="Q238" t="s">
        <v>316</v>
      </c>
      <c r="R238" t="s">
        <v>317</v>
      </c>
      <c r="S238">
        <v>220</v>
      </c>
      <c r="T238" s="56" t="s">
        <v>328</v>
      </c>
      <c r="U238" t="s">
        <v>329</v>
      </c>
      <c r="V238" t="s">
        <v>320</v>
      </c>
      <c r="W238" s="56" t="s">
        <v>330</v>
      </c>
      <c r="X238" s="56">
        <v>0</v>
      </c>
      <c r="Y238" s="56" t="s">
        <v>330</v>
      </c>
      <c r="Z238" s="56">
        <v>0</v>
      </c>
      <c r="AA238" s="56" t="s">
        <v>330</v>
      </c>
      <c r="AB238" s="56">
        <v>0</v>
      </c>
      <c r="AC238" s="56">
        <v>0</v>
      </c>
      <c r="AD238" s="56">
        <v>0</v>
      </c>
      <c r="AE238" s="56" t="s">
        <v>322</v>
      </c>
      <c r="AF238" s="56">
        <v>0</v>
      </c>
      <c r="AG238" s="56" t="s">
        <v>322</v>
      </c>
      <c r="AH238" s="56">
        <v>0</v>
      </c>
      <c r="AI238" s="56" t="s">
        <v>328</v>
      </c>
      <c r="AJ238">
        <v>1</v>
      </c>
      <c r="AK238">
        <v>100</v>
      </c>
    </row>
    <row r="239" spans="1:37">
      <c r="A239" t="s">
        <v>606</v>
      </c>
      <c r="B239" t="s">
        <v>309</v>
      </c>
      <c r="C239">
        <v>2019</v>
      </c>
      <c r="D239">
        <v>4</v>
      </c>
      <c r="E239" t="s">
        <v>610</v>
      </c>
      <c r="F239" t="s">
        <v>311</v>
      </c>
      <c r="G239">
        <v>8.4791089999999993</v>
      </c>
      <c r="H239" s="24">
        <f>IF(AND(A239=A238,F239=F238,F239="Winter wheat"),G239*0.9*'Management details'!$F$46,
IF(AND(OR(A239&lt;&gt;A238,F239&lt;&gt;F238),F239="Winter wheat"),G239*'Management details'!$F$46,
IF(F239="Oilseed Rape",G239*'Management details'!$F$47)))</f>
        <v>72.920337399999994</v>
      </c>
      <c r="I239" t="s">
        <v>312</v>
      </c>
      <c r="J239">
        <v>10</v>
      </c>
      <c r="K239" t="s">
        <v>311</v>
      </c>
      <c r="L239" t="s">
        <v>345</v>
      </c>
      <c r="M239">
        <v>2.9</v>
      </c>
      <c r="N239" t="s">
        <v>314</v>
      </c>
      <c r="O239" t="s">
        <v>315</v>
      </c>
      <c r="P239">
        <v>7.7</v>
      </c>
      <c r="Q239" t="s">
        <v>316</v>
      </c>
      <c r="R239" t="s">
        <v>317</v>
      </c>
      <c r="S239">
        <v>220</v>
      </c>
      <c r="T239" s="56" t="s">
        <v>318</v>
      </c>
      <c r="U239" t="s">
        <v>319</v>
      </c>
      <c r="V239" t="s">
        <v>320</v>
      </c>
      <c r="W239" s="56" t="s">
        <v>330</v>
      </c>
      <c r="X239" s="56">
        <v>0</v>
      </c>
      <c r="Y239" s="56" t="s">
        <v>321</v>
      </c>
      <c r="Z239" s="56">
        <v>0</v>
      </c>
      <c r="AA239" s="56" t="s">
        <v>322</v>
      </c>
      <c r="AB239" s="56">
        <v>0</v>
      </c>
      <c r="AC239" s="56" t="s">
        <v>322</v>
      </c>
      <c r="AD239" s="56" t="s">
        <v>322</v>
      </c>
      <c r="AE239" s="56" t="s">
        <v>322</v>
      </c>
      <c r="AF239" s="56">
        <v>0</v>
      </c>
      <c r="AG239" s="56">
        <v>0</v>
      </c>
      <c r="AH239" s="56">
        <v>0</v>
      </c>
      <c r="AI239" s="56" t="s">
        <v>318</v>
      </c>
      <c r="AJ239">
        <v>1</v>
      </c>
      <c r="AK239">
        <v>100</v>
      </c>
    </row>
    <row r="240" spans="1:37">
      <c r="A240" t="s">
        <v>606</v>
      </c>
      <c r="B240" t="s">
        <v>309</v>
      </c>
      <c r="C240">
        <v>2020</v>
      </c>
      <c r="D240">
        <v>5</v>
      </c>
      <c r="E240" t="s">
        <v>611</v>
      </c>
      <c r="F240" t="s">
        <v>311</v>
      </c>
      <c r="G240">
        <v>8.4791089999999993</v>
      </c>
      <c r="H240" s="24">
        <f>IF(AND(A240=A239,F240=F239,F240="Winter wheat"),G240*0.9*'Management details'!$F$46,
IF(AND(OR(A240&lt;&gt;A239,F240&lt;&gt;F239),F240="Winter wheat"),G240*'Management details'!$F$46,
IF(F240="Oilseed Rape",G240*'Management details'!$F$47)))</f>
        <v>65.62830366</v>
      </c>
      <c r="I240" t="s">
        <v>312</v>
      </c>
      <c r="J240">
        <v>10</v>
      </c>
      <c r="K240" t="s">
        <v>311</v>
      </c>
      <c r="L240" t="s">
        <v>345</v>
      </c>
      <c r="M240">
        <v>2.9</v>
      </c>
      <c r="N240" t="s">
        <v>314</v>
      </c>
      <c r="O240" t="s">
        <v>315</v>
      </c>
      <c r="P240">
        <v>7.7</v>
      </c>
      <c r="Q240" t="s">
        <v>316</v>
      </c>
      <c r="R240" t="s">
        <v>317</v>
      </c>
      <c r="S240">
        <v>220</v>
      </c>
      <c r="T240" s="56" t="s">
        <v>318</v>
      </c>
      <c r="U240" t="s">
        <v>324</v>
      </c>
      <c r="V240" t="s">
        <v>320</v>
      </c>
      <c r="W240" s="56" t="s">
        <v>330</v>
      </c>
      <c r="X240" s="56">
        <v>0</v>
      </c>
      <c r="Y240" s="56" t="s">
        <v>321</v>
      </c>
      <c r="Z240" s="56">
        <v>0</v>
      </c>
      <c r="AA240" s="56" t="s">
        <v>322</v>
      </c>
      <c r="AB240" s="56">
        <v>0</v>
      </c>
      <c r="AC240" s="56">
        <v>0</v>
      </c>
      <c r="AD240" s="56">
        <v>0</v>
      </c>
      <c r="AE240" s="56" t="s">
        <v>322</v>
      </c>
      <c r="AF240" s="56">
        <v>0</v>
      </c>
      <c r="AG240" s="56">
        <v>0</v>
      </c>
      <c r="AH240" s="56">
        <v>0</v>
      </c>
      <c r="AI240" s="56" t="s">
        <v>318</v>
      </c>
      <c r="AJ240">
        <v>1</v>
      </c>
      <c r="AK240">
        <v>100</v>
      </c>
    </row>
    <row r="241" spans="1:37">
      <c r="A241" t="s">
        <v>606</v>
      </c>
      <c r="B241" t="s">
        <v>309</v>
      </c>
      <c r="C241">
        <v>2021</v>
      </c>
      <c r="D241">
        <v>6</v>
      </c>
      <c r="E241" t="s">
        <v>612</v>
      </c>
      <c r="F241" t="s">
        <v>326</v>
      </c>
      <c r="G241">
        <v>8.4791089999999993</v>
      </c>
      <c r="H241" s="24">
        <f>IF(AND(A241=A240,F241=F240,F241="Winter wheat"),G241*0.9*'Management details'!$F$46,
IF(AND(OR(A241&lt;&gt;A240,F241&lt;&gt;F240),F241="Winter wheat"),G241*'Management details'!$F$46,
IF(F241="Oilseed Rape",G241*'Management details'!$F$47)))</f>
        <v>29.676881499999997</v>
      </c>
      <c r="I241" t="s">
        <v>312</v>
      </c>
      <c r="J241">
        <v>10</v>
      </c>
      <c r="K241" t="s">
        <v>327</v>
      </c>
      <c r="L241" t="s">
        <v>345</v>
      </c>
      <c r="M241">
        <v>2.9</v>
      </c>
      <c r="N241" t="s">
        <v>314</v>
      </c>
      <c r="O241" t="s">
        <v>315</v>
      </c>
      <c r="P241">
        <v>7.7</v>
      </c>
      <c r="Q241" t="s">
        <v>316</v>
      </c>
      <c r="R241" t="s">
        <v>317</v>
      </c>
      <c r="S241">
        <v>220</v>
      </c>
      <c r="T241" s="56" t="s">
        <v>328</v>
      </c>
      <c r="U241" t="s">
        <v>329</v>
      </c>
      <c r="V241" t="s">
        <v>320</v>
      </c>
      <c r="W241" s="56" t="s">
        <v>330</v>
      </c>
      <c r="X241" s="56">
        <v>0</v>
      </c>
      <c r="Y241" s="56" t="s">
        <v>330</v>
      </c>
      <c r="Z241" s="56">
        <v>0</v>
      </c>
      <c r="AA241" s="56" t="s">
        <v>330</v>
      </c>
      <c r="AB241" s="56">
        <v>0</v>
      </c>
      <c r="AC241" s="56">
        <v>0</v>
      </c>
      <c r="AD241" s="56">
        <v>0</v>
      </c>
      <c r="AE241" s="56" t="s">
        <v>322</v>
      </c>
      <c r="AF241" s="56">
        <v>0</v>
      </c>
      <c r="AG241" s="56" t="s">
        <v>322</v>
      </c>
      <c r="AH241" s="56">
        <v>0</v>
      </c>
      <c r="AI241" s="56" t="s">
        <v>328</v>
      </c>
      <c r="AJ241">
        <v>1</v>
      </c>
      <c r="AK241">
        <v>100</v>
      </c>
    </row>
    <row r="242" spans="1:37">
      <c r="A242" t="s">
        <v>613</v>
      </c>
      <c r="B242" t="s">
        <v>309</v>
      </c>
      <c r="C242">
        <v>2016</v>
      </c>
      <c r="D242">
        <v>1</v>
      </c>
      <c r="E242" t="s">
        <v>614</v>
      </c>
      <c r="F242" t="s">
        <v>311</v>
      </c>
      <c r="G242">
        <v>7.2845409999999999</v>
      </c>
      <c r="H242" s="24">
        <f>IF(AND(A242=A241,F242=F241,F242="Winter wheat"),G242*0.9*'Management details'!$F$46,
IF(AND(OR(A242&lt;&gt;A241,F242&lt;&gt;F241),F242="Winter wheat"),G242*'Management details'!$F$46,
IF(F242="Oilseed Rape",G242*'Management details'!$F$47)))</f>
        <v>62.647052599999995</v>
      </c>
      <c r="I242" t="s">
        <v>312</v>
      </c>
      <c r="J242">
        <v>10</v>
      </c>
      <c r="K242" t="s">
        <v>311</v>
      </c>
      <c r="L242" t="s">
        <v>345</v>
      </c>
      <c r="M242">
        <v>2.2999999999999998</v>
      </c>
      <c r="N242" t="s">
        <v>314</v>
      </c>
      <c r="O242" t="s">
        <v>336</v>
      </c>
      <c r="P242">
        <v>6.4</v>
      </c>
      <c r="Q242" t="s">
        <v>337</v>
      </c>
      <c r="R242" t="s">
        <v>317</v>
      </c>
      <c r="S242">
        <v>220</v>
      </c>
      <c r="T242" s="56" t="s">
        <v>318</v>
      </c>
      <c r="U242" t="s">
        <v>319</v>
      </c>
      <c r="V242" t="s">
        <v>410</v>
      </c>
      <c r="W242" s="56" t="s">
        <v>330</v>
      </c>
      <c r="X242" s="56">
        <v>0</v>
      </c>
      <c r="Y242" s="56" t="s">
        <v>321</v>
      </c>
      <c r="Z242" s="56">
        <v>0</v>
      </c>
      <c r="AA242" s="56" t="s">
        <v>322</v>
      </c>
      <c r="AB242" s="56">
        <v>0</v>
      </c>
      <c r="AC242" s="56" t="s">
        <v>322</v>
      </c>
      <c r="AD242" s="56" t="s">
        <v>322</v>
      </c>
      <c r="AE242" s="56" t="s">
        <v>322</v>
      </c>
      <c r="AF242" s="56">
        <v>0</v>
      </c>
      <c r="AG242" s="56">
        <v>0</v>
      </c>
      <c r="AH242" s="56">
        <v>0</v>
      </c>
      <c r="AI242" s="56" t="s">
        <v>318</v>
      </c>
      <c r="AJ242">
        <v>1</v>
      </c>
      <c r="AK242">
        <v>100</v>
      </c>
    </row>
    <row r="243" spans="1:37">
      <c r="A243" t="s">
        <v>613</v>
      </c>
      <c r="B243" t="s">
        <v>309</v>
      </c>
      <c r="C243">
        <v>2017</v>
      </c>
      <c r="D243">
        <v>2</v>
      </c>
      <c r="E243" t="s">
        <v>615</v>
      </c>
      <c r="F243" t="s">
        <v>311</v>
      </c>
      <c r="G243">
        <v>7.2845409999999999</v>
      </c>
      <c r="H243" s="24">
        <f>IF(AND(A243=A242,F243=F242,F243="Winter wheat"),G243*0.9*'Management details'!$F$46,
IF(AND(OR(A243&lt;&gt;A242,F243&lt;&gt;F242),F243="Winter wheat"),G243*'Management details'!$F$46,
IF(F243="Oilseed Rape",G243*'Management details'!$F$47)))</f>
        <v>56.382347340000003</v>
      </c>
      <c r="I243" t="s">
        <v>312</v>
      </c>
      <c r="J243">
        <v>10</v>
      </c>
      <c r="K243" t="s">
        <v>311</v>
      </c>
      <c r="L243" t="s">
        <v>345</v>
      </c>
      <c r="M243">
        <v>2.2999999999999998</v>
      </c>
      <c r="N243" t="s">
        <v>314</v>
      </c>
      <c r="O243" t="s">
        <v>336</v>
      </c>
      <c r="P243">
        <v>6.4</v>
      </c>
      <c r="Q243" t="s">
        <v>337</v>
      </c>
      <c r="R243" t="s">
        <v>317</v>
      </c>
      <c r="S243">
        <v>220</v>
      </c>
      <c r="T243" s="56" t="s">
        <v>318</v>
      </c>
      <c r="U243" t="s">
        <v>324</v>
      </c>
      <c r="V243" t="s">
        <v>412</v>
      </c>
      <c r="W243" s="56" t="s">
        <v>330</v>
      </c>
      <c r="X243" s="56">
        <v>0</v>
      </c>
      <c r="Y243" s="56" t="s">
        <v>321</v>
      </c>
      <c r="Z243" s="56">
        <v>0</v>
      </c>
      <c r="AA243" s="56" t="s">
        <v>322</v>
      </c>
      <c r="AB243" s="56">
        <v>0</v>
      </c>
      <c r="AC243" s="56">
        <v>0</v>
      </c>
      <c r="AD243" s="56">
        <v>0</v>
      </c>
      <c r="AE243" s="56" t="s">
        <v>322</v>
      </c>
      <c r="AF243" s="56">
        <v>0</v>
      </c>
      <c r="AG243" s="56">
        <v>0</v>
      </c>
      <c r="AH243" s="56">
        <v>0</v>
      </c>
      <c r="AI243" s="56" t="s">
        <v>318</v>
      </c>
      <c r="AJ243">
        <v>1</v>
      </c>
      <c r="AK243">
        <v>100</v>
      </c>
    </row>
    <row r="244" spans="1:37">
      <c r="A244" t="s">
        <v>613</v>
      </c>
      <c r="B244" t="s">
        <v>309</v>
      </c>
      <c r="C244">
        <v>2018</v>
      </c>
      <c r="D244">
        <v>3</v>
      </c>
      <c r="E244" t="s">
        <v>616</v>
      </c>
      <c r="F244" t="s">
        <v>326</v>
      </c>
      <c r="G244">
        <v>7.2845409999999999</v>
      </c>
      <c r="H244" s="24">
        <f>IF(AND(A244=A243,F244=F243,F244="Winter wheat"),G244*0.9*'Management details'!$F$46,
IF(AND(OR(A244&lt;&gt;A243,F244&lt;&gt;F243),F244="Winter wheat"),G244*'Management details'!$F$46,
IF(F244="Oilseed Rape",G244*'Management details'!$F$47)))</f>
        <v>25.495893500000001</v>
      </c>
      <c r="I244" t="s">
        <v>312</v>
      </c>
      <c r="J244">
        <v>10</v>
      </c>
      <c r="K244" t="s">
        <v>327</v>
      </c>
      <c r="L244" t="s">
        <v>345</v>
      </c>
      <c r="M244">
        <v>2.2999999999999998</v>
      </c>
      <c r="N244" t="s">
        <v>314</v>
      </c>
      <c r="O244" t="s">
        <v>336</v>
      </c>
      <c r="P244">
        <v>6.4</v>
      </c>
      <c r="Q244" t="s">
        <v>337</v>
      </c>
      <c r="R244" t="s">
        <v>317</v>
      </c>
      <c r="S244">
        <v>220</v>
      </c>
      <c r="T244" s="56" t="s">
        <v>328</v>
      </c>
      <c r="U244" t="s">
        <v>329</v>
      </c>
      <c r="V244" t="s">
        <v>320</v>
      </c>
      <c r="W244" s="56" t="s">
        <v>330</v>
      </c>
      <c r="X244" s="56">
        <v>0</v>
      </c>
      <c r="Y244" s="56" t="s">
        <v>330</v>
      </c>
      <c r="Z244" s="56">
        <v>0</v>
      </c>
      <c r="AA244" s="56" t="s">
        <v>330</v>
      </c>
      <c r="AB244" s="56">
        <v>0</v>
      </c>
      <c r="AC244" s="56">
        <v>0</v>
      </c>
      <c r="AD244" s="56">
        <v>0</v>
      </c>
      <c r="AE244" s="56" t="s">
        <v>322</v>
      </c>
      <c r="AF244" s="56">
        <v>0</v>
      </c>
      <c r="AG244" s="56" t="s">
        <v>322</v>
      </c>
      <c r="AH244" s="56">
        <v>0</v>
      </c>
      <c r="AI244" s="56" t="s">
        <v>328</v>
      </c>
      <c r="AJ244">
        <v>1</v>
      </c>
      <c r="AK244">
        <v>100</v>
      </c>
    </row>
    <row r="245" spans="1:37">
      <c r="A245" t="s">
        <v>613</v>
      </c>
      <c r="B245" t="s">
        <v>309</v>
      </c>
      <c r="C245">
        <v>2019</v>
      </c>
      <c r="D245">
        <v>4</v>
      </c>
      <c r="E245" t="s">
        <v>617</v>
      </c>
      <c r="F245" t="s">
        <v>311</v>
      </c>
      <c r="G245">
        <v>7.2845409999999999</v>
      </c>
      <c r="H245" s="24">
        <f>IF(AND(A245=A244,F245=F244,F245="Winter wheat"),G245*0.9*'Management details'!$F$46,
IF(AND(OR(A245&lt;&gt;A244,F245&lt;&gt;F244),F245="Winter wheat"),G245*'Management details'!$F$46,
IF(F245="Oilseed Rape",G245*'Management details'!$F$47)))</f>
        <v>62.647052599999995</v>
      </c>
      <c r="I245" t="s">
        <v>312</v>
      </c>
      <c r="J245">
        <v>10</v>
      </c>
      <c r="K245" t="s">
        <v>311</v>
      </c>
      <c r="L245" t="s">
        <v>345</v>
      </c>
      <c r="M245">
        <v>2.2999999999999998</v>
      </c>
      <c r="N245" t="s">
        <v>314</v>
      </c>
      <c r="O245" t="s">
        <v>336</v>
      </c>
      <c r="P245">
        <v>6.4</v>
      </c>
      <c r="Q245" t="s">
        <v>337</v>
      </c>
      <c r="R245" t="s">
        <v>317</v>
      </c>
      <c r="S245">
        <v>220</v>
      </c>
      <c r="T245" s="56" t="s">
        <v>318</v>
      </c>
      <c r="U245" t="s">
        <v>319</v>
      </c>
      <c r="V245" t="s">
        <v>410</v>
      </c>
      <c r="W245" s="56" t="s">
        <v>330</v>
      </c>
      <c r="X245" s="56">
        <v>0</v>
      </c>
      <c r="Y245" s="56" t="s">
        <v>321</v>
      </c>
      <c r="Z245" s="56">
        <v>0</v>
      </c>
      <c r="AA245" s="56" t="s">
        <v>322</v>
      </c>
      <c r="AB245" s="56">
        <v>0</v>
      </c>
      <c r="AC245" s="56" t="s">
        <v>322</v>
      </c>
      <c r="AD245" s="56" t="s">
        <v>322</v>
      </c>
      <c r="AE245" s="56" t="s">
        <v>322</v>
      </c>
      <c r="AF245" s="56">
        <v>0</v>
      </c>
      <c r="AG245" s="56">
        <v>0</v>
      </c>
      <c r="AH245" s="56">
        <v>0</v>
      </c>
      <c r="AI245" s="56" t="s">
        <v>318</v>
      </c>
      <c r="AJ245">
        <v>1</v>
      </c>
      <c r="AK245">
        <v>100</v>
      </c>
    </row>
    <row r="246" spans="1:37">
      <c r="A246" t="s">
        <v>613</v>
      </c>
      <c r="B246" t="s">
        <v>309</v>
      </c>
      <c r="C246">
        <v>2020</v>
      </c>
      <c r="D246">
        <v>5</v>
      </c>
      <c r="E246" t="s">
        <v>618</v>
      </c>
      <c r="F246" t="s">
        <v>311</v>
      </c>
      <c r="G246">
        <v>7.2845409999999999</v>
      </c>
      <c r="H246" s="24">
        <f>IF(AND(A246=A245,F246=F245,F246="Winter wheat"),G246*0.9*'Management details'!$F$46,
IF(AND(OR(A246&lt;&gt;A245,F246&lt;&gt;F245),F246="Winter wheat"),G246*'Management details'!$F$46,
IF(F246="Oilseed Rape",G246*'Management details'!$F$47)))</f>
        <v>56.382347340000003</v>
      </c>
      <c r="I246" t="s">
        <v>312</v>
      </c>
      <c r="J246">
        <v>10</v>
      </c>
      <c r="K246" t="s">
        <v>311</v>
      </c>
      <c r="L246" t="s">
        <v>345</v>
      </c>
      <c r="M246">
        <v>2.2999999999999998</v>
      </c>
      <c r="N246" t="s">
        <v>314</v>
      </c>
      <c r="O246" t="s">
        <v>336</v>
      </c>
      <c r="P246">
        <v>6.4</v>
      </c>
      <c r="Q246" t="s">
        <v>337</v>
      </c>
      <c r="R246" t="s">
        <v>317</v>
      </c>
      <c r="S246">
        <v>220</v>
      </c>
      <c r="T246" s="56" t="s">
        <v>318</v>
      </c>
      <c r="U246" t="s">
        <v>324</v>
      </c>
      <c r="V246" t="s">
        <v>412</v>
      </c>
      <c r="W246" s="56" t="s">
        <v>330</v>
      </c>
      <c r="X246" s="56">
        <v>0</v>
      </c>
      <c r="Y246" s="56" t="s">
        <v>321</v>
      </c>
      <c r="Z246" s="56">
        <v>0</v>
      </c>
      <c r="AA246" s="56" t="s">
        <v>322</v>
      </c>
      <c r="AB246" s="56">
        <v>0</v>
      </c>
      <c r="AC246" s="56">
        <v>0</v>
      </c>
      <c r="AD246" s="56">
        <v>0</v>
      </c>
      <c r="AE246" s="56" t="s">
        <v>322</v>
      </c>
      <c r="AF246" s="56">
        <v>0</v>
      </c>
      <c r="AG246" s="56">
        <v>0</v>
      </c>
      <c r="AH246" s="56">
        <v>0</v>
      </c>
      <c r="AI246" s="56" t="s">
        <v>318</v>
      </c>
      <c r="AJ246">
        <v>1</v>
      </c>
      <c r="AK246">
        <v>100</v>
      </c>
    </row>
    <row r="247" spans="1:37">
      <c r="A247" t="s">
        <v>613</v>
      </c>
      <c r="B247" t="s">
        <v>309</v>
      </c>
      <c r="C247">
        <v>2021</v>
      </c>
      <c r="D247">
        <v>6</v>
      </c>
      <c r="E247" t="s">
        <v>619</v>
      </c>
      <c r="F247" t="s">
        <v>326</v>
      </c>
      <c r="G247">
        <v>7.2845409999999999</v>
      </c>
      <c r="H247" s="24">
        <f>IF(AND(A247=A246,F247=F246,F247="Winter wheat"),G247*0.9*'Management details'!$F$46,
IF(AND(OR(A247&lt;&gt;A246,F247&lt;&gt;F246),F247="Winter wheat"),G247*'Management details'!$F$46,
IF(F247="Oilseed Rape",G247*'Management details'!$F$47)))</f>
        <v>25.495893500000001</v>
      </c>
      <c r="I247" t="s">
        <v>312</v>
      </c>
      <c r="J247">
        <v>10</v>
      </c>
      <c r="K247" t="s">
        <v>327</v>
      </c>
      <c r="L247" t="s">
        <v>345</v>
      </c>
      <c r="M247">
        <v>2.2999999999999998</v>
      </c>
      <c r="N247" t="s">
        <v>314</v>
      </c>
      <c r="O247" t="s">
        <v>336</v>
      </c>
      <c r="P247">
        <v>6.4</v>
      </c>
      <c r="Q247" t="s">
        <v>337</v>
      </c>
      <c r="R247" t="s">
        <v>317</v>
      </c>
      <c r="S247">
        <v>220</v>
      </c>
      <c r="T247" s="56" t="s">
        <v>328</v>
      </c>
      <c r="U247" t="s">
        <v>329</v>
      </c>
      <c r="V247" t="s">
        <v>320</v>
      </c>
      <c r="W247" s="56" t="s">
        <v>330</v>
      </c>
      <c r="X247" s="56">
        <v>0</v>
      </c>
      <c r="Y247" s="56" t="s">
        <v>330</v>
      </c>
      <c r="Z247" s="56">
        <v>0</v>
      </c>
      <c r="AA247" s="56" t="s">
        <v>330</v>
      </c>
      <c r="AB247" s="56">
        <v>0</v>
      </c>
      <c r="AC247" s="56">
        <v>0</v>
      </c>
      <c r="AD247" s="56">
        <v>0</v>
      </c>
      <c r="AE247" s="56" t="s">
        <v>322</v>
      </c>
      <c r="AF247" s="56">
        <v>0</v>
      </c>
      <c r="AG247" s="56" t="s">
        <v>322</v>
      </c>
      <c r="AH247" s="56">
        <v>0</v>
      </c>
      <c r="AI247" s="56" t="s">
        <v>328</v>
      </c>
      <c r="AJ247">
        <v>1</v>
      </c>
      <c r="AK247">
        <v>100</v>
      </c>
    </row>
    <row r="248" spans="1:37">
      <c r="A248" t="s">
        <v>620</v>
      </c>
      <c r="B248" t="s">
        <v>309</v>
      </c>
      <c r="C248">
        <v>2016</v>
      </c>
      <c r="D248">
        <v>1</v>
      </c>
      <c r="E248" t="s">
        <v>621</v>
      </c>
      <c r="F248" t="s">
        <v>311</v>
      </c>
      <c r="G248">
        <v>6.4233390000000004</v>
      </c>
      <c r="H248" s="24">
        <f>IF(AND(A248=A247,F248=F247,F248="Winter wheat"),G248*0.9*'Management details'!$F$46,
IF(AND(OR(A248&lt;&gt;A247,F248&lt;&gt;F247),F248="Winter wheat"),G248*'Management details'!$F$46,
IF(F248="Oilseed Rape",G248*'Management details'!$F$47)))</f>
        <v>55.240715399999999</v>
      </c>
      <c r="I248" t="s">
        <v>312</v>
      </c>
      <c r="J248">
        <v>10</v>
      </c>
      <c r="K248" t="s">
        <v>311</v>
      </c>
      <c r="L248" t="s">
        <v>345</v>
      </c>
      <c r="M248">
        <v>2.5</v>
      </c>
      <c r="N248" t="s">
        <v>314</v>
      </c>
      <c r="O248" t="s">
        <v>315</v>
      </c>
      <c r="P248">
        <v>6.5</v>
      </c>
      <c r="Q248" t="s">
        <v>337</v>
      </c>
      <c r="R248" t="s">
        <v>317</v>
      </c>
      <c r="S248">
        <v>220</v>
      </c>
      <c r="T248" s="56" t="s">
        <v>318</v>
      </c>
      <c r="U248" t="s">
        <v>319</v>
      </c>
      <c r="V248" t="s">
        <v>410</v>
      </c>
      <c r="W248" s="56" t="s">
        <v>330</v>
      </c>
      <c r="X248" s="56">
        <v>0</v>
      </c>
      <c r="Y248" s="56" t="s">
        <v>321</v>
      </c>
      <c r="Z248" s="56">
        <v>0</v>
      </c>
      <c r="AA248" s="56" t="s">
        <v>322</v>
      </c>
      <c r="AB248" s="56">
        <v>0</v>
      </c>
      <c r="AC248" s="56" t="s">
        <v>322</v>
      </c>
      <c r="AD248" s="56" t="s">
        <v>322</v>
      </c>
      <c r="AE248" s="56" t="s">
        <v>322</v>
      </c>
      <c r="AF248" s="56">
        <v>0</v>
      </c>
      <c r="AG248" s="56">
        <v>0</v>
      </c>
      <c r="AH248" s="56">
        <v>0</v>
      </c>
      <c r="AI248" s="56" t="s">
        <v>318</v>
      </c>
      <c r="AJ248">
        <v>1</v>
      </c>
      <c r="AK248">
        <v>100</v>
      </c>
    </row>
    <row r="249" spans="1:37">
      <c r="A249" t="s">
        <v>620</v>
      </c>
      <c r="B249" t="s">
        <v>309</v>
      </c>
      <c r="C249">
        <v>2017</v>
      </c>
      <c r="D249">
        <v>2</v>
      </c>
      <c r="E249" t="s">
        <v>622</v>
      </c>
      <c r="F249" t="s">
        <v>311</v>
      </c>
      <c r="G249">
        <v>6.4233390000000004</v>
      </c>
      <c r="H249" s="24">
        <f>IF(AND(A249=A248,F249=F248,F249="Winter wheat"),G249*0.9*'Management details'!$F$46,
IF(AND(OR(A249&lt;&gt;A248,F249&lt;&gt;F248),F249="Winter wheat"),G249*'Management details'!$F$46,
IF(F249="Oilseed Rape",G249*'Management details'!$F$47)))</f>
        <v>49.716643860000005</v>
      </c>
      <c r="I249" t="s">
        <v>312</v>
      </c>
      <c r="J249">
        <v>10</v>
      </c>
      <c r="K249" t="s">
        <v>311</v>
      </c>
      <c r="L249" t="s">
        <v>345</v>
      </c>
      <c r="M249">
        <v>2.5</v>
      </c>
      <c r="N249" t="s">
        <v>314</v>
      </c>
      <c r="O249" t="s">
        <v>315</v>
      </c>
      <c r="P249">
        <v>6.5</v>
      </c>
      <c r="Q249" t="s">
        <v>337</v>
      </c>
      <c r="R249" t="s">
        <v>317</v>
      </c>
      <c r="S249">
        <v>220</v>
      </c>
      <c r="T249" s="56" t="s">
        <v>318</v>
      </c>
      <c r="U249" t="s">
        <v>324</v>
      </c>
      <c r="V249" t="s">
        <v>412</v>
      </c>
      <c r="W249" s="56" t="s">
        <v>330</v>
      </c>
      <c r="X249" s="56">
        <v>0</v>
      </c>
      <c r="Y249" s="56" t="s">
        <v>321</v>
      </c>
      <c r="Z249" s="56">
        <v>0</v>
      </c>
      <c r="AA249" s="56" t="s">
        <v>322</v>
      </c>
      <c r="AB249" s="56">
        <v>0</v>
      </c>
      <c r="AC249" s="56">
        <v>0</v>
      </c>
      <c r="AD249" s="56">
        <v>0</v>
      </c>
      <c r="AE249" s="56" t="s">
        <v>322</v>
      </c>
      <c r="AF249" s="56">
        <v>0</v>
      </c>
      <c r="AG249" s="56">
        <v>0</v>
      </c>
      <c r="AH249" s="56">
        <v>0</v>
      </c>
      <c r="AI249" s="56" t="s">
        <v>318</v>
      </c>
      <c r="AJ249">
        <v>1</v>
      </c>
      <c r="AK249">
        <v>100</v>
      </c>
    </row>
    <row r="250" spans="1:37">
      <c r="A250" t="s">
        <v>620</v>
      </c>
      <c r="B250" t="s">
        <v>309</v>
      </c>
      <c r="C250">
        <v>2018</v>
      </c>
      <c r="D250">
        <v>3</v>
      </c>
      <c r="E250" t="s">
        <v>623</v>
      </c>
      <c r="F250" t="s">
        <v>326</v>
      </c>
      <c r="G250">
        <v>6.4233390000000004</v>
      </c>
      <c r="H250" s="24">
        <f>IF(AND(A250=A249,F250=F249,F250="Winter wheat"),G250*0.9*'Management details'!$F$46,
IF(AND(OR(A250&lt;&gt;A249,F250&lt;&gt;F249),F250="Winter wheat"),G250*'Management details'!$F$46,
IF(F250="Oilseed Rape",G250*'Management details'!$F$47)))</f>
        <v>22.481686500000002</v>
      </c>
      <c r="I250" t="s">
        <v>312</v>
      </c>
      <c r="J250">
        <v>10</v>
      </c>
      <c r="K250" t="s">
        <v>327</v>
      </c>
      <c r="L250" t="s">
        <v>345</v>
      </c>
      <c r="M250">
        <v>2.5</v>
      </c>
      <c r="N250" t="s">
        <v>314</v>
      </c>
      <c r="O250" t="s">
        <v>315</v>
      </c>
      <c r="P250">
        <v>6.5</v>
      </c>
      <c r="Q250" t="s">
        <v>337</v>
      </c>
      <c r="R250" t="s">
        <v>317</v>
      </c>
      <c r="S250">
        <v>220</v>
      </c>
      <c r="T250" s="56" t="s">
        <v>328</v>
      </c>
      <c r="U250" t="s">
        <v>329</v>
      </c>
      <c r="V250" t="s">
        <v>320</v>
      </c>
      <c r="W250" s="56" t="s">
        <v>330</v>
      </c>
      <c r="X250" s="56">
        <v>0</v>
      </c>
      <c r="Y250" s="56" t="s">
        <v>330</v>
      </c>
      <c r="Z250" s="56">
        <v>0</v>
      </c>
      <c r="AA250" s="56" t="s">
        <v>330</v>
      </c>
      <c r="AB250" s="56">
        <v>0</v>
      </c>
      <c r="AC250" s="56">
        <v>0</v>
      </c>
      <c r="AD250" s="56">
        <v>0</v>
      </c>
      <c r="AE250" s="56" t="s">
        <v>322</v>
      </c>
      <c r="AF250" s="56">
        <v>0</v>
      </c>
      <c r="AG250" s="56" t="s">
        <v>322</v>
      </c>
      <c r="AH250" s="56">
        <v>0</v>
      </c>
      <c r="AI250" s="56" t="s">
        <v>328</v>
      </c>
      <c r="AJ250">
        <v>1</v>
      </c>
      <c r="AK250">
        <v>100</v>
      </c>
    </row>
    <row r="251" spans="1:37">
      <c r="A251" t="s">
        <v>620</v>
      </c>
      <c r="B251" t="s">
        <v>309</v>
      </c>
      <c r="C251">
        <v>2019</v>
      </c>
      <c r="D251">
        <v>4</v>
      </c>
      <c r="E251" t="s">
        <v>624</v>
      </c>
      <c r="F251" t="s">
        <v>311</v>
      </c>
      <c r="G251">
        <v>6.4233390000000004</v>
      </c>
      <c r="H251" s="24">
        <f>IF(AND(A251=A250,F251=F250,F251="Winter wheat"),G251*0.9*'Management details'!$F$46,
IF(AND(OR(A251&lt;&gt;A250,F251&lt;&gt;F250),F251="Winter wheat"),G251*'Management details'!$F$46,
IF(F251="Oilseed Rape",G251*'Management details'!$F$47)))</f>
        <v>55.240715399999999</v>
      </c>
      <c r="I251" t="s">
        <v>312</v>
      </c>
      <c r="J251">
        <v>10</v>
      </c>
      <c r="K251" t="s">
        <v>311</v>
      </c>
      <c r="L251" t="s">
        <v>345</v>
      </c>
      <c r="M251">
        <v>2.5</v>
      </c>
      <c r="N251" t="s">
        <v>314</v>
      </c>
      <c r="O251" t="s">
        <v>315</v>
      </c>
      <c r="P251">
        <v>6.5</v>
      </c>
      <c r="Q251" t="s">
        <v>337</v>
      </c>
      <c r="R251" t="s">
        <v>317</v>
      </c>
      <c r="S251">
        <v>220</v>
      </c>
      <c r="T251" s="56" t="s">
        <v>318</v>
      </c>
      <c r="U251" t="s">
        <v>319</v>
      </c>
      <c r="V251" t="s">
        <v>410</v>
      </c>
      <c r="W251" s="56" t="s">
        <v>330</v>
      </c>
      <c r="X251" s="56">
        <v>0</v>
      </c>
      <c r="Y251" s="56" t="s">
        <v>321</v>
      </c>
      <c r="Z251" s="56">
        <v>0</v>
      </c>
      <c r="AA251" s="56" t="s">
        <v>322</v>
      </c>
      <c r="AB251" s="56">
        <v>0</v>
      </c>
      <c r="AC251" s="56" t="s">
        <v>322</v>
      </c>
      <c r="AD251" s="56" t="s">
        <v>322</v>
      </c>
      <c r="AE251" s="56" t="s">
        <v>322</v>
      </c>
      <c r="AF251" s="56">
        <v>0</v>
      </c>
      <c r="AG251" s="56">
        <v>0</v>
      </c>
      <c r="AH251" s="56">
        <v>0</v>
      </c>
      <c r="AI251" s="56" t="s">
        <v>318</v>
      </c>
      <c r="AJ251">
        <v>1</v>
      </c>
      <c r="AK251">
        <v>100</v>
      </c>
    </row>
    <row r="252" spans="1:37">
      <c r="A252" t="s">
        <v>620</v>
      </c>
      <c r="B252" t="s">
        <v>309</v>
      </c>
      <c r="C252">
        <v>2020</v>
      </c>
      <c r="D252">
        <v>5</v>
      </c>
      <c r="E252" t="s">
        <v>625</v>
      </c>
      <c r="F252" t="s">
        <v>311</v>
      </c>
      <c r="G252">
        <v>6.4233390000000004</v>
      </c>
      <c r="H252" s="24">
        <f>IF(AND(A252=A251,F252=F251,F252="Winter wheat"),G252*0.9*'Management details'!$F$46,
IF(AND(OR(A252&lt;&gt;A251,F252&lt;&gt;F251),F252="Winter wheat"),G252*'Management details'!$F$46,
IF(F252="Oilseed Rape",G252*'Management details'!$F$47)))</f>
        <v>49.716643860000005</v>
      </c>
      <c r="I252" t="s">
        <v>312</v>
      </c>
      <c r="J252">
        <v>10</v>
      </c>
      <c r="K252" t="s">
        <v>311</v>
      </c>
      <c r="L252" t="s">
        <v>345</v>
      </c>
      <c r="M252">
        <v>2.5</v>
      </c>
      <c r="N252" t="s">
        <v>314</v>
      </c>
      <c r="O252" t="s">
        <v>315</v>
      </c>
      <c r="P252">
        <v>6.5</v>
      </c>
      <c r="Q252" t="s">
        <v>337</v>
      </c>
      <c r="R252" t="s">
        <v>317</v>
      </c>
      <c r="S252">
        <v>220</v>
      </c>
      <c r="T252" s="56" t="s">
        <v>318</v>
      </c>
      <c r="U252" t="s">
        <v>324</v>
      </c>
      <c r="V252" t="s">
        <v>412</v>
      </c>
      <c r="W252" s="56" t="s">
        <v>330</v>
      </c>
      <c r="X252" s="56">
        <v>0</v>
      </c>
      <c r="Y252" s="56" t="s">
        <v>321</v>
      </c>
      <c r="Z252" s="56">
        <v>0</v>
      </c>
      <c r="AA252" s="56" t="s">
        <v>322</v>
      </c>
      <c r="AB252" s="56">
        <v>0</v>
      </c>
      <c r="AC252" s="56">
        <v>0</v>
      </c>
      <c r="AD252" s="56">
        <v>0</v>
      </c>
      <c r="AE252" s="56" t="s">
        <v>322</v>
      </c>
      <c r="AF252" s="56">
        <v>0</v>
      </c>
      <c r="AG252" s="56">
        <v>0</v>
      </c>
      <c r="AH252" s="56">
        <v>0</v>
      </c>
      <c r="AI252" s="56" t="s">
        <v>318</v>
      </c>
      <c r="AJ252">
        <v>1</v>
      </c>
      <c r="AK252">
        <v>100</v>
      </c>
    </row>
    <row r="253" spans="1:37">
      <c r="A253" t="s">
        <v>620</v>
      </c>
      <c r="B253" t="s">
        <v>309</v>
      </c>
      <c r="C253">
        <v>2021</v>
      </c>
      <c r="D253">
        <v>6</v>
      </c>
      <c r="E253" t="s">
        <v>626</v>
      </c>
      <c r="F253" t="s">
        <v>326</v>
      </c>
      <c r="G253">
        <v>6.4233390000000004</v>
      </c>
      <c r="H253" s="24">
        <f>IF(AND(A253=A252,F253=F252,F253="Winter wheat"),G253*0.9*'Management details'!$F$46,
IF(AND(OR(A253&lt;&gt;A252,F253&lt;&gt;F252),F253="Winter wheat"),G253*'Management details'!$F$46,
IF(F253="Oilseed Rape",G253*'Management details'!$F$47)))</f>
        <v>22.481686500000002</v>
      </c>
      <c r="I253" t="s">
        <v>312</v>
      </c>
      <c r="J253">
        <v>10</v>
      </c>
      <c r="K253" t="s">
        <v>327</v>
      </c>
      <c r="L253" t="s">
        <v>345</v>
      </c>
      <c r="M253">
        <v>2.5</v>
      </c>
      <c r="N253" t="s">
        <v>314</v>
      </c>
      <c r="O253" t="s">
        <v>315</v>
      </c>
      <c r="P253">
        <v>6.5</v>
      </c>
      <c r="Q253" t="s">
        <v>337</v>
      </c>
      <c r="R253" t="s">
        <v>317</v>
      </c>
      <c r="S253">
        <v>220</v>
      </c>
      <c r="T253" s="56" t="s">
        <v>328</v>
      </c>
      <c r="U253" t="s">
        <v>329</v>
      </c>
      <c r="V253" t="s">
        <v>320</v>
      </c>
      <c r="W253" s="56" t="s">
        <v>330</v>
      </c>
      <c r="X253" s="56">
        <v>0</v>
      </c>
      <c r="Y253" s="56" t="s">
        <v>330</v>
      </c>
      <c r="Z253" s="56">
        <v>0</v>
      </c>
      <c r="AA253" s="56" t="s">
        <v>330</v>
      </c>
      <c r="AB253" s="56">
        <v>0</v>
      </c>
      <c r="AC253" s="56">
        <v>0</v>
      </c>
      <c r="AD253" s="56">
        <v>0</v>
      </c>
      <c r="AE253" s="56" t="s">
        <v>322</v>
      </c>
      <c r="AF253" s="56">
        <v>0</v>
      </c>
      <c r="AG253" s="56" t="s">
        <v>322</v>
      </c>
      <c r="AH253" s="56">
        <v>0</v>
      </c>
      <c r="AI253" s="56" t="s">
        <v>328</v>
      </c>
      <c r="AJ253">
        <v>1</v>
      </c>
      <c r="AK253">
        <v>100</v>
      </c>
    </row>
    <row r="254" spans="1:37">
      <c r="A254" t="s">
        <v>627</v>
      </c>
      <c r="B254" t="s">
        <v>309</v>
      </c>
      <c r="C254">
        <v>2016</v>
      </c>
      <c r="D254">
        <v>1</v>
      </c>
      <c r="E254" t="s">
        <v>628</v>
      </c>
      <c r="F254" t="s">
        <v>311</v>
      </c>
      <c r="G254">
        <v>10.863674</v>
      </c>
      <c r="H254" s="24">
        <f>IF(AND(A254=A253,F254=F253,F254="Winter wheat"),G254*0.9*'Management details'!$F$46,
IF(AND(OR(A254&lt;&gt;A253,F254&lt;&gt;F253),F254="Winter wheat"),G254*'Management details'!$F$46,
IF(F254="Oilseed Rape",G254*'Management details'!$F$47)))</f>
        <v>93.427596399999999</v>
      </c>
      <c r="I254" t="s">
        <v>312</v>
      </c>
      <c r="J254">
        <v>10</v>
      </c>
      <c r="K254" t="s">
        <v>311</v>
      </c>
      <c r="L254" t="s">
        <v>345</v>
      </c>
      <c r="M254">
        <v>2.9</v>
      </c>
      <c r="N254" t="s">
        <v>314</v>
      </c>
      <c r="O254" t="s">
        <v>315</v>
      </c>
      <c r="P254">
        <v>7.7</v>
      </c>
      <c r="Q254" t="s">
        <v>316</v>
      </c>
      <c r="R254" t="s">
        <v>317</v>
      </c>
      <c r="S254">
        <v>220</v>
      </c>
      <c r="T254" s="56" t="s">
        <v>318</v>
      </c>
      <c r="U254" t="s">
        <v>319</v>
      </c>
      <c r="V254" t="s">
        <v>410</v>
      </c>
      <c r="W254" s="56" t="s">
        <v>330</v>
      </c>
      <c r="X254" s="56">
        <v>0</v>
      </c>
      <c r="Y254" s="56" t="s">
        <v>321</v>
      </c>
      <c r="Z254" s="56">
        <v>0</v>
      </c>
      <c r="AA254" s="56" t="s">
        <v>322</v>
      </c>
      <c r="AB254" s="56">
        <v>0</v>
      </c>
      <c r="AC254" s="56" t="s">
        <v>322</v>
      </c>
      <c r="AD254" s="56" t="s">
        <v>322</v>
      </c>
      <c r="AE254" s="56" t="s">
        <v>322</v>
      </c>
      <c r="AF254" s="56">
        <v>0</v>
      </c>
      <c r="AG254" s="56">
        <v>0</v>
      </c>
      <c r="AH254" s="56">
        <v>0</v>
      </c>
      <c r="AI254" s="56" t="s">
        <v>318</v>
      </c>
      <c r="AJ254">
        <v>1</v>
      </c>
      <c r="AK254">
        <v>100</v>
      </c>
    </row>
    <row r="255" spans="1:37">
      <c r="A255" t="s">
        <v>627</v>
      </c>
      <c r="B255" t="s">
        <v>309</v>
      </c>
      <c r="C255">
        <v>2017</v>
      </c>
      <c r="D255">
        <v>2</v>
      </c>
      <c r="E255" t="s">
        <v>629</v>
      </c>
      <c r="F255" t="s">
        <v>311</v>
      </c>
      <c r="G255">
        <v>10.863674</v>
      </c>
      <c r="H255" s="24">
        <f>IF(AND(A255=A254,F255=F254,F255="Winter wheat"),G255*0.9*'Management details'!$F$46,
IF(AND(OR(A255&lt;&gt;A254,F255&lt;&gt;F254),F255="Winter wheat"),G255*'Management details'!$F$46,
IF(F255="Oilseed Rape",G255*'Management details'!$F$47)))</f>
        <v>84.084836759999988</v>
      </c>
      <c r="I255" t="s">
        <v>312</v>
      </c>
      <c r="J255">
        <v>10</v>
      </c>
      <c r="K255" t="s">
        <v>311</v>
      </c>
      <c r="L255" t="s">
        <v>345</v>
      </c>
      <c r="M255">
        <v>2.9</v>
      </c>
      <c r="N255" t="s">
        <v>314</v>
      </c>
      <c r="O255" t="s">
        <v>315</v>
      </c>
      <c r="P255">
        <v>7.7</v>
      </c>
      <c r="Q255" t="s">
        <v>316</v>
      </c>
      <c r="R255" t="s">
        <v>317</v>
      </c>
      <c r="S255">
        <v>220</v>
      </c>
      <c r="T255" s="56" t="s">
        <v>318</v>
      </c>
      <c r="U255" t="s">
        <v>324</v>
      </c>
      <c r="V255" t="s">
        <v>412</v>
      </c>
      <c r="W255" s="56" t="s">
        <v>330</v>
      </c>
      <c r="X255" s="56">
        <v>0</v>
      </c>
      <c r="Y255" s="56" t="s">
        <v>321</v>
      </c>
      <c r="Z255" s="56">
        <v>0</v>
      </c>
      <c r="AA255" s="56" t="s">
        <v>322</v>
      </c>
      <c r="AB255" s="56">
        <v>0</v>
      </c>
      <c r="AC255" s="56">
        <v>0</v>
      </c>
      <c r="AD255" s="56">
        <v>0</v>
      </c>
      <c r="AE255" s="56" t="s">
        <v>322</v>
      </c>
      <c r="AF255" s="56">
        <v>0</v>
      </c>
      <c r="AG255" s="56">
        <v>0</v>
      </c>
      <c r="AH255" s="56">
        <v>0</v>
      </c>
      <c r="AI255" s="56" t="s">
        <v>318</v>
      </c>
      <c r="AJ255">
        <v>1</v>
      </c>
      <c r="AK255">
        <v>100</v>
      </c>
    </row>
    <row r="256" spans="1:37">
      <c r="A256" t="s">
        <v>627</v>
      </c>
      <c r="B256" t="s">
        <v>309</v>
      </c>
      <c r="C256">
        <v>2018</v>
      </c>
      <c r="D256">
        <v>3</v>
      </c>
      <c r="E256" t="s">
        <v>630</v>
      </c>
      <c r="F256" t="s">
        <v>326</v>
      </c>
      <c r="G256">
        <v>10.863674</v>
      </c>
      <c r="H256" s="24">
        <f>IF(AND(A256=A255,F256=F255,F256="Winter wheat"),G256*0.9*'Management details'!$F$46,
IF(AND(OR(A256&lt;&gt;A255,F256&lt;&gt;F255),F256="Winter wheat"),G256*'Management details'!$F$46,
IF(F256="Oilseed Rape",G256*'Management details'!$F$47)))</f>
        <v>38.022858999999997</v>
      </c>
      <c r="I256" t="s">
        <v>312</v>
      </c>
      <c r="J256">
        <v>10</v>
      </c>
      <c r="K256" t="s">
        <v>327</v>
      </c>
      <c r="L256" t="s">
        <v>345</v>
      </c>
      <c r="M256">
        <v>2.9</v>
      </c>
      <c r="N256" t="s">
        <v>314</v>
      </c>
      <c r="O256" t="s">
        <v>315</v>
      </c>
      <c r="P256">
        <v>7.7</v>
      </c>
      <c r="Q256" t="s">
        <v>316</v>
      </c>
      <c r="R256" t="s">
        <v>317</v>
      </c>
      <c r="S256">
        <v>220</v>
      </c>
      <c r="T256" s="56" t="s">
        <v>328</v>
      </c>
      <c r="U256" t="s">
        <v>329</v>
      </c>
      <c r="V256" t="s">
        <v>320</v>
      </c>
      <c r="W256" s="56" t="s">
        <v>330</v>
      </c>
      <c r="X256" s="56">
        <v>0</v>
      </c>
      <c r="Y256" s="56" t="s">
        <v>330</v>
      </c>
      <c r="Z256" s="56">
        <v>0</v>
      </c>
      <c r="AA256" s="56" t="s">
        <v>330</v>
      </c>
      <c r="AB256" s="56">
        <v>0</v>
      </c>
      <c r="AC256" s="56">
        <v>0</v>
      </c>
      <c r="AD256" s="56">
        <v>0</v>
      </c>
      <c r="AE256" s="56" t="s">
        <v>322</v>
      </c>
      <c r="AF256" s="56">
        <v>0</v>
      </c>
      <c r="AG256" s="56" t="s">
        <v>322</v>
      </c>
      <c r="AH256" s="56">
        <v>0</v>
      </c>
      <c r="AI256" s="56" t="s">
        <v>328</v>
      </c>
      <c r="AJ256">
        <v>1</v>
      </c>
      <c r="AK256">
        <v>100</v>
      </c>
    </row>
    <row r="257" spans="1:37">
      <c r="A257" t="s">
        <v>627</v>
      </c>
      <c r="B257" t="s">
        <v>309</v>
      </c>
      <c r="C257">
        <v>2019</v>
      </c>
      <c r="D257">
        <v>4</v>
      </c>
      <c r="E257" t="s">
        <v>631</v>
      </c>
      <c r="F257" t="s">
        <v>311</v>
      </c>
      <c r="G257">
        <v>10.863674</v>
      </c>
      <c r="H257" s="24">
        <f>IF(AND(A257=A256,F257=F256,F257="Winter wheat"),G257*0.9*'Management details'!$F$46,
IF(AND(OR(A257&lt;&gt;A256,F257&lt;&gt;F256),F257="Winter wheat"),G257*'Management details'!$F$46,
IF(F257="Oilseed Rape",G257*'Management details'!$F$47)))</f>
        <v>93.427596399999999</v>
      </c>
      <c r="I257" t="s">
        <v>312</v>
      </c>
      <c r="J257">
        <v>10</v>
      </c>
      <c r="K257" t="s">
        <v>311</v>
      </c>
      <c r="L257" t="s">
        <v>345</v>
      </c>
      <c r="M257">
        <v>2.9</v>
      </c>
      <c r="N257" t="s">
        <v>314</v>
      </c>
      <c r="O257" t="s">
        <v>315</v>
      </c>
      <c r="P257">
        <v>7.7</v>
      </c>
      <c r="Q257" t="s">
        <v>316</v>
      </c>
      <c r="R257" t="s">
        <v>317</v>
      </c>
      <c r="S257">
        <v>220</v>
      </c>
      <c r="T257" s="56" t="s">
        <v>318</v>
      </c>
      <c r="U257" t="s">
        <v>319</v>
      </c>
      <c r="V257" t="s">
        <v>410</v>
      </c>
      <c r="W257" s="56" t="s">
        <v>330</v>
      </c>
      <c r="X257" s="56">
        <v>0</v>
      </c>
      <c r="Y257" s="56" t="s">
        <v>321</v>
      </c>
      <c r="Z257" s="56">
        <v>0</v>
      </c>
      <c r="AA257" s="56" t="s">
        <v>322</v>
      </c>
      <c r="AB257" s="56">
        <v>0</v>
      </c>
      <c r="AC257" s="56" t="s">
        <v>322</v>
      </c>
      <c r="AD257" s="56" t="s">
        <v>322</v>
      </c>
      <c r="AE257" s="56" t="s">
        <v>322</v>
      </c>
      <c r="AF257" s="56">
        <v>0</v>
      </c>
      <c r="AG257" s="56">
        <v>0</v>
      </c>
      <c r="AH257" s="56">
        <v>0</v>
      </c>
      <c r="AI257" s="56" t="s">
        <v>318</v>
      </c>
      <c r="AJ257">
        <v>1</v>
      </c>
      <c r="AK257">
        <v>100</v>
      </c>
    </row>
    <row r="258" spans="1:37">
      <c r="A258" t="s">
        <v>627</v>
      </c>
      <c r="B258" t="s">
        <v>309</v>
      </c>
      <c r="C258">
        <v>2020</v>
      </c>
      <c r="D258">
        <v>5</v>
      </c>
      <c r="E258" t="s">
        <v>632</v>
      </c>
      <c r="F258" t="s">
        <v>311</v>
      </c>
      <c r="G258">
        <v>10.863674</v>
      </c>
      <c r="H258" s="24">
        <f>IF(AND(A258=A257,F258=F257,F258="Winter wheat"),G258*0.9*'Management details'!$F$46,
IF(AND(OR(A258&lt;&gt;A257,F258&lt;&gt;F257),F258="Winter wheat"),G258*'Management details'!$F$46,
IF(F258="Oilseed Rape",G258*'Management details'!$F$47)))</f>
        <v>84.084836759999988</v>
      </c>
      <c r="I258" t="s">
        <v>312</v>
      </c>
      <c r="J258">
        <v>10</v>
      </c>
      <c r="K258" t="s">
        <v>311</v>
      </c>
      <c r="L258" t="s">
        <v>345</v>
      </c>
      <c r="M258">
        <v>2.9</v>
      </c>
      <c r="N258" t="s">
        <v>314</v>
      </c>
      <c r="O258" t="s">
        <v>315</v>
      </c>
      <c r="P258">
        <v>7.7</v>
      </c>
      <c r="Q258" t="s">
        <v>316</v>
      </c>
      <c r="R258" t="s">
        <v>317</v>
      </c>
      <c r="S258">
        <v>220</v>
      </c>
      <c r="T258" s="56" t="s">
        <v>318</v>
      </c>
      <c r="U258" t="s">
        <v>324</v>
      </c>
      <c r="V258" t="s">
        <v>412</v>
      </c>
      <c r="W258" s="56" t="s">
        <v>330</v>
      </c>
      <c r="X258" s="56">
        <v>0</v>
      </c>
      <c r="Y258" s="56" t="s">
        <v>321</v>
      </c>
      <c r="Z258" s="56">
        <v>0</v>
      </c>
      <c r="AA258" s="56" t="s">
        <v>322</v>
      </c>
      <c r="AB258" s="56">
        <v>0</v>
      </c>
      <c r="AC258" s="56">
        <v>0</v>
      </c>
      <c r="AD258" s="56">
        <v>0</v>
      </c>
      <c r="AE258" s="56" t="s">
        <v>322</v>
      </c>
      <c r="AF258" s="56">
        <v>0</v>
      </c>
      <c r="AG258" s="56">
        <v>0</v>
      </c>
      <c r="AH258" s="56">
        <v>0</v>
      </c>
      <c r="AI258" s="56" t="s">
        <v>318</v>
      </c>
      <c r="AJ258">
        <v>1</v>
      </c>
      <c r="AK258">
        <v>100</v>
      </c>
    </row>
    <row r="259" spans="1:37">
      <c r="A259" t="s">
        <v>627</v>
      </c>
      <c r="B259" t="s">
        <v>309</v>
      </c>
      <c r="C259">
        <v>2021</v>
      </c>
      <c r="D259">
        <v>6</v>
      </c>
      <c r="E259" t="s">
        <v>633</v>
      </c>
      <c r="F259" t="s">
        <v>326</v>
      </c>
      <c r="G259">
        <v>10.863674</v>
      </c>
      <c r="H259" s="24">
        <f>IF(AND(A259=A258,F259=F258,F259="Winter wheat"),G259*0.9*'Management details'!$F$46,
IF(AND(OR(A259&lt;&gt;A258,F259&lt;&gt;F258),F259="Winter wheat"),G259*'Management details'!$F$46,
IF(F259="Oilseed Rape",G259*'Management details'!$F$47)))</f>
        <v>38.022858999999997</v>
      </c>
      <c r="I259" t="s">
        <v>312</v>
      </c>
      <c r="J259">
        <v>10</v>
      </c>
      <c r="K259" t="s">
        <v>327</v>
      </c>
      <c r="L259" t="s">
        <v>345</v>
      </c>
      <c r="M259">
        <v>2.9</v>
      </c>
      <c r="N259" t="s">
        <v>314</v>
      </c>
      <c r="O259" t="s">
        <v>315</v>
      </c>
      <c r="P259">
        <v>7.7</v>
      </c>
      <c r="Q259" t="s">
        <v>316</v>
      </c>
      <c r="R259" t="s">
        <v>317</v>
      </c>
      <c r="S259">
        <v>220</v>
      </c>
      <c r="T259" s="56" t="s">
        <v>328</v>
      </c>
      <c r="U259" t="s">
        <v>329</v>
      </c>
      <c r="V259" t="s">
        <v>320</v>
      </c>
      <c r="W259" s="56" t="s">
        <v>330</v>
      </c>
      <c r="X259" s="56">
        <v>0</v>
      </c>
      <c r="Y259" s="56" t="s">
        <v>330</v>
      </c>
      <c r="Z259" s="56">
        <v>0</v>
      </c>
      <c r="AA259" s="56" t="s">
        <v>330</v>
      </c>
      <c r="AB259" s="56">
        <v>0</v>
      </c>
      <c r="AC259" s="56">
        <v>0</v>
      </c>
      <c r="AD259" s="56">
        <v>0</v>
      </c>
      <c r="AE259" s="56" t="s">
        <v>322</v>
      </c>
      <c r="AF259" s="56">
        <v>0</v>
      </c>
      <c r="AG259" s="56" t="s">
        <v>322</v>
      </c>
      <c r="AH259" s="56">
        <v>0</v>
      </c>
      <c r="AI259" s="56" t="s">
        <v>328</v>
      </c>
      <c r="AJ259">
        <v>1</v>
      </c>
      <c r="AK259">
        <v>100</v>
      </c>
    </row>
    <row r="260" spans="1:37">
      <c r="A260" t="s">
        <v>634</v>
      </c>
      <c r="B260" t="s">
        <v>309</v>
      </c>
      <c r="C260">
        <v>2016</v>
      </c>
      <c r="D260">
        <v>1</v>
      </c>
      <c r="E260" t="s">
        <v>635</v>
      </c>
      <c r="F260" t="s">
        <v>311</v>
      </c>
      <c r="G260">
        <v>8.9783449999999991</v>
      </c>
      <c r="H260" s="24">
        <f>IF(AND(A260=A259,F260=F259,F260="Winter wheat"),G260*0.9*'Management details'!$F$46,
IF(AND(OR(A260&lt;&gt;A259,F260&lt;&gt;F259),F260="Winter wheat"),G260*'Management details'!$F$46,
IF(F260="Oilseed Rape",G260*'Management details'!$F$47)))</f>
        <v>77.21376699999999</v>
      </c>
      <c r="I260" t="s">
        <v>312</v>
      </c>
      <c r="J260">
        <v>10</v>
      </c>
      <c r="K260" t="s">
        <v>311</v>
      </c>
      <c r="L260" t="s">
        <v>313</v>
      </c>
      <c r="M260">
        <v>4.2</v>
      </c>
      <c r="N260" t="s">
        <v>314</v>
      </c>
      <c r="O260" t="s">
        <v>336</v>
      </c>
      <c r="P260">
        <v>7.3</v>
      </c>
      <c r="Q260" t="s">
        <v>337</v>
      </c>
      <c r="R260" t="s">
        <v>317</v>
      </c>
      <c r="S260">
        <v>220</v>
      </c>
      <c r="T260" s="56" t="s">
        <v>318</v>
      </c>
      <c r="U260" t="s">
        <v>319</v>
      </c>
      <c r="V260" t="s">
        <v>320</v>
      </c>
      <c r="W260" s="56" t="s">
        <v>330</v>
      </c>
      <c r="X260" s="56">
        <v>0</v>
      </c>
      <c r="Y260" s="56" t="s">
        <v>321</v>
      </c>
      <c r="Z260" s="56">
        <v>0</v>
      </c>
      <c r="AA260" s="56" t="s">
        <v>322</v>
      </c>
      <c r="AB260" s="56">
        <v>0</v>
      </c>
      <c r="AC260" s="56" t="s">
        <v>322</v>
      </c>
      <c r="AD260" s="56" t="s">
        <v>322</v>
      </c>
      <c r="AE260" s="56" t="s">
        <v>322</v>
      </c>
      <c r="AF260" s="56">
        <v>0</v>
      </c>
      <c r="AG260" s="56">
        <v>0</v>
      </c>
      <c r="AH260" s="56">
        <v>0</v>
      </c>
      <c r="AI260" s="56" t="s">
        <v>318</v>
      </c>
      <c r="AJ260">
        <v>1</v>
      </c>
      <c r="AK260">
        <v>100</v>
      </c>
    </row>
    <row r="261" spans="1:37">
      <c r="A261" t="s">
        <v>634</v>
      </c>
      <c r="B261" t="s">
        <v>309</v>
      </c>
      <c r="C261">
        <v>2017</v>
      </c>
      <c r="D261">
        <v>2</v>
      </c>
      <c r="E261" t="s">
        <v>636</v>
      </c>
      <c r="F261" t="s">
        <v>311</v>
      </c>
      <c r="G261">
        <v>8.9783449999999991</v>
      </c>
      <c r="H261" s="24">
        <f>IF(AND(A261=A260,F261=F260,F261="Winter wheat"),G261*0.9*'Management details'!$F$46,
IF(AND(OR(A261&lt;&gt;A260,F261&lt;&gt;F260),F261="Winter wheat"),G261*'Management details'!$F$46,
IF(F261="Oilseed Rape",G261*'Management details'!$F$47)))</f>
        <v>69.492390299999983</v>
      </c>
      <c r="I261" t="s">
        <v>312</v>
      </c>
      <c r="J261">
        <v>10</v>
      </c>
      <c r="K261" t="s">
        <v>311</v>
      </c>
      <c r="L261" t="s">
        <v>313</v>
      </c>
      <c r="M261">
        <v>4.2</v>
      </c>
      <c r="N261" t="s">
        <v>314</v>
      </c>
      <c r="O261" t="s">
        <v>336</v>
      </c>
      <c r="P261">
        <v>7.3</v>
      </c>
      <c r="Q261" t="s">
        <v>337</v>
      </c>
      <c r="R261" t="s">
        <v>317</v>
      </c>
      <c r="S261">
        <v>220</v>
      </c>
      <c r="T261" s="56" t="s">
        <v>318</v>
      </c>
      <c r="U261" t="s">
        <v>324</v>
      </c>
      <c r="V261" t="s">
        <v>320</v>
      </c>
      <c r="W261" s="56" t="s">
        <v>330</v>
      </c>
      <c r="X261" s="56">
        <v>0</v>
      </c>
      <c r="Y261" s="56" t="s">
        <v>321</v>
      </c>
      <c r="Z261" s="56">
        <v>0</v>
      </c>
      <c r="AA261" s="56" t="s">
        <v>322</v>
      </c>
      <c r="AB261" s="56">
        <v>0</v>
      </c>
      <c r="AC261" s="56">
        <v>0</v>
      </c>
      <c r="AD261" s="56">
        <v>0</v>
      </c>
      <c r="AE261" s="56" t="s">
        <v>322</v>
      </c>
      <c r="AF261" s="56">
        <v>0</v>
      </c>
      <c r="AG261" s="56">
        <v>0</v>
      </c>
      <c r="AH261" s="56">
        <v>0</v>
      </c>
      <c r="AI261" s="56" t="s">
        <v>318</v>
      </c>
      <c r="AJ261">
        <v>1</v>
      </c>
      <c r="AK261">
        <v>100</v>
      </c>
    </row>
    <row r="262" spans="1:37">
      <c r="A262" t="s">
        <v>634</v>
      </c>
      <c r="B262" t="s">
        <v>309</v>
      </c>
      <c r="C262">
        <v>2018</v>
      </c>
      <c r="D262">
        <v>3</v>
      </c>
      <c r="E262" t="s">
        <v>637</v>
      </c>
      <c r="F262" t="s">
        <v>326</v>
      </c>
      <c r="G262">
        <v>8.9783449999999991</v>
      </c>
      <c r="H262" s="24">
        <f>IF(AND(A262=A261,F262=F261,F262="Winter wheat"),G262*0.9*'Management details'!$F$46,
IF(AND(OR(A262&lt;&gt;A261,F262&lt;&gt;F261),F262="Winter wheat"),G262*'Management details'!$F$46,
IF(F262="Oilseed Rape",G262*'Management details'!$F$47)))</f>
        <v>31.424207499999998</v>
      </c>
      <c r="I262" t="s">
        <v>312</v>
      </c>
      <c r="J262">
        <v>10</v>
      </c>
      <c r="K262" t="s">
        <v>327</v>
      </c>
      <c r="L262" t="s">
        <v>313</v>
      </c>
      <c r="M262">
        <v>4.2</v>
      </c>
      <c r="N262" t="s">
        <v>314</v>
      </c>
      <c r="O262" t="s">
        <v>336</v>
      </c>
      <c r="P262">
        <v>7.3</v>
      </c>
      <c r="Q262" t="s">
        <v>337</v>
      </c>
      <c r="R262" t="s">
        <v>317</v>
      </c>
      <c r="S262">
        <v>220</v>
      </c>
      <c r="T262" s="56" t="s">
        <v>328</v>
      </c>
      <c r="U262" t="s">
        <v>329</v>
      </c>
      <c r="V262" t="s">
        <v>320</v>
      </c>
      <c r="W262" s="56" t="s">
        <v>330</v>
      </c>
      <c r="X262" s="56">
        <v>0</v>
      </c>
      <c r="Y262" s="56" t="s">
        <v>330</v>
      </c>
      <c r="Z262" s="56">
        <v>0</v>
      </c>
      <c r="AA262" s="56" t="s">
        <v>330</v>
      </c>
      <c r="AB262" s="56">
        <v>0</v>
      </c>
      <c r="AC262" s="56">
        <v>0</v>
      </c>
      <c r="AD262" s="56">
        <v>0</v>
      </c>
      <c r="AE262" s="56" t="s">
        <v>322</v>
      </c>
      <c r="AF262" s="56">
        <v>0</v>
      </c>
      <c r="AG262" s="56" t="s">
        <v>322</v>
      </c>
      <c r="AH262" s="56">
        <v>0</v>
      </c>
      <c r="AI262" s="56" t="s">
        <v>328</v>
      </c>
      <c r="AJ262">
        <v>1</v>
      </c>
      <c r="AK262">
        <v>100</v>
      </c>
    </row>
    <row r="263" spans="1:37">
      <c r="A263" t="s">
        <v>634</v>
      </c>
      <c r="B263" t="s">
        <v>309</v>
      </c>
      <c r="C263">
        <v>2019</v>
      </c>
      <c r="D263">
        <v>4</v>
      </c>
      <c r="E263" t="s">
        <v>638</v>
      </c>
      <c r="F263" t="s">
        <v>311</v>
      </c>
      <c r="G263">
        <v>8.9783449999999991</v>
      </c>
      <c r="H263" s="24">
        <f>IF(AND(A263=A262,F263=F262,F263="Winter wheat"),G263*0.9*'Management details'!$F$46,
IF(AND(OR(A263&lt;&gt;A262,F263&lt;&gt;F262),F263="Winter wheat"),G263*'Management details'!$F$46,
IF(F263="Oilseed Rape",G263*'Management details'!$F$47)))</f>
        <v>77.21376699999999</v>
      </c>
      <c r="I263" t="s">
        <v>312</v>
      </c>
      <c r="J263">
        <v>10</v>
      </c>
      <c r="K263" t="s">
        <v>311</v>
      </c>
      <c r="L263" t="s">
        <v>313</v>
      </c>
      <c r="M263">
        <v>4.2</v>
      </c>
      <c r="N263" t="s">
        <v>314</v>
      </c>
      <c r="O263" t="s">
        <v>336</v>
      </c>
      <c r="P263">
        <v>7.3</v>
      </c>
      <c r="Q263" t="s">
        <v>337</v>
      </c>
      <c r="R263" t="s">
        <v>317</v>
      </c>
      <c r="S263">
        <v>220</v>
      </c>
      <c r="T263" s="56" t="s">
        <v>318</v>
      </c>
      <c r="U263" t="s">
        <v>319</v>
      </c>
      <c r="V263" t="s">
        <v>320</v>
      </c>
      <c r="W263" s="56" t="s">
        <v>330</v>
      </c>
      <c r="X263" s="56">
        <v>0</v>
      </c>
      <c r="Y263" s="56" t="s">
        <v>321</v>
      </c>
      <c r="Z263" s="56">
        <v>0</v>
      </c>
      <c r="AA263" s="56" t="s">
        <v>322</v>
      </c>
      <c r="AB263" s="56">
        <v>0</v>
      </c>
      <c r="AC263" s="56" t="s">
        <v>322</v>
      </c>
      <c r="AD263" s="56" t="s">
        <v>322</v>
      </c>
      <c r="AE263" s="56" t="s">
        <v>322</v>
      </c>
      <c r="AF263" s="56">
        <v>0</v>
      </c>
      <c r="AG263" s="56">
        <v>0</v>
      </c>
      <c r="AH263" s="56">
        <v>0</v>
      </c>
      <c r="AI263" s="56" t="s">
        <v>318</v>
      </c>
      <c r="AJ263">
        <v>1</v>
      </c>
      <c r="AK263">
        <v>100</v>
      </c>
    </row>
    <row r="264" spans="1:37">
      <c r="A264" t="s">
        <v>634</v>
      </c>
      <c r="B264" t="s">
        <v>309</v>
      </c>
      <c r="C264">
        <v>2020</v>
      </c>
      <c r="D264">
        <v>5</v>
      </c>
      <c r="E264" t="s">
        <v>639</v>
      </c>
      <c r="F264" t="s">
        <v>311</v>
      </c>
      <c r="G264">
        <v>8.9783449999999991</v>
      </c>
      <c r="H264" s="24">
        <f>IF(AND(A264=A263,F264=F263,F264="Winter wheat"),G264*0.9*'Management details'!$F$46,
IF(AND(OR(A264&lt;&gt;A263,F264&lt;&gt;F263),F264="Winter wheat"),G264*'Management details'!$F$46,
IF(F264="Oilseed Rape",G264*'Management details'!$F$47)))</f>
        <v>69.492390299999983</v>
      </c>
      <c r="I264" t="s">
        <v>312</v>
      </c>
      <c r="J264">
        <v>10</v>
      </c>
      <c r="K264" t="s">
        <v>311</v>
      </c>
      <c r="L264" t="s">
        <v>313</v>
      </c>
      <c r="M264">
        <v>4.2</v>
      </c>
      <c r="N264" t="s">
        <v>314</v>
      </c>
      <c r="O264" t="s">
        <v>336</v>
      </c>
      <c r="P264">
        <v>7.3</v>
      </c>
      <c r="Q264" t="s">
        <v>337</v>
      </c>
      <c r="R264" t="s">
        <v>317</v>
      </c>
      <c r="S264">
        <v>220</v>
      </c>
      <c r="T264" s="56" t="s">
        <v>318</v>
      </c>
      <c r="U264" t="s">
        <v>324</v>
      </c>
      <c r="V264" t="s">
        <v>320</v>
      </c>
      <c r="W264" s="56" t="s">
        <v>330</v>
      </c>
      <c r="X264" s="56">
        <v>0</v>
      </c>
      <c r="Y264" s="56" t="s">
        <v>321</v>
      </c>
      <c r="Z264" s="56">
        <v>0</v>
      </c>
      <c r="AA264" s="56" t="s">
        <v>322</v>
      </c>
      <c r="AB264" s="56">
        <v>0</v>
      </c>
      <c r="AC264" s="56">
        <v>0</v>
      </c>
      <c r="AD264" s="56">
        <v>0</v>
      </c>
      <c r="AE264" s="56" t="s">
        <v>322</v>
      </c>
      <c r="AF264" s="56">
        <v>0</v>
      </c>
      <c r="AG264" s="56">
        <v>0</v>
      </c>
      <c r="AH264" s="56">
        <v>0</v>
      </c>
      <c r="AI264" s="56" t="s">
        <v>318</v>
      </c>
      <c r="AJ264">
        <v>1</v>
      </c>
      <c r="AK264">
        <v>100</v>
      </c>
    </row>
    <row r="265" spans="1:37">
      <c r="A265" t="s">
        <v>634</v>
      </c>
      <c r="B265" t="s">
        <v>309</v>
      </c>
      <c r="C265">
        <v>2021</v>
      </c>
      <c r="D265">
        <v>6</v>
      </c>
      <c r="E265" t="s">
        <v>640</v>
      </c>
      <c r="F265" t="s">
        <v>326</v>
      </c>
      <c r="G265">
        <v>8.9783449999999991</v>
      </c>
      <c r="H265" s="24">
        <f>IF(AND(A265=A264,F265=F264,F265="Winter wheat"),G265*0.9*'Management details'!$F$46,
IF(AND(OR(A265&lt;&gt;A264,F265&lt;&gt;F264),F265="Winter wheat"),G265*'Management details'!$F$46,
IF(F265="Oilseed Rape",G265*'Management details'!$F$47)))</f>
        <v>31.424207499999998</v>
      </c>
      <c r="I265" t="s">
        <v>312</v>
      </c>
      <c r="J265">
        <v>10</v>
      </c>
      <c r="K265" t="s">
        <v>327</v>
      </c>
      <c r="L265" t="s">
        <v>313</v>
      </c>
      <c r="M265">
        <v>4.2</v>
      </c>
      <c r="N265" t="s">
        <v>314</v>
      </c>
      <c r="O265" t="s">
        <v>336</v>
      </c>
      <c r="P265">
        <v>7.3</v>
      </c>
      <c r="Q265" t="s">
        <v>337</v>
      </c>
      <c r="R265" t="s">
        <v>317</v>
      </c>
      <c r="S265">
        <v>220</v>
      </c>
      <c r="T265" s="56" t="s">
        <v>328</v>
      </c>
      <c r="U265" t="s">
        <v>329</v>
      </c>
      <c r="V265" t="s">
        <v>320</v>
      </c>
      <c r="W265" s="56" t="s">
        <v>330</v>
      </c>
      <c r="X265" s="56">
        <v>0</v>
      </c>
      <c r="Y265" s="56" t="s">
        <v>330</v>
      </c>
      <c r="Z265" s="56">
        <v>0</v>
      </c>
      <c r="AA265" s="56" t="s">
        <v>330</v>
      </c>
      <c r="AB265" s="56">
        <v>0</v>
      </c>
      <c r="AC265" s="56">
        <v>0</v>
      </c>
      <c r="AD265" s="56">
        <v>0</v>
      </c>
      <c r="AE265" s="56" t="s">
        <v>322</v>
      </c>
      <c r="AF265" s="56">
        <v>0</v>
      </c>
      <c r="AG265" s="56" t="s">
        <v>322</v>
      </c>
      <c r="AH265" s="56">
        <v>0</v>
      </c>
      <c r="AI265" s="56" t="s">
        <v>328</v>
      </c>
      <c r="AJ265">
        <v>1</v>
      </c>
      <c r="AK265">
        <v>100</v>
      </c>
    </row>
    <row r="266" spans="1:37">
      <c r="A266" t="s">
        <v>641</v>
      </c>
      <c r="B266" t="s">
        <v>309</v>
      </c>
      <c r="C266">
        <v>2016</v>
      </c>
      <c r="D266">
        <v>1</v>
      </c>
      <c r="E266" t="s">
        <v>642</v>
      </c>
      <c r="F266" t="s">
        <v>311</v>
      </c>
      <c r="G266">
        <v>9.5059109999999993</v>
      </c>
      <c r="H266" s="24">
        <f>IF(AND(A266=A265,F266=F265,F266="Winter wheat"),G266*0.9*'Management details'!$F$46,
IF(AND(OR(A266&lt;&gt;A265,F266&lt;&gt;F265),F266="Winter wheat"),G266*'Management details'!$F$46,
IF(F266="Oilseed Rape",G266*'Management details'!$F$47)))</f>
        <v>81.75083459999999</v>
      </c>
      <c r="I266" t="s">
        <v>312</v>
      </c>
      <c r="J266">
        <v>10</v>
      </c>
      <c r="K266" t="s">
        <v>311</v>
      </c>
      <c r="L266" t="s">
        <v>313</v>
      </c>
      <c r="M266">
        <v>4.2</v>
      </c>
      <c r="N266" t="s">
        <v>314</v>
      </c>
      <c r="O266" t="s">
        <v>336</v>
      </c>
      <c r="P266">
        <v>7.3</v>
      </c>
      <c r="Q266" t="s">
        <v>337</v>
      </c>
      <c r="R266" t="s">
        <v>317</v>
      </c>
      <c r="S266">
        <v>220</v>
      </c>
      <c r="T266" s="56" t="s">
        <v>318</v>
      </c>
      <c r="U266" t="s">
        <v>319</v>
      </c>
      <c r="V266" t="s">
        <v>320</v>
      </c>
      <c r="W266" s="56" t="s">
        <v>330</v>
      </c>
      <c r="X266" s="56">
        <v>0</v>
      </c>
      <c r="Y266" s="56" t="s">
        <v>321</v>
      </c>
      <c r="Z266" s="56">
        <v>0</v>
      </c>
      <c r="AA266" s="56" t="s">
        <v>322</v>
      </c>
      <c r="AB266" s="56">
        <v>0</v>
      </c>
      <c r="AC266" s="56" t="s">
        <v>322</v>
      </c>
      <c r="AD266" s="56" t="s">
        <v>322</v>
      </c>
      <c r="AE266" s="56" t="s">
        <v>322</v>
      </c>
      <c r="AF266" s="56">
        <v>0</v>
      </c>
      <c r="AG266" s="56">
        <v>0</v>
      </c>
      <c r="AH266" s="56">
        <v>0</v>
      </c>
      <c r="AI266" s="56" t="s">
        <v>318</v>
      </c>
      <c r="AJ266">
        <v>1</v>
      </c>
      <c r="AK266">
        <v>100</v>
      </c>
    </row>
    <row r="267" spans="1:37">
      <c r="A267" t="s">
        <v>641</v>
      </c>
      <c r="B267" t="s">
        <v>309</v>
      </c>
      <c r="C267">
        <v>2017</v>
      </c>
      <c r="D267">
        <v>2</v>
      </c>
      <c r="E267" t="s">
        <v>643</v>
      </c>
      <c r="F267" t="s">
        <v>311</v>
      </c>
      <c r="G267">
        <v>9.5059109999999993</v>
      </c>
      <c r="H267" s="24">
        <f>IF(AND(A267=A266,F267=F266,F267="Winter wheat"),G267*0.9*'Management details'!$F$46,
IF(AND(OR(A267&lt;&gt;A266,F267&lt;&gt;F266),F267="Winter wheat"),G267*'Management details'!$F$46,
IF(F267="Oilseed Rape",G267*'Management details'!$F$47)))</f>
        <v>73.575751139999994</v>
      </c>
      <c r="I267" t="s">
        <v>312</v>
      </c>
      <c r="J267">
        <v>10</v>
      </c>
      <c r="K267" t="s">
        <v>311</v>
      </c>
      <c r="L267" t="s">
        <v>313</v>
      </c>
      <c r="M267">
        <v>4.2</v>
      </c>
      <c r="N267" t="s">
        <v>314</v>
      </c>
      <c r="O267" t="s">
        <v>336</v>
      </c>
      <c r="P267">
        <v>7.3</v>
      </c>
      <c r="Q267" t="s">
        <v>337</v>
      </c>
      <c r="R267" t="s">
        <v>317</v>
      </c>
      <c r="S267">
        <v>220</v>
      </c>
      <c r="T267" s="56" t="s">
        <v>318</v>
      </c>
      <c r="U267" t="s">
        <v>324</v>
      </c>
      <c r="V267" t="s">
        <v>320</v>
      </c>
      <c r="W267" s="56" t="s">
        <v>330</v>
      </c>
      <c r="X267" s="56">
        <v>0</v>
      </c>
      <c r="Y267" s="56" t="s">
        <v>321</v>
      </c>
      <c r="Z267" s="56">
        <v>0</v>
      </c>
      <c r="AA267" s="56" t="s">
        <v>322</v>
      </c>
      <c r="AB267" s="56">
        <v>0</v>
      </c>
      <c r="AC267" s="56">
        <v>0</v>
      </c>
      <c r="AD267" s="56">
        <v>0</v>
      </c>
      <c r="AE267" s="56" t="s">
        <v>322</v>
      </c>
      <c r="AF267" s="56">
        <v>0</v>
      </c>
      <c r="AG267" s="56">
        <v>0</v>
      </c>
      <c r="AH267" s="56">
        <v>0</v>
      </c>
      <c r="AI267" s="56" t="s">
        <v>318</v>
      </c>
      <c r="AJ267">
        <v>1</v>
      </c>
      <c r="AK267">
        <v>100</v>
      </c>
    </row>
    <row r="268" spans="1:37">
      <c r="A268" t="s">
        <v>641</v>
      </c>
      <c r="B268" t="s">
        <v>309</v>
      </c>
      <c r="C268">
        <v>2018</v>
      </c>
      <c r="D268">
        <v>3</v>
      </c>
      <c r="E268" t="s">
        <v>644</v>
      </c>
      <c r="F268" t="s">
        <v>326</v>
      </c>
      <c r="G268">
        <v>9.5059109999999993</v>
      </c>
      <c r="H268" s="24">
        <f>IF(AND(A268=A267,F268=F267,F268="Winter wheat"),G268*0.9*'Management details'!$F$46,
IF(AND(OR(A268&lt;&gt;A267,F268&lt;&gt;F267),F268="Winter wheat"),G268*'Management details'!$F$46,
IF(F268="Oilseed Rape",G268*'Management details'!$F$47)))</f>
        <v>33.270688499999999</v>
      </c>
      <c r="I268" t="s">
        <v>312</v>
      </c>
      <c r="J268">
        <v>10</v>
      </c>
      <c r="K268" t="s">
        <v>327</v>
      </c>
      <c r="L268" t="s">
        <v>313</v>
      </c>
      <c r="M268">
        <v>4.2</v>
      </c>
      <c r="N268" t="s">
        <v>314</v>
      </c>
      <c r="O268" t="s">
        <v>336</v>
      </c>
      <c r="P268">
        <v>7.3</v>
      </c>
      <c r="Q268" t="s">
        <v>337</v>
      </c>
      <c r="R268" t="s">
        <v>317</v>
      </c>
      <c r="S268">
        <v>220</v>
      </c>
      <c r="T268" s="56" t="s">
        <v>328</v>
      </c>
      <c r="U268" t="s">
        <v>329</v>
      </c>
      <c r="V268" t="s">
        <v>320</v>
      </c>
      <c r="W268" s="56" t="s">
        <v>330</v>
      </c>
      <c r="X268" s="56">
        <v>0</v>
      </c>
      <c r="Y268" s="56" t="s">
        <v>330</v>
      </c>
      <c r="Z268" s="56">
        <v>0</v>
      </c>
      <c r="AA268" s="56" t="s">
        <v>330</v>
      </c>
      <c r="AB268" s="56">
        <v>0</v>
      </c>
      <c r="AC268" s="56">
        <v>0</v>
      </c>
      <c r="AD268" s="56">
        <v>0</v>
      </c>
      <c r="AE268" s="56" t="s">
        <v>322</v>
      </c>
      <c r="AF268" s="56">
        <v>0</v>
      </c>
      <c r="AG268" s="56" t="s">
        <v>322</v>
      </c>
      <c r="AH268" s="56">
        <v>0</v>
      </c>
      <c r="AI268" s="56" t="s">
        <v>328</v>
      </c>
      <c r="AJ268">
        <v>1</v>
      </c>
      <c r="AK268">
        <v>100</v>
      </c>
    </row>
    <row r="269" spans="1:37">
      <c r="A269" t="s">
        <v>641</v>
      </c>
      <c r="B269" t="s">
        <v>309</v>
      </c>
      <c r="C269">
        <v>2019</v>
      </c>
      <c r="D269">
        <v>4</v>
      </c>
      <c r="E269" t="s">
        <v>645</v>
      </c>
      <c r="F269" t="s">
        <v>311</v>
      </c>
      <c r="G269">
        <v>9.5059109999999993</v>
      </c>
      <c r="H269" s="24">
        <f>IF(AND(A269=A268,F269=F268,F269="Winter wheat"),G269*0.9*'Management details'!$F$46,
IF(AND(OR(A269&lt;&gt;A268,F269&lt;&gt;F268),F269="Winter wheat"),G269*'Management details'!$F$46,
IF(F269="Oilseed Rape",G269*'Management details'!$F$47)))</f>
        <v>81.75083459999999</v>
      </c>
      <c r="I269" t="s">
        <v>312</v>
      </c>
      <c r="J269">
        <v>10</v>
      </c>
      <c r="K269" t="s">
        <v>311</v>
      </c>
      <c r="L269" t="s">
        <v>313</v>
      </c>
      <c r="M269">
        <v>4.2</v>
      </c>
      <c r="N269" t="s">
        <v>314</v>
      </c>
      <c r="O269" t="s">
        <v>336</v>
      </c>
      <c r="P269">
        <v>7.3</v>
      </c>
      <c r="Q269" t="s">
        <v>337</v>
      </c>
      <c r="R269" t="s">
        <v>317</v>
      </c>
      <c r="S269">
        <v>220</v>
      </c>
      <c r="T269" s="56" t="s">
        <v>318</v>
      </c>
      <c r="U269" t="s">
        <v>319</v>
      </c>
      <c r="V269" t="s">
        <v>320</v>
      </c>
      <c r="W269" s="56" t="s">
        <v>330</v>
      </c>
      <c r="X269" s="56">
        <v>0</v>
      </c>
      <c r="Y269" s="56" t="s">
        <v>321</v>
      </c>
      <c r="Z269" s="56">
        <v>0</v>
      </c>
      <c r="AA269" s="56" t="s">
        <v>322</v>
      </c>
      <c r="AB269" s="56">
        <v>0</v>
      </c>
      <c r="AC269" s="56" t="s">
        <v>322</v>
      </c>
      <c r="AD269" s="56" t="s">
        <v>322</v>
      </c>
      <c r="AE269" s="56" t="s">
        <v>322</v>
      </c>
      <c r="AF269" s="56">
        <v>0</v>
      </c>
      <c r="AG269" s="56">
        <v>0</v>
      </c>
      <c r="AH269" s="56">
        <v>0</v>
      </c>
      <c r="AI269" s="56" t="s">
        <v>318</v>
      </c>
      <c r="AJ269">
        <v>1</v>
      </c>
      <c r="AK269">
        <v>100</v>
      </c>
    </row>
    <row r="270" spans="1:37">
      <c r="A270" t="s">
        <v>641</v>
      </c>
      <c r="B270" t="s">
        <v>309</v>
      </c>
      <c r="C270">
        <v>2020</v>
      </c>
      <c r="D270">
        <v>5</v>
      </c>
      <c r="E270" t="s">
        <v>646</v>
      </c>
      <c r="F270" t="s">
        <v>311</v>
      </c>
      <c r="G270">
        <v>9.5059109999999993</v>
      </c>
      <c r="H270" s="24">
        <f>IF(AND(A270=A269,F270=F269,F270="Winter wheat"),G270*0.9*'Management details'!$F$46,
IF(AND(OR(A270&lt;&gt;A269,F270&lt;&gt;F269),F270="Winter wheat"),G270*'Management details'!$F$46,
IF(F270="Oilseed Rape",G270*'Management details'!$F$47)))</f>
        <v>73.575751139999994</v>
      </c>
      <c r="I270" t="s">
        <v>312</v>
      </c>
      <c r="J270">
        <v>10</v>
      </c>
      <c r="K270" t="s">
        <v>311</v>
      </c>
      <c r="L270" t="s">
        <v>313</v>
      </c>
      <c r="M270">
        <v>4.2</v>
      </c>
      <c r="N270" t="s">
        <v>314</v>
      </c>
      <c r="O270" t="s">
        <v>336</v>
      </c>
      <c r="P270">
        <v>7.3</v>
      </c>
      <c r="Q270" t="s">
        <v>337</v>
      </c>
      <c r="R270" t="s">
        <v>317</v>
      </c>
      <c r="S270">
        <v>220</v>
      </c>
      <c r="T270" s="56" t="s">
        <v>318</v>
      </c>
      <c r="U270" t="s">
        <v>324</v>
      </c>
      <c r="V270" t="s">
        <v>320</v>
      </c>
      <c r="W270" s="56" t="s">
        <v>330</v>
      </c>
      <c r="X270" s="56">
        <v>0</v>
      </c>
      <c r="Y270" s="56" t="s">
        <v>321</v>
      </c>
      <c r="Z270" s="56">
        <v>0</v>
      </c>
      <c r="AA270" s="56" t="s">
        <v>322</v>
      </c>
      <c r="AB270" s="56">
        <v>0</v>
      </c>
      <c r="AC270" s="56">
        <v>0</v>
      </c>
      <c r="AD270" s="56">
        <v>0</v>
      </c>
      <c r="AE270" s="56" t="s">
        <v>322</v>
      </c>
      <c r="AF270" s="56">
        <v>0</v>
      </c>
      <c r="AG270" s="56">
        <v>0</v>
      </c>
      <c r="AH270" s="56">
        <v>0</v>
      </c>
      <c r="AI270" s="56" t="s">
        <v>318</v>
      </c>
      <c r="AJ270">
        <v>1</v>
      </c>
      <c r="AK270">
        <v>100</v>
      </c>
    </row>
    <row r="271" spans="1:37">
      <c r="A271" t="s">
        <v>641</v>
      </c>
      <c r="B271" t="s">
        <v>309</v>
      </c>
      <c r="C271">
        <v>2021</v>
      </c>
      <c r="D271">
        <v>6</v>
      </c>
      <c r="E271" t="s">
        <v>647</v>
      </c>
      <c r="F271" t="s">
        <v>326</v>
      </c>
      <c r="G271">
        <v>9.5059109999999993</v>
      </c>
      <c r="H271" s="24">
        <f>IF(AND(A271=A270,F271=F270,F271="Winter wheat"),G271*0.9*'Management details'!$F$46,
IF(AND(OR(A271&lt;&gt;A270,F271&lt;&gt;F270),F271="Winter wheat"),G271*'Management details'!$F$46,
IF(F271="Oilseed Rape",G271*'Management details'!$F$47)))</f>
        <v>33.270688499999999</v>
      </c>
      <c r="I271" t="s">
        <v>312</v>
      </c>
      <c r="J271">
        <v>10</v>
      </c>
      <c r="K271" t="s">
        <v>327</v>
      </c>
      <c r="L271" t="s">
        <v>313</v>
      </c>
      <c r="M271">
        <v>4.2</v>
      </c>
      <c r="N271" t="s">
        <v>314</v>
      </c>
      <c r="O271" t="s">
        <v>336</v>
      </c>
      <c r="P271">
        <v>7.3</v>
      </c>
      <c r="Q271" t="s">
        <v>337</v>
      </c>
      <c r="R271" t="s">
        <v>317</v>
      </c>
      <c r="S271">
        <v>220</v>
      </c>
      <c r="T271" s="56" t="s">
        <v>328</v>
      </c>
      <c r="U271" t="s">
        <v>329</v>
      </c>
      <c r="V271" t="s">
        <v>320</v>
      </c>
      <c r="W271" s="56" t="s">
        <v>330</v>
      </c>
      <c r="X271" s="56">
        <v>0</v>
      </c>
      <c r="Y271" s="56" t="s">
        <v>330</v>
      </c>
      <c r="Z271" s="56">
        <v>0</v>
      </c>
      <c r="AA271" s="56" t="s">
        <v>330</v>
      </c>
      <c r="AB271" s="56">
        <v>0</v>
      </c>
      <c r="AC271" s="56">
        <v>0</v>
      </c>
      <c r="AD271" s="56">
        <v>0</v>
      </c>
      <c r="AE271" s="56" t="s">
        <v>322</v>
      </c>
      <c r="AF271" s="56">
        <v>0</v>
      </c>
      <c r="AG271" s="56" t="s">
        <v>322</v>
      </c>
      <c r="AH271" s="56">
        <v>0</v>
      </c>
      <c r="AI271" s="56" t="s">
        <v>328</v>
      </c>
      <c r="AJ271">
        <v>1</v>
      </c>
      <c r="AK271">
        <v>100</v>
      </c>
    </row>
    <row r="272" spans="1:37">
      <c r="A272" t="s">
        <v>648</v>
      </c>
      <c r="B272" t="s">
        <v>309</v>
      </c>
      <c r="C272">
        <v>2016</v>
      </c>
      <c r="D272">
        <v>1</v>
      </c>
      <c r="E272" t="s">
        <v>649</v>
      </c>
      <c r="F272" t="s">
        <v>311</v>
      </c>
      <c r="G272">
        <v>7.2422199999999997</v>
      </c>
      <c r="H272" s="24">
        <f>IF(AND(A272=A271,F272=F271,F272="Winter wheat"),G272*0.9*'Management details'!$F$46,
IF(AND(OR(A272&lt;&gt;A271,F272&lt;&gt;F271),F272="Winter wheat"),G272*'Management details'!$F$46,
IF(F272="Oilseed Rape",G272*'Management details'!$F$47)))</f>
        <v>62.283091999999996</v>
      </c>
      <c r="I272" t="s">
        <v>312</v>
      </c>
      <c r="J272">
        <v>10</v>
      </c>
      <c r="K272" t="s">
        <v>311</v>
      </c>
      <c r="L272" t="s">
        <v>345</v>
      </c>
      <c r="M272">
        <v>1.1000000000000001</v>
      </c>
      <c r="N272" t="s">
        <v>314</v>
      </c>
      <c r="O272" t="s">
        <v>315</v>
      </c>
      <c r="P272">
        <v>6.4</v>
      </c>
      <c r="Q272" t="s">
        <v>337</v>
      </c>
      <c r="R272" t="s">
        <v>317</v>
      </c>
      <c r="S272">
        <v>220</v>
      </c>
      <c r="T272" s="56" t="s">
        <v>318</v>
      </c>
      <c r="U272" t="s">
        <v>319</v>
      </c>
      <c r="V272" t="s">
        <v>410</v>
      </c>
      <c r="W272" s="56" t="s">
        <v>330</v>
      </c>
      <c r="X272" s="56">
        <v>0</v>
      </c>
      <c r="Y272" s="56" t="s">
        <v>321</v>
      </c>
      <c r="Z272" s="56">
        <v>0</v>
      </c>
      <c r="AA272" s="56" t="s">
        <v>322</v>
      </c>
      <c r="AB272" s="56">
        <v>0</v>
      </c>
      <c r="AC272" s="56" t="s">
        <v>322</v>
      </c>
      <c r="AD272" s="56" t="s">
        <v>322</v>
      </c>
      <c r="AE272" s="56" t="s">
        <v>322</v>
      </c>
      <c r="AF272" s="56">
        <v>0</v>
      </c>
      <c r="AG272" s="56">
        <v>0</v>
      </c>
      <c r="AH272" s="56">
        <v>0</v>
      </c>
      <c r="AI272" s="56" t="s">
        <v>318</v>
      </c>
      <c r="AJ272">
        <v>1</v>
      </c>
      <c r="AK272">
        <v>100</v>
      </c>
    </row>
    <row r="273" spans="1:37">
      <c r="A273" t="s">
        <v>648</v>
      </c>
      <c r="B273" t="s">
        <v>309</v>
      </c>
      <c r="C273">
        <v>2017</v>
      </c>
      <c r="D273">
        <v>2</v>
      </c>
      <c r="E273" t="s">
        <v>650</v>
      </c>
      <c r="F273" t="s">
        <v>311</v>
      </c>
      <c r="G273">
        <v>7.2422199999999997</v>
      </c>
      <c r="H273" s="24">
        <f>IF(AND(A273=A272,F273=F272,F273="Winter wheat"),G273*0.9*'Management details'!$F$46,
IF(AND(OR(A273&lt;&gt;A272,F273&lt;&gt;F272),F273="Winter wheat"),G273*'Management details'!$F$46,
IF(F273="Oilseed Rape",G273*'Management details'!$F$47)))</f>
        <v>56.054782799999991</v>
      </c>
      <c r="I273" t="s">
        <v>312</v>
      </c>
      <c r="J273">
        <v>10</v>
      </c>
      <c r="K273" t="s">
        <v>311</v>
      </c>
      <c r="L273" t="s">
        <v>345</v>
      </c>
      <c r="M273">
        <v>1.1000000000000001</v>
      </c>
      <c r="N273" t="s">
        <v>314</v>
      </c>
      <c r="O273" t="s">
        <v>315</v>
      </c>
      <c r="P273">
        <v>6.4</v>
      </c>
      <c r="Q273" t="s">
        <v>337</v>
      </c>
      <c r="R273" t="s">
        <v>317</v>
      </c>
      <c r="S273">
        <v>220</v>
      </c>
      <c r="T273" s="56" t="s">
        <v>318</v>
      </c>
      <c r="U273" t="s">
        <v>324</v>
      </c>
      <c r="V273" t="s">
        <v>412</v>
      </c>
      <c r="W273" s="56" t="s">
        <v>330</v>
      </c>
      <c r="X273" s="56">
        <v>0</v>
      </c>
      <c r="Y273" s="56" t="s">
        <v>321</v>
      </c>
      <c r="Z273" s="56">
        <v>0</v>
      </c>
      <c r="AA273" s="56" t="s">
        <v>322</v>
      </c>
      <c r="AB273" s="56">
        <v>0</v>
      </c>
      <c r="AC273" s="56">
        <v>0</v>
      </c>
      <c r="AD273" s="56">
        <v>0</v>
      </c>
      <c r="AE273" s="56" t="s">
        <v>322</v>
      </c>
      <c r="AF273" s="56">
        <v>0</v>
      </c>
      <c r="AG273" s="56">
        <v>0</v>
      </c>
      <c r="AH273" s="56">
        <v>0</v>
      </c>
      <c r="AI273" s="56" t="s">
        <v>318</v>
      </c>
      <c r="AJ273">
        <v>1</v>
      </c>
      <c r="AK273">
        <v>100</v>
      </c>
    </row>
    <row r="274" spans="1:37">
      <c r="A274" t="s">
        <v>648</v>
      </c>
      <c r="B274" t="s">
        <v>309</v>
      </c>
      <c r="C274">
        <v>2018</v>
      </c>
      <c r="D274">
        <v>3</v>
      </c>
      <c r="E274" t="s">
        <v>651</v>
      </c>
      <c r="F274" t="s">
        <v>326</v>
      </c>
      <c r="G274">
        <v>7.2422199999999997</v>
      </c>
      <c r="H274" s="24">
        <f>IF(AND(A274=A273,F274=F273,F274="Winter wheat"),G274*0.9*'Management details'!$F$46,
IF(AND(OR(A274&lt;&gt;A273,F274&lt;&gt;F273),F274="Winter wheat"),G274*'Management details'!$F$46,
IF(F274="Oilseed Rape",G274*'Management details'!$F$47)))</f>
        <v>25.347769999999997</v>
      </c>
      <c r="I274" t="s">
        <v>312</v>
      </c>
      <c r="J274">
        <v>10</v>
      </c>
      <c r="K274" t="s">
        <v>327</v>
      </c>
      <c r="L274" t="s">
        <v>345</v>
      </c>
      <c r="M274">
        <v>1.1000000000000001</v>
      </c>
      <c r="N274" t="s">
        <v>314</v>
      </c>
      <c r="O274" t="s">
        <v>315</v>
      </c>
      <c r="P274">
        <v>6.4</v>
      </c>
      <c r="Q274" t="s">
        <v>337</v>
      </c>
      <c r="R274" t="s">
        <v>317</v>
      </c>
      <c r="S274">
        <v>220</v>
      </c>
      <c r="T274" s="56" t="s">
        <v>328</v>
      </c>
      <c r="U274" t="s">
        <v>329</v>
      </c>
      <c r="V274" t="s">
        <v>320</v>
      </c>
      <c r="W274" s="56" t="s">
        <v>330</v>
      </c>
      <c r="X274" s="56">
        <v>0</v>
      </c>
      <c r="Y274" s="56" t="s">
        <v>330</v>
      </c>
      <c r="Z274" s="56">
        <v>0</v>
      </c>
      <c r="AA274" s="56" t="s">
        <v>330</v>
      </c>
      <c r="AB274" s="56">
        <v>0</v>
      </c>
      <c r="AC274" s="56">
        <v>0</v>
      </c>
      <c r="AD274" s="56">
        <v>0</v>
      </c>
      <c r="AE274" s="56" t="s">
        <v>322</v>
      </c>
      <c r="AF274" s="56">
        <v>0</v>
      </c>
      <c r="AG274" s="56" t="s">
        <v>322</v>
      </c>
      <c r="AH274" s="56">
        <v>0</v>
      </c>
      <c r="AI274" s="56" t="s">
        <v>328</v>
      </c>
      <c r="AJ274">
        <v>1</v>
      </c>
      <c r="AK274">
        <v>100</v>
      </c>
    </row>
    <row r="275" spans="1:37">
      <c r="A275" t="s">
        <v>648</v>
      </c>
      <c r="B275" t="s">
        <v>309</v>
      </c>
      <c r="C275">
        <v>2019</v>
      </c>
      <c r="D275">
        <v>4</v>
      </c>
      <c r="E275" t="s">
        <v>652</v>
      </c>
      <c r="F275" t="s">
        <v>311</v>
      </c>
      <c r="G275">
        <v>7.2422199999999997</v>
      </c>
      <c r="H275" s="24">
        <f>IF(AND(A275=A274,F275=F274,F275="Winter wheat"),G275*0.9*'Management details'!$F$46,
IF(AND(OR(A275&lt;&gt;A274,F275&lt;&gt;F274),F275="Winter wheat"),G275*'Management details'!$F$46,
IF(F275="Oilseed Rape",G275*'Management details'!$F$47)))</f>
        <v>62.283091999999996</v>
      </c>
      <c r="I275" t="s">
        <v>312</v>
      </c>
      <c r="J275">
        <v>10</v>
      </c>
      <c r="K275" t="s">
        <v>311</v>
      </c>
      <c r="L275" t="s">
        <v>345</v>
      </c>
      <c r="M275">
        <v>1.1000000000000001</v>
      </c>
      <c r="N275" t="s">
        <v>314</v>
      </c>
      <c r="O275" t="s">
        <v>315</v>
      </c>
      <c r="P275">
        <v>6.4</v>
      </c>
      <c r="Q275" t="s">
        <v>337</v>
      </c>
      <c r="R275" t="s">
        <v>317</v>
      </c>
      <c r="S275">
        <v>220</v>
      </c>
      <c r="T275" s="56" t="s">
        <v>318</v>
      </c>
      <c r="U275" t="s">
        <v>319</v>
      </c>
      <c r="V275" t="s">
        <v>410</v>
      </c>
      <c r="W275" s="56" t="s">
        <v>330</v>
      </c>
      <c r="X275" s="56">
        <v>0</v>
      </c>
      <c r="Y275" s="56" t="s">
        <v>321</v>
      </c>
      <c r="Z275" s="56">
        <v>0</v>
      </c>
      <c r="AA275" s="56" t="s">
        <v>322</v>
      </c>
      <c r="AB275" s="56">
        <v>0</v>
      </c>
      <c r="AC275" s="56" t="s">
        <v>322</v>
      </c>
      <c r="AD275" s="56" t="s">
        <v>322</v>
      </c>
      <c r="AE275" s="56" t="s">
        <v>322</v>
      </c>
      <c r="AF275" s="56">
        <v>0</v>
      </c>
      <c r="AG275" s="56">
        <v>0</v>
      </c>
      <c r="AH275" s="56">
        <v>0</v>
      </c>
      <c r="AI275" s="56" t="s">
        <v>318</v>
      </c>
      <c r="AJ275">
        <v>1</v>
      </c>
      <c r="AK275">
        <v>100</v>
      </c>
    </row>
    <row r="276" spans="1:37">
      <c r="A276" t="s">
        <v>648</v>
      </c>
      <c r="B276" t="s">
        <v>309</v>
      </c>
      <c r="C276">
        <v>2020</v>
      </c>
      <c r="D276">
        <v>5</v>
      </c>
      <c r="E276" t="s">
        <v>653</v>
      </c>
      <c r="F276" t="s">
        <v>311</v>
      </c>
      <c r="G276">
        <v>7.2422199999999997</v>
      </c>
      <c r="H276" s="24">
        <f>IF(AND(A276=A275,F276=F275,F276="Winter wheat"),G276*0.9*'Management details'!$F$46,
IF(AND(OR(A276&lt;&gt;A275,F276&lt;&gt;F275),F276="Winter wheat"),G276*'Management details'!$F$46,
IF(F276="Oilseed Rape",G276*'Management details'!$F$47)))</f>
        <v>56.054782799999991</v>
      </c>
      <c r="I276" t="s">
        <v>312</v>
      </c>
      <c r="J276">
        <v>10</v>
      </c>
      <c r="K276" t="s">
        <v>311</v>
      </c>
      <c r="L276" t="s">
        <v>345</v>
      </c>
      <c r="M276">
        <v>1.1000000000000001</v>
      </c>
      <c r="N276" t="s">
        <v>314</v>
      </c>
      <c r="O276" t="s">
        <v>315</v>
      </c>
      <c r="P276">
        <v>6.4</v>
      </c>
      <c r="Q276" t="s">
        <v>337</v>
      </c>
      <c r="R276" t="s">
        <v>317</v>
      </c>
      <c r="S276">
        <v>220</v>
      </c>
      <c r="T276" s="56" t="s">
        <v>318</v>
      </c>
      <c r="U276" t="s">
        <v>324</v>
      </c>
      <c r="V276" t="s">
        <v>412</v>
      </c>
      <c r="W276" s="56" t="s">
        <v>330</v>
      </c>
      <c r="X276" s="56">
        <v>0</v>
      </c>
      <c r="Y276" s="56" t="s">
        <v>321</v>
      </c>
      <c r="Z276" s="56">
        <v>0</v>
      </c>
      <c r="AA276" s="56" t="s">
        <v>322</v>
      </c>
      <c r="AB276" s="56">
        <v>0</v>
      </c>
      <c r="AC276" s="56">
        <v>0</v>
      </c>
      <c r="AD276" s="56">
        <v>0</v>
      </c>
      <c r="AE276" s="56" t="s">
        <v>322</v>
      </c>
      <c r="AF276" s="56">
        <v>0</v>
      </c>
      <c r="AG276" s="56">
        <v>0</v>
      </c>
      <c r="AH276" s="56">
        <v>0</v>
      </c>
      <c r="AI276" s="56" t="s">
        <v>318</v>
      </c>
      <c r="AJ276">
        <v>1</v>
      </c>
      <c r="AK276">
        <v>100</v>
      </c>
    </row>
    <row r="277" spans="1:37">
      <c r="A277" t="s">
        <v>648</v>
      </c>
      <c r="B277" t="s">
        <v>309</v>
      </c>
      <c r="C277">
        <v>2021</v>
      </c>
      <c r="D277">
        <v>6</v>
      </c>
      <c r="E277" t="s">
        <v>654</v>
      </c>
      <c r="F277" t="s">
        <v>326</v>
      </c>
      <c r="G277">
        <v>7.2422199999999997</v>
      </c>
      <c r="H277" s="24">
        <f>IF(AND(A277=A276,F277=F276,F277="Winter wheat"),G277*0.9*'Management details'!$F$46,
IF(AND(OR(A277&lt;&gt;A276,F277&lt;&gt;F276),F277="Winter wheat"),G277*'Management details'!$F$46,
IF(F277="Oilseed Rape",G277*'Management details'!$F$47)))</f>
        <v>25.347769999999997</v>
      </c>
      <c r="I277" t="s">
        <v>312</v>
      </c>
      <c r="J277">
        <v>10</v>
      </c>
      <c r="K277" t="s">
        <v>327</v>
      </c>
      <c r="L277" t="s">
        <v>345</v>
      </c>
      <c r="M277">
        <v>1.1000000000000001</v>
      </c>
      <c r="N277" t="s">
        <v>314</v>
      </c>
      <c r="O277" t="s">
        <v>315</v>
      </c>
      <c r="P277">
        <v>6.4</v>
      </c>
      <c r="Q277" t="s">
        <v>337</v>
      </c>
      <c r="R277" t="s">
        <v>317</v>
      </c>
      <c r="S277">
        <v>220</v>
      </c>
      <c r="T277" s="56" t="s">
        <v>328</v>
      </c>
      <c r="U277" t="s">
        <v>329</v>
      </c>
      <c r="V277" t="s">
        <v>320</v>
      </c>
      <c r="W277" s="56" t="s">
        <v>330</v>
      </c>
      <c r="X277" s="56">
        <v>0</v>
      </c>
      <c r="Y277" s="56" t="s">
        <v>330</v>
      </c>
      <c r="Z277" s="56">
        <v>0</v>
      </c>
      <c r="AA277" s="56" t="s">
        <v>330</v>
      </c>
      <c r="AB277" s="56">
        <v>0</v>
      </c>
      <c r="AC277" s="56">
        <v>0</v>
      </c>
      <c r="AD277" s="56">
        <v>0</v>
      </c>
      <c r="AE277" s="56" t="s">
        <v>322</v>
      </c>
      <c r="AF277" s="56">
        <v>0</v>
      </c>
      <c r="AG277" s="56" t="s">
        <v>322</v>
      </c>
      <c r="AH277" s="56">
        <v>0</v>
      </c>
      <c r="AI277" s="56" t="s">
        <v>328</v>
      </c>
      <c r="AJ277">
        <v>1</v>
      </c>
      <c r="AK277">
        <v>100</v>
      </c>
    </row>
    <row r="278" spans="1:37">
      <c r="A278" t="s">
        <v>655</v>
      </c>
      <c r="B278" t="s">
        <v>309</v>
      </c>
      <c r="C278">
        <v>2016</v>
      </c>
      <c r="D278">
        <v>1</v>
      </c>
      <c r="E278" t="s">
        <v>656</v>
      </c>
      <c r="F278" t="s">
        <v>311</v>
      </c>
      <c r="G278">
        <v>4.2849899999999996</v>
      </c>
      <c r="H278" s="24">
        <f>IF(AND(A278=A277,F278=F277,F278="Winter wheat"),G278*0.9*'Management details'!$F$46,
IF(AND(OR(A278&lt;&gt;A277,F278&lt;&gt;F277),F278="Winter wheat"),G278*'Management details'!$F$46,
IF(F278="Oilseed Rape",G278*'Management details'!$F$47)))</f>
        <v>36.850913999999996</v>
      </c>
      <c r="I278" t="s">
        <v>312</v>
      </c>
      <c r="J278">
        <v>10</v>
      </c>
      <c r="K278" t="s">
        <v>311</v>
      </c>
      <c r="L278" t="s">
        <v>313</v>
      </c>
      <c r="M278">
        <v>2.7</v>
      </c>
      <c r="N278" t="s">
        <v>314</v>
      </c>
      <c r="O278" t="s">
        <v>336</v>
      </c>
      <c r="P278">
        <v>6.8</v>
      </c>
      <c r="Q278" t="s">
        <v>337</v>
      </c>
      <c r="R278" t="s">
        <v>317</v>
      </c>
      <c r="S278">
        <v>220</v>
      </c>
      <c r="T278" s="56" t="s">
        <v>318</v>
      </c>
      <c r="U278" t="s">
        <v>319</v>
      </c>
      <c r="V278" t="s">
        <v>320</v>
      </c>
      <c r="W278" s="56" t="s">
        <v>330</v>
      </c>
      <c r="X278" s="56">
        <v>0</v>
      </c>
      <c r="Y278" s="56" t="s">
        <v>321</v>
      </c>
      <c r="Z278" s="56">
        <v>0</v>
      </c>
      <c r="AA278" s="56" t="s">
        <v>322</v>
      </c>
      <c r="AB278" s="56">
        <v>0</v>
      </c>
      <c r="AC278" s="56" t="s">
        <v>322</v>
      </c>
      <c r="AD278" s="56" t="s">
        <v>322</v>
      </c>
      <c r="AE278" s="56" t="s">
        <v>322</v>
      </c>
      <c r="AF278" s="56">
        <v>0</v>
      </c>
      <c r="AG278" s="56">
        <v>0</v>
      </c>
      <c r="AH278" s="56">
        <v>0</v>
      </c>
      <c r="AI278" s="56" t="s">
        <v>318</v>
      </c>
      <c r="AJ278">
        <v>1</v>
      </c>
      <c r="AK278">
        <v>100</v>
      </c>
    </row>
    <row r="279" spans="1:37">
      <c r="A279" t="s">
        <v>655</v>
      </c>
      <c r="B279" t="s">
        <v>309</v>
      </c>
      <c r="C279">
        <v>2017</v>
      </c>
      <c r="D279">
        <v>2</v>
      </c>
      <c r="E279" t="s">
        <v>657</v>
      </c>
      <c r="F279" t="s">
        <v>311</v>
      </c>
      <c r="G279">
        <v>4.2849899999999996</v>
      </c>
      <c r="H279" s="24">
        <f>IF(AND(A279=A278,F279=F278,F279="Winter wheat"),G279*0.9*'Management details'!$F$46,
IF(AND(OR(A279&lt;&gt;A278,F279&lt;&gt;F278),F279="Winter wheat"),G279*'Management details'!$F$46,
IF(F279="Oilseed Rape",G279*'Management details'!$F$47)))</f>
        <v>33.165822599999998</v>
      </c>
      <c r="I279" t="s">
        <v>312</v>
      </c>
      <c r="J279">
        <v>10</v>
      </c>
      <c r="K279" t="s">
        <v>311</v>
      </c>
      <c r="L279" t="s">
        <v>313</v>
      </c>
      <c r="M279">
        <v>2.7</v>
      </c>
      <c r="N279" t="s">
        <v>314</v>
      </c>
      <c r="O279" t="s">
        <v>336</v>
      </c>
      <c r="P279">
        <v>6.8</v>
      </c>
      <c r="Q279" t="s">
        <v>337</v>
      </c>
      <c r="R279" t="s">
        <v>317</v>
      </c>
      <c r="S279">
        <v>220</v>
      </c>
      <c r="T279" s="56" t="s">
        <v>318</v>
      </c>
      <c r="U279" t="s">
        <v>324</v>
      </c>
      <c r="V279" t="s">
        <v>320</v>
      </c>
      <c r="W279" s="56" t="s">
        <v>330</v>
      </c>
      <c r="X279" s="56">
        <v>0</v>
      </c>
      <c r="Y279" s="56" t="s">
        <v>321</v>
      </c>
      <c r="Z279" s="56">
        <v>0</v>
      </c>
      <c r="AA279" s="56" t="s">
        <v>322</v>
      </c>
      <c r="AB279" s="56">
        <v>0</v>
      </c>
      <c r="AC279" s="56">
        <v>0</v>
      </c>
      <c r="AD279" s="56">
        <v>0</v>
      </c>
      <c r="AE279" s="56" t="s">
        <v>322</v>
      </c>
      <c r="AF279" s="56">
        <v>0</v>
      </c>
      <c r="AG279" s="56">
        <v>0</v>
      </c>
      <c r="AH279" s="56">
        <v>0</v>
      </c>
      <c r="AI279" s="56" t="s">
        <v>318</v>
      </c>
      <c r="AJ279">
        <v>1</v>
      </c>
      <c r="AK279">
        <v>100</v>
      </c>
    </row>
    <row r="280" spans="1:37">
      <c r="A280" t="s">
        <v>655</v>
      </c>
      <c r="B280" t="s">
        <v>309</v>
      </c>
      <c r="C280">
        <v>2018</v>
      </c>
      <c r="D280">
        <v>3</v>
      </c>
      <c r="E280" t="s">
        <v>658</v>
      </c>
      <c r="F280" t="s">
        <v>326</v>
      </c>
      <c r="G280">
        <v>4.2849899999999996</v>
      </c>
      <c r="H280" s="24">
        <f>IF(AND(A280=A279,F280=F279,F280="Winter wheat"),G280*0.9*'Management details'!$F$46,
IF(AND(OR(A280&lt;&gt;A279,F280&lt;&gt;F279),F280="Winter wheat"),G280*'Management details'!$F$46,
IF(F280="Oilseed Rape",G280*'Management details'!$F$47)))</f>
        <v>14.997464999999998</v>
      </c>
      <c r="I280" t="s">
        <v>312</v>
      </c>
      <c r="J280">
        <v>10</v>
      </c>
      <c r="K280" t="s">
        <v>327</v>
      </c>
      <c r="L280" t="s">
        <v>313</v>
      </c>
      <c r="M280">
        <v>2.7</v>
      </c>
      <c r="N280" t="s">
        <v>314</v>
      </c>
      <c r="O280" t="s">
        <v>336</v>
      </c>
      <c r="P280">
        <v>6.8</v>
      </c>
      <c r="Q280" t="s">
        <v>337</v>
      </c>
      <c r="R280" t="s">
        <v>317</v>
      </c>
      <c r="S280">
        <v>220</v>
      </c>
      <c r="T280" s="56" t="s">
        <v>328</v>
      </c>
      <c r="U280" t="s">
        <v>329</v>
      </c>
      <c r="V280" t="s">
        <v>320</v>
      </c>
      <c r="W280" s="56" t="s">
        <v>330</v>
      </c>
      <c r="X280" s="56">
        <v>0</v>
      </c>
      <c r="Y280" s="56" t="s">
        <v>330</v>
      </c>
      <c r="Z280" s="56">
        <v>0</v>
      </c>
      <c r="AA280" s="56" t="s">
        <v>330</v>
      </c>
      <c r="AB280" s="56">
        <v>0</v>
      </c>
      <c r="AC280" s="56">
        <v>0</v>
      </c>
      <c r="AD280" s="56">
        <v>0</v>
      </c>
      <c r="AE280" s="56" t="s">
        <v>322</v>
      </c>
      <c r="AF280" s="56">
        <v>0</v>
      </c>
      <c r="AG280" s="56" t="s">
        <v>322</v>
      </c>
      <c r="AH280" s="56">
        <v>0</v>
      </c>
      <c r="AI280" s="56" t="s">
        <v>328</v>
      </c>
      <c r="AJ280">
        <v>1</v>
      </c>
      <c r="AK280">
        <v>100</v>
      </c>
    </row>
    <row r="281" spans="1:37">
      <c r="A281" t="s">
        <v>655</v>
      </c>
      <c r="B281" t="s">
        <v>309</v>
      </c>
      <c r="C281">
        <v>2019</v>
      </c>
      <c r="D281">
        <v>4</v>
      </c>
      <c r="E281" t="s">
        <v>659</v>
      </c>
      <c r="F281" t="s">
        <v>311</v>
      </c>
      <c r="G281">
        <v>4.2849899999999996</v>
      </c>
      <c r="H281" s="24">
        <f>IF(AND(A281=A280,F281=F280,F281="Winter wheat"),G281*0.9*'Management details'!$F$46,
IF(AND(OR(A281&lt;&gt;A280,F281&lt;&gt;F280),F281="Winter wheat"),G281*'Management details'!$F$46,
IF(F281="Oilseed Rape",G281*'Management details'!$F$47)))</f>
        <v>36.850913999999996</v>
      </c>
      <c r="I281" t="s">
        <v>312</v>
      </c>
      <c r="J281">
        <v>10</v>
      </c>
      <c r="K281" t="s">
        <v>311</v>
      </c>
      <c r="L281" t="s">
        <v>313</v>
      </c>
      <c r="M281">
        <v>2.7</v>
      </c>
      <c r="N281" t="s">
        <v>314</v>
      </c>
      <c r="O281" t="s">
        <v>336</v>
      </c>
      <c r="P281">
        <v>6.8</v>
      </c>
      <c r="Q281" t="s">
        <v>337</v>
      </c>
      <c r="R281" t="s">
        <v>317</v>
      </c>
      <c r="S281">
        <v>220</v>
      </c>
      <c r="T281" s="56" t="s">
        <v>318</v>
      </c>
      <c r="U281" t="s">
        <v>319</v>
      </c>
      <c r="V281" t="s">
        <v>320</v>
      </c>
      <c r="W281" s="56" t="s">
        <v>330</v>
      </c>
      <c r="X281" s="56">
        <v>0</v>
      </c>
      <c r="Y281" s="56" t="s">
        <v>321</v>
      </c>
      <c r="Z281" s="56">
        <v>0</v>
      </c>
      <c r="AA281" s="56" t="s">
        <v>322</v>
      </c>
      <c r="AB281" s="56">
        <v>0</v>
      </c>
      <c r="AC281" s="56" t="s">
        <v>322</v>
      </c>
      <c r="AD281" s="56" t="s">
        <v>322</v>
      </c>
      <c r="AE281" s="56" t="s">
        <v>322</v>
      </c>
      <c r="AF281" s="56">
        <v>0</v>
      </c>
      <c r="AG281" s="56">
        <v>0</v>
      </c>
      <c r="AH281" s="56">
        <v>0</v>
      </c>
      <c r="AI281" s="56" t="s">
        <v>318</v>
      </c>
      <c r="AJ281">
        <v>1</v>
      </c>
      <c r="AK281">
        <v>100</v>
      </c>
    </row>
    <row r="282" spans="1:37">
      <c r="A282" t="s">
        <v>655</v>
      </c>
      <c r="B282" t="s">
        <v>309</v>
      </c>
      <c r="C282">
        <v>2020</v>
      </c>
      <c r="D282">
        <v>5</v>
      </c>
      <c r="E282" t="s">
        <v>660</v>
      </c>
      <c r="F282" t="s">
        <v>311</v>
      </c>
      <c r="G282">
        <v>4.2849899999999996</v>
      </c>
      <c r="H282" s="24">
        <f>IF(AND(A282=A281,F282=F281,F282="Winter wheat"),G282*0.9*'Management details'!$F$46,
IF(AND(OR(A282&lt;&gt;A281,F282&lt;&gt;F281),F282="Winter wheat"),G282*'Management details'!$F$46,
IF(F282="Oilseed Rape",G282*'Management details'!$F$47)))</f>
        <v>33.165822599999998</v>
      </c>
      <c r="I282" t="s">
        <v>312</v>
      </c>
      <c r="J282">
        <v>10</v>
      </c>
      <c r="K282" t="s">
        <v>311</v>
      </c>
      <c r="L282" t="s">
        <v>313</v>
      </c>
      <c r="M282">
        <v>2.7</v>
      </c>
      <c r="N282" t="s">
        <v>314</v>
      </c>
      <c r="O282" t="s">
        <v>336</v>
      </c>
      <c r="P282">
        <v>6.8</v>
      </c>
      <c r="Q282" t="s">
        <v>337</v>
      </c>
      <c r="R282" t="s">
        <v>317</v>
      </c>
      <c r="S282">
        <v>220</v>
      </c>
      <c r="T282" s="56" t="s">
        <v>318</v>
      </c>
      <c r="U282" t="s">
        <v>324</v>
      </c>
      <c r="V282" t="s">
        <v>320</v>
      </c>
      <c r="W282" s="56" t="s">
        <v>330</v>
      </c>
      <c r="X282" s="56">
        <v>0</v>
      </c>
      <c r="Y282" s="56" t="s">
        <v>321</v>
      </c>
      <c r="Z282" s="56">
        <v>0</v>
      </c>
      <c r="AA282" s="56" t="s">
        <v>322</v>
      </c>
      <c r="AB282" s="56">
        <v>0</v>
      </c>
      <c r="AC282" s="56">
        <v>0</v>
      </c>
      <c r="AD282" s="56">
        <v>0</v>
      </c>
      <c r="AE282" s="56" t="s">
        <v>322</v>
      </c>
      <c r="AF282" s="56">
        <v>0</v>
      </c>
      <c r="AG282" s="56">
        <v>0</v>
      </c>
      <c r="AH282" s="56">
        <v>0</v>
      </c>
      <c r="AI282" s="56" t="s">
        <v>318</v>
      </c>
      <c r="AJ282">
        <v>1</v>
      </c>
      <c r="AK282">
        <v>100</v>
      </c>
    </row>
    <row r="283" spans="1:37">
      <c r="A283" t="s">
        <v>655</v>
      </c>
      <c r="B283" t="s">
        <v>309</v>
      </c>
      <c r="C283">
        <v>2021</v>
      </c>
      <c r="D283">
        <v>6</v>
      </c>
      <c r="E283" t="s">
        <v>661</v>
      </c>
      <c r="F283" t="s">
        <v>326</v>
      </c>
      <c r="G283">
        <v>4.2849899999999996</v>
      </c>
      <c r="H283" s="24">
        <f>IF(AND(A283=A282,F283=F282,F283="Winter wheat"),G283*0.9*'Management details'!$F$46,
IF(AND(OR(A283&lt;&gt;A282,F283&lt;&gt;F282),F283="Winter wheat"),G283*'Management details'!$F$46,
IF(F283="Oilseed Rape",G283*'Management details'!$F$47)))</f>
        <v>14.997464999999998</v>
      </c>
      <c r="I283" t="s">
        <v>312</v>
      </c>
      <c r="J283">
        <v>10</v>
      </c>
      <c r="K283" t="s">
        <v>327</v>
      </c>
      <c r="L283" t="s">
        <v>313</v>
      </c>
      <c r="M283">
        <v>2.7</v>
      </c>
      <c r="N283" t="s">
        <v>314</v>
      </c>
      <c r="O283" t="s">
        <v>336</v>
      </c>
      <c r="P283">
        <v>6.8</v>
      </c>
      <c r="Q283" t="s">
        <v>337</v>
      </c>
      <c r="R283" t="s">
        <v>317</v>
      </c>
      <c r="S283">
        <v>220</v>
      </c>
      <c r="T283" s="56" t="s">
        <v>328</v>
      </c>
      <c r="U283" t="s">
        <v>329</v>
      </c>
      <c r="V283" t="s">
        <v>320</v>
      </c>
      <c r="W283" s="56" t="s">
        <v>330</v>
      </c>
      <c r="X283" s="56">
        <v>0</v>
      </c>
      <c r="Y283" s="56" t="s">
        <v>330</v>
      </c>
      <c r="Z283" s="56">
        <v>0</v>
      </c>
      <c r="AA283" s="56" t="s">
        <v>330</v>
      </c>
      <c r="AB283" s="56">
        <v>0</v>
      </c>
      <c r="AC283" s="56">
        <v>0</v>
      </c>
      <c r="AD283" s="56">
        <v>0</v>
      </c>
      <c r="AE283" s="56" t="s">
        <v>322</v>
      </c>
      <c r="AF283" s="56">
        <v>0</v>
      </c>
      <c r="AG283" s="56" t="s">
        <v>322</v>
      </c>
      <c r="AH283" s="56">
        <v>0</v>
      </c>
      <c r="AI283" s="56" t="s">
        <v>328</v>
      </c>
      <c r="AJ283">
        <v>1</v>
      </c>
      <c r="AK283">
        <v>100</v>
      </c>
    </row>
    <row r="284" spans="1:37">
      <c r="A284" t="s">
        <v>662</v>
      </c>
      <c r="B284" t="s">
        <v>309</v>
      </c>
      <c r="C284">
        <v>2016</v>
      </c>
      <c r="D284">
        <v>1</v>
      </c>
      <c r="E284" t="s">
        <v>663</v>
      </c>
      <c r="F284" t="s">
        <v>311</v>
      </c>
      <c r="G284">
        <v>4.675484</v>
      </c>
      <c r="H284" s="24">
        <f>IF(AND(A284=A283,F284=F283,F284="Winter wheat"),G284*0.9*'Management details'!$F$46,
IF(AND(OR(A284&lt;&gt;A283,F284&lt;&gt;F283),F284="Winter wheat"),G284*'Management details'!$F$46,
IF(F284="Oilseed Rape",G284*'Management details'!$F$47)))</f>
        <v>40.209162399999997</v>
      </c>
      <c r="I284" t="s">
        <v>312</v>
      </c>
      <c r="J284">
        <v>10</v>
      </c>
      <c r="K284" t="s">
        <v>311</v>
      </c>
      <c r="L284" t="s">
        <v>345</v>
      </c>
      <c r="M284">
        <v>1.8</v>
      </c>
      <c r="N284" t="s">
        <v>314</v>
      </c>
      <c r="O284" t="s">
        <v>336</v>
      </c>
      <c r="P284">
        <v>6.7</v>
      </c>
      <c r="Q284" t="s">
        <v>337</v>
      </c>
      <c r="R284" t="s">
        <v>317</v>
      </c>
      <c r="S284">
        <v>220</v>
      </c>
      <c r="T284" s="56" t="s">
        <v>318</v>
      </c>
      <c r="U284" t="s">
        <v>319</v>
      </c>
      <c r="V284" t="s">
        <v>320</v>
      </c>
      <c r="W284" s="56" t="s">
        <v>330</v>
      </c>
      <c r="X284" s="56">
        <v>0</v>
      </c>
      <c r="Y284" s="56" t="s">
        <v>321</v>
      </c>
      <c r="Z284" s="56">
        <v>0</v>
      </c>
      <c r="AA284" s="56" t="s">
        <v>322</v>
      </c>
      <c r="AB284" s="56">
        <v>0</v>
      </c>
      <c r="AC284" s="56" t="s">
        <v>322</v>
      </c>
      <c r="AD284" s="56" t="s">
        <v>322</v>
      </c>
      <c r="AE284" s="56" t="s">
        <v>322</v>
      </c>
      <c r="AF284" s="56">
        <v>0</v>
      </c>
      <c r="AG284" s="56">
        <v>0</v>
      </c>
      <c r="AH284" s="56">
        <v>0</v>
      </c>
      <c r="AI284" s="56" t="s">
        <v>318</v>
      </c>
      <c r="AJ284">
        <v>1</v>
      </c>
      <c r="AK284">
        <v>100</v>
      </c>
    </row>
    <row r="285" spans="1:37">
      <c r="A285" t="s">
        <v>662</v>
      </c>
      <c r="B285" t="s">
        <v>309</v>
      </c>
      <c r="C285">
        <v>2017</v>
      </c>
      <c r="D285">
        <v>2</v>
      </c>
      <c r="E285" t="s">
        <v>664</v>
      </c>
      <c r="F285" t="s">
        <v>311</v>
      </c>
      <c r="G285">
        <v>4.675484</v>
      </c>
      <c r="H285" s="24">
        <f>IF(AND(A285=A284,F285=F284,F285="Winter wheat"),G285*0.9*'Management details'!$F$46,
IF(AND(OR(A285&lt;&gt;A284,F285&lt;&gt;F284),F285="Winter wheat"),G285*'Management details'!$F$46,
IF(F285="Oilseed Rape",G285*'Management details'!$F$47)))</f>
        <v>36.188246159999998</v>
      </c>
      <c r="I285" t="s">
        <v>312</v>
      </c>
      <c r="J285">
        <v>10</v>
      </c>
      <c r="K285" t="s">
        <v>311</v>
      </c>
      <c r="L285" t="s">
        <v>345</v>
      </c>
      <c r="M285">
        <v>1.8</v>
      </c>
      <c r="N285" t="s">
        <v>314</v>
      </c>
      <c r="O285" t="s">
        <v>336</v>
      </c>
      <c r="P285">
        <v>6.7</v>
      </c>
      <c r="Q285" t="s">
        <v>337</v>
      </c>
      <c r="R285" t="s">
        <v>317</v>
      </c>
      <c r="S285">
        <v>220</v>
      </c>
      <c r="T285" s="56" t="s">
        <v>318</v>
      </c>
      <c r="U285" t="s">
        <v>324</v>
      </c>
      <c r="V285" t="s">
        <v>320</v>
      </c>
      <c r="W285" s="56" t="s">
        <v>330</v>
      </c>
      <c r="X285" s="56">
        <v>0</v>
      </c>
      <c r="Y285" s="56" t="s">
        <v>321</v>
      </c>
      <c r="Z285" s="56">
        <v>0</v>
      </c>
      <c r="AA285" s="56" t="s">
        <v>322</v>
      </c>
      <c r="AB285" s="56">
        <v>0</v>
      </c>
      <c r="AC285" s="56">
        <v>0</v>
      </c>
      <c r="AD285" s="56">
        <v>0</v>
      </c>
      <c r="AE285" s="56" t="s">
        <v>322</v>
      </c>
      <c r="AF285" s="56">
        <v>0</v>
      </c>
      <c r="AG285" s="56">
        <v>0</v>
      </c>
      <c r="AH285" s="56">
        <v>0</v>
      </c>
      <c r="AI285" s="56" t="s">
        <v>318</v>
      </c>
      <c r="AJ285">
        <v>1</v>
      </c>
      <c r="AK285">
        <v>100</v>
      </c>
    </row>
    <row r="286" spans="1:37">
      <c r="A286" t="s">
        <v>662</v>
      </c>
      <c r="B286" t="s">
        <v>309</v>
      </c>
      <c r="C286">
        <v>2018</v>
      </c>
      <c r="D286">
        <v>3</v>
      </c>
      <c r="E286" t="s">
        <v>665</v>
      </c>
      <c r="F286" t="s">
        <v>326</v>
      </c>
      <c r="G286">
        <v>4.675484</v>
      </c>
      <c r="H286" s="24">
        <f>IF(AND(A286=A285,F286=F285,F286="Winter wheat"),G286*0.9*'Management details'!$F$46,
IF(AND(OR(A286&lt;&gt;A285,F286&lt;&gt;F285),F286="Winter wheat"),G286*'Management details'!$F$46,
IF(F286="Oilseed Rape",G286*'Management details'!$F$47)))</f>
        <v>16.364194000000001</v>
      </c>
      <c r="I286" t="s">
        <v>312</v>
      </c>
      <c r="J286">
        <v>10</v>
      </c>
      <c r="K286" t="s">
        <v>327</v>
      </c>
      <c r="L286" t="s">
        <v>345</v>
      </c>
      <c r="M286">
        <v>1.8</v>
      </c>
      <c r="N286" t="s">
        <v>314</v>
      </c>
      <c r="O286" t="s">
        <v>336</v>
      </c>
      <c r="P286">
        <v>6.7</v>
      </c>
      <c r="Q286" t="s">
        <v>337</v>
      </c>
      <c r="R286" t="s">
        <v>317</v>
      </c>
      <c r="S286">
        <v>220</v>
      </c>
      <c r="T286" s="56" t="s">
        <v>328</v>
      </c>
      <c r="U286" t="s">
        <v>329</v>
      </c>
      <c r="V286" t="s">
        <v>320</v>
      </c>
      <c r="W286" s="56" t="s">
        <v>330</v>
      </c>
      <c r="X286" s="56">
        <v>0</v>
      </c>
      <c r="Y286" s="56" t="s">
        <v>330</v>
      </c>
      <c r="Z286" s="56">
        <v>0</v>
      </c>
      <c r="AA286" s="56" t="s">
        <v>330</v>
      </c>
      <c r="AB286" s="56">
        <v>0</v>
      </c>
      <c r="AC286" s="56">
        <v>0</v>
      </c>
      <c r="AD286" s="56">
        <v>0</v>
      </c>
      <c r="AE286" s="56" t="s">
        <v>322</v>
      </c>
      <c r="AF286" s="56">
        <v>0</v>
      </c>
      <c r="AG286" s="56" t="s">
        <v>322</v>
      </c>
      <c r="AH286" s="56">
        <v>0</v>
      </c>
      <c r="AI286" s="56" t="s">
        <v>328</v>
      </c>
      <c r="AJ286">
        <v>1</v>
      </c>
      <c r="AK286">
        <v>100</v>
      </c>
    </row>
    <row r="287" spans="1:37">
      <c r="A287" t="s">
        <v>662</v>
      </c>
      <c r="B287" t="s">
        <v>309</v>
      </c>
      <c r="C287">
        <v>2019</v>
      </c>
      <c r="D287">
        <v>4</v>
      </c>
      <c r="E287" t="s">
        <v>666</v>
      </c>
      <c r="F287" t="s">
        <v>311</v>
      </c>
      <c r="G287">
        <v>4.675484</v>
      </c>
      <c r="H287" s="24">
        <f>IF(AND(A287=A286,F287=F286,F287="Winter wheat"),G287*0.9*'Management details'!$F$46,
IF(AND(OR(A287&lt;&gt;A286,F287&lt;&gt;F286),F287="Winter wheat"),G287*'Management details'!$F$46,
IF(F287="Oilseed Rape",G287*'Management details'!$F$47)))</f>
        <v>40.209162399999997</v>
      </c>
      <c r="I287" t="s">
        <v>312</v>
      </c>
      <c r="J287">
        <v>10</v>
      </c>
      <c r="K287" t="s">
        <v>311</v>
      </c>
      <c r="L287" t="s">
        <v>345</v>
      </c>
      <c r="M287">
        <v>1.8</v>
      </c>
      <c r="N287" t="s">
        <v>314</v>
      </c>
      <c r="O287" t="s">
        <v>336</v>
      </c>
      <c r="P287">
        <v>6.7</v>
      </c>
      <c r="Q287" t="s">
        <v>337</v>
      </c>
      <c r="R287" t="s">
        <v>317</v>
      </c>
      <c r="S287">
        <v>220</v>
      </c>
      <c r="T287" s="56" t="s">
        <v>318</v>
      </c>
      <c r="U287" t="s">
        <v>319</v>
      </c>
      <c r="V287" t="s">
        <v>320</v>
      </c>
      <c r="W287" s="56" t="s">
        <v>330</v>
      </c>
      <c r="X287" s="56">
        <v>0</v>
      </c>
      <c r="Y287" s="56" t="s">
        <v>321</v>
      </c>
      <c r="Z287" s="56">
        <v>0</v>
      </c>
      <c r="AA287" s="56" t="s">
        <v>322</v>
      </c>
      <c r="AB287" s="56">
        <v>0</v>
      </c>
      <c r="AC287" s="56" t="s">
        <v>322</v>
      </c>
      <c r="AD287" s="56" t="s">
        <v>322</v>
      </c>
      <c r="AE287" s="56" t="s">
        <v>322</v>
      </c>
      <c r="AF287" s="56">
        <v>0</v>
      </c>
      <c r="AG287" s="56">
        <v>0</v>
      </c>
      <c r="AH287" s="56">
        <v>0</v>
      </c>
      <c r="AI287" s="56" t="s">
        <v>318</v>
      </c>
      <c r="AJ287">
        <v>1</v>
      </c>
      <c r="AK287">
        <v>100</v>
      </c>
    </row>
    <row r="288" spans="1:37">
      <c r="A288" t="s">
        <v>662</v>
      </c>
      <c r="B288" t="s">
        <v>309</v>
      </c>
      <c r="C288">
        <v>2020</v>
      </c>
      <c r="D288">
        <v>5</v>
      </c>
      <c r="E288" t="s">
        <v>667</v>
      </c>
      <c r="F288" t="s">
        <v>311</v>
      </c>
      <c r="G288">
        <v>4.675484</v>
      </c>
      <c r="H288" s="24">
        <f>IF(AND(A288=A287,F288=F287,F288="Winter wheat"),G288*0.9*'Management details'!$F$46,
IF(AND(OR(A288&lt;&gt;A287,F288&lt;&gt;F287),F288="Winter wheat"),G288*'Management details'!$F$46,
IF(F288="Oilseed Rape",G288*'Management details'!$F$47)))</f>
        <v>36.188246159999998</v>
      </c>
      <c r="I288" t="s">
        <v>312</v>
      </c>
      <c r="J288">
        <v>10</v>
      </c>
      <c r="K288" t="s">
        <v>311</v>
      </c>
      <c r="L288" t="s">
        <v>345</v>
      </c>
      <c r="M288">
        <v>1.8</v>
      </c>
      <c r="N288" t="s">
        <v>314</v>
      </c>
      <c r="O288" t="s">
        <v>336</v>
      </c>
      <c r="P288">
        <v>6.7</v>
      </c>
      <c r="Q288" t="s">
        <v>337</v>
      </c>
      <c r="R288" t="s">
        <v>317</v>
      </c>
      <c r="S288">
        <v>220</v>
      </c>
      <c r="T288" s="56" t="s">
        <v>318</v>
      </c>
      <c r="U288" t="s">
        <v>324</v>
      </c>
      <c r="V288" t="s">
        <v>320</v>
      </c>
      <c r="W288" s="56" t="s">
        <v>330</v>
      </c>
      <c r="X288" s="56">
        <v>0</v>
      </c>
      <c r="Y288" s="56" t="s">
        <v>321</v>
      </c>
      <c r="Z288" s="56">
        <v>0</v>
      </c>
      <c r="AA288" s="56" t="s">
        <v>322</v>
      </c>
      <c r="AB288" s="56">
        <v>0</v>
      </c>
      <c r="AC288" s="56">
        <v>0</v>
      </c>
      <c r="AD288" s="56">
        <v>0</v>
      </c>
      <c r="AE288" s="56" t="s">
        <v>322</v>
      </c>
      <c r="AF288" s="56">
        <v>0</v>
      </c>
      <c r="AG288" s="56">
        <v>0</v>
      </c>
      <c r="AH288" s="56">
        <v>0</v>
      </c>
      <c r="AI288" s="56" t="s">
        <v>318</v>
      </c>
      <c r="AJ288">
        <v>1</v>
      </c>
      <c r="AK288">
        <v>100</v>
      </c>
    </row>
    <row r="289" spans="1:37">
      <c r="A289" t="s">
        <v>662</v>
      </c>
      <c r="B289" t="s">
        <v>309</v>
      </c>
      <c r="C289">
        <v>2021</v>
      </c>
      <c r="D289">
        <v>6</v>
      </c>
      <c r="E289" t="s">
        <v>668</v>
      </c>
      <c r="F289" t="s">
        <v>326</v>
      </c>
      <c r="G289">
        <v>4.675484</v>
      </c>
      <c r="H289" s="24">
        <f>IF(AND(A289=A288,F289=F288,F289="Winter wheat"),G289*0.9*'Management details'!$F$46,
IF(AND(OR(A289&lt;&gt;A288,F289&lt;&gt;F288),F289="Winter wheat"),G289*'Management details'!$F$46,
IF(F289="Oilseed Rape",G289*'Management details'!$F$47)))</f>
        <v>16.364194000000001</v>
      </c>
      <c r="I289" t="s">
        <v>312</v>
      </c>
      <c r="J289">
        <v>10</v>
      </c>
      <c r="K289" t="s">
        <v>327</v>
      </c>
      <c r="L289" t="s">
        <v>345</v>
      </c>
      <c r="M289">
        <v>1.8</v>
      </c>
      <c r="N289" t="s">
        <v>314</v>
      </c>
      <c r="O289" t="s">
        <v>336</v>
      </c>
      <c r="P289">
        <v>6.7</v>
      </c>
      <c r="Q289" t="s">
        <v>337</v>
      </c>
      <c r="R289" t="s">
        <v>317</v>
      </c>
      <c r="S289">
        <v>220</v>
      </c>
      <c r="T289" s="56" t="s">
        <v>328</v>
      </c>
      <c r="U289" t="s">
        <v>329</v>
      </c>
      <c r="V289" t="s">
        <v>320</v>
      </c>
      <c r="W289" s="56" t="s">
        <v>330</v>
      </c>
      <c r="X289" s="56">
        <v>0</v>
      </c>
      <c r="Y289" s="56" t="s">
        <v>330</v>
      </c>
      <c r="Z289" s="56">
        <v>0</v>
      </c>
      <c r="AA289" s="56" t="s">
        <v>330</v>
      </c>
      <c r="AB289" s="56">
        <v>0</v>
      </c>
      <c r="AC289" s="56">
        <v>0</v>
      </c>
      <c r="AD289" s="56">
        <v>0</v>
      </c>
      <c r="AE289" s="56" t="s">
        <v>322</v>
      </c>
      <c r="AF289" s="56">
        <v>0</v>
      </c>
      <c r="AG289" s="56" t="s">
        <v>322</v>
      </c>
      <c r="AH289" s="56">
        <v>0</v>
      </c>
      <c r="AI289" s="56" t="s">
        <v>328</v>
      </c>
      <c r="AJ289">
        <v>1</v>
      </c>
      <c r="AK289">
        <v>100</v>
      </c>
    </row>
    <row r="290" spans="1:37">
      <c r="A290" t="s">
        <v>669</v>
      </c>
      <c r="B290" t="s">
        <v>309</v>
      </c>
      <c r="C290">
        <v>2016</v>
      </c>
      <c r="D290">
        <v>1</v>
      </c>
      <c r="E290" t="s">
        <v>670</v>
      </c>
      <c r="F290" t="s">
        <v>311</v>
      </c>
      <c r="G290">
        <v>12.081019</v>
      </c>
      <c r="H290" s="24">
        <f>IF(AND(A290=A289,F290=F289,F290="Winter wheat"),G290*0.9*'Management details'!$F$46,
IF(AND(OR(A290&lt;&gt;A289,F290&lt;&gt;F289),F290="Winter wheat"),G290*'Management details'!$F$46,
IF(F290="Oilseed Rape",G290*'Management details'!$F$47)))</f>
        <v>103.8967634</v>
      </c>
      <c r="I290" t="s">
        <v>312</v>
      </c>
      <c r="J290">
        <v>10</v>
      </c>
      <c r="K290" t="s">
        <v>311</v>
      </c>
      <c r="L290" t="s">
        <v>345</v>
      </c>
      <c r="M290">
        <v>1.8</v>
      </c>
      <c r="N290" t="s">
        <v>314</v>
      </c>
      <c r="O290" t="s">
        <v>336</v>
      </c>
      <c r="P290">
        <v>6.7</v>
      </c>
      <c r="Q290" t="s">
        <v>337</v>
      </c>
      <c r="R290" t="s">
        <v>317</v>
      </c>
      <c r="S290">
        <v>220</v>
      </c>
      <c r="T290" s="56" t="s">
        <v>318</v>
      </c>
      <c r="U290" t="s">
        <v>319</v>
      </c>
      <c r="V290" t="s">
        <v>320</v>
      </c>
      <c r="W290" s="56" t="s">
        <v>330</v>
      </c>
      <c r="X290" s="56">
        <v>0</v>
      </c>
      <c r="Y290" s="56" t="s">
        <v>321</v>
      </c>
      <c r="Z290" s="56">
        <v>0</v>
      </c>
      <c r="AA290" s="56" t="s">
        <v>322</v>
      </c>
      <c r="AB290" s="56">
        <v>0</v>
      </c>
      <c r="AC290" s="56" t="s">
        <v>322</v>
      </c>
      <c r="AD290" s="56" t="s">
        <v>322</v>
      </c>
      <c r="AE290" s="56" t="s">
        <v>322</v>
      </c>
      <c r="AF290" s="56">
        <v>0</v>
      </c>
      <c r="AG290" s="56">
        <v>0</v>
      </c>
      <c r="AH290" s="56">
        <v>0</v>
      </c>
      <c r="AI290" s="56" t="s">
        <v>318</v>
      </c>
      <c r="AJ290">
        <v>1</v>
      </c>
      <c r="AK290">
        <v>100</v>
      </c>
    </row>
    <row r="291" spans="1:37">
      <c r="A291" t="s">
        <v>669</v>
      </c>
      <c r="B291" t="s">
        <v>309</v>
      </c>
      <c r="C291">
        <v>2017</v>
      </c>
      <c r="D291">
        <v>2</v>
      </c>
      <c r="E291" t="s">
        <v>671</v>
      </c>
      <c r="F291" t="s">
        <v>311</v>
      </c>
      <c r="G291">
        <v>12.081019</v>
      </c>
      <c r="H291" s="24">
        <f>IF(AND(A291=A290,F291=F290,F291="Winter wheat"),G291*0.9*'Management details'!$F$46,
IF(AND(OR(A291&lt;&gt;A290,F291&lt;&gt;F290),F291="Winter wheat"),G291*'Management details'!$F$46,
IF(F291="Oilseed Rape",G291*'Management details'!$F$47)))</f>
        <v>93.507087060000003</v>
      </c>
      <c r="I291" t="s">
        <v>312</v>
      </c>
      <c r="J291">
        <v>10</v>
      </c>
      <c r="K291" t="s">
        <v>311</v>
      </c>
      <c r="L291" t="s">
        <v>345</v>
      </c>
      <c r="M291">
        <v>1.8</v>
      </c>
      <c r="N291" t="s">
        <v>314</v>
      </c>
      <c r="O291" t="s">
        <v>336</v>
      </c>
      <c r="P291">
        <v>6.7</v>
      </c>
      <c r="Q291" t="s">
        <v>337</v>
      </c>
      <c r="R291" t="s">
        <v>317</v>
      </c>
      <c r="S291">
        <v>220</v>
      </c>
      <c r="T291" s="56" t="s">
        <v>318</v>
      </c>
      <c r="U291" t="s">
        <v>324</v>
      </c>
      <c r="V291" t="s">
        <v>320</v>
      </c>
      <c r="W291" s="56" t="s">
        <v>330</v>
      </c>
      <c r="X291" s="56">
        <v>0</v>
      </c>
      <c r="Y291" s="56" t="s">
        <v>321</v>
      </c>
      <c r="Z291" s="56">
        <v>0</v>
      </c>
      <c r="AA291" s="56" t="s">
        <v>322</v>
      </c>
      <c r="AB291" s="56">
        <v>0</v>
      </c>
      <c r="AC291" s="56">
        <v>0</v>
      </c>
      <c r="AD291" s="56">
        <v>0</v>
      </c>
      <c r="AE291" s="56" t="s">
        <v>322</v>
      </c>
      <c r="AF291" s="56">
        <v>0</v>
      </c>
      <c r="AG291" s="56">
        <v>0</v>
      </c>
      <c r="AH291" s="56">
        <v>0</v>
      </c>
      <c r="AI291" s="56" t="s">
        <v>318</v>
      </c>
      <c r="AJ291">
        <v>1</v>
      </c>
      <c r="AK291">
        <v>100</v>
      </c>
    </row>
    <row r="292" spans="1:37">
      <c r="A292" t="s">
        <v>669</v>
      </c>
      <c r="B292" t="s">
        <v>309</v>
      </c>
      <c r="C292">
        <v>2018</v>
      </c>
      <c r="D292">
        <v>3</v>
      </c>
      <c r="E292" t="s">
        <v>672</v>
      </c>
      <c r="F292" t="s">
        <v>326</v>
      </c>
      <c r="G292">
        <v>12.081019</v>
      </c>
      <c r="H292" s="24">
        <f>IF(AND(A292=A291,F292=F291,F292="Winter wheat"),G292*0.9*'Management details'!$F$46,
IF(AND(OR(A292&lt;&gt;A291,F292&lt;&gt;F291),F292="Winter wheat"),G292*'Management details'!$F$46,
IF(F292="Oilseed Rape",G292*'Management details'!$F$47)))</f>
        <v>42.283566499999999</v>
      </c>
      <c r="I292" t="s">
        <v>312</v>
      </c>
      <c r="J292">
        <v>10</v>
      </c>
      <c r="K292" t="s">
        <v>327</v>
      </c>
      <c r="L292" t="s">
        <v>345</v>
      </c>
      <c r="M292">
        <v>1.8</v>
      </c>
      <c r="N292" t="s">
        <v>314</v>
      </c>
      <c r="O292" t="s">
        <v>336</v>
      </c>
      <c r="P292">
        <v>6.7</v>
      </c>
      <c r="Q292" t="s">
        <v>337</v>
      </c>
      <c r="R292" t="s">
        <v>317</v>
      </c>
      <c r="S292">
        <v>220</v>
      </c>
      <c r="T292" s="56" t="s">
        <v>328</v>
      </c>
      <c r="U292" t="s">
        <v>329</v>
      </c>
      <c r="V292" t="s">
        <v>320</v>
      </c>
      <c r="W292" s="56" t="s">
        <v>330</v>
      </c>
      <c r="X292" s="56">
        <v>0</v>
      </c>
      <c r="Y292" s="56" t="s">
        <v>330</v>
      </c>
      <c r="Z292" s="56">
        <v>0</v>
      </c>
      <c r="AA292" s="56" t="s">
        <v>330</v>
      </c>
      <c r="AB292" s="56">
        <v>0</v>
      </c>
      <c r="AC292" s="56">
        <v>0</v>
      </c>
      <c r="AD292" s="56">
        <v>0</v>
      </c>
      <c r="AE292" s="56" t="s">
        <v>322</v>
      </c>
      <c r="AF292" s="56">
        <v>0</v>
      </c>
      <c r="AG292" s="56" t="s">
        <v>322</v>
      </c>
      <c r="AH292" s="56">
        <v>0</v>
      </c>
      <c r="AI292" s="56" t="s">
        <v>328</v>
      </c>
      <c r="AJ292">
        <v>1</v>
      </c>
      <c r="AK292">
        <v>100</v>
      </c>
    </row>
    <row r="293" spans="1:37">
      <c r="A293" t="s">
        <v>669</v>
      </c>
      <c r="B293" t="s">
        <v>309</v>
      </c>
      <c r="C293">
        <v>2019</v>
      </c>
      <c r="D293">
        <v>4</v>
      </c>
      <c r="E293" t="s">
        <v>673</v>
      </c>
      <c r="F293" t="s">
        <v>311</v>
      </c>
      <c r="G293">
        <v>12.081019</v>
      </c>
      <c r="H293" s="24">
        <f>IF(AND(A293=A292,F293=F292,F293="Winter wheat"),G293*0.9*'Management details'!$F$46,
IF(AND(OR(A293&lt;&gt;A292,F293&lt;&gt;F292),F293="Winter wheat"),G293*'Management details'!$F$46,
IF(F293="Oilseed Rape",G293*'Management details'!$F$47)))</f>
        <v>103.8967634</v>
      </c>
      <c r="I293" t="s">
        <v>312</v>
      </c>
      <c r="J293">
        <v>10</v>
      </c>
      <c r="K293" t="s">
        <v>311</v>
      </c>
      <c r="L293" t="s">
        <v>345</v>
      </c>
      <c r="M293">
        <v>1.8</v>
      </c>
      <c r="N293" t="s">
        <v>314</v>
      </c>
      <c r="O293" t="s">
        <v>336</v>
      </c>
      <c r="P293">
        <v>6.7</v>
      </c>
      <c r="Q293" t="s">
        <v>337</v>
      </c>
      <c r="R293" t="s">
        <v>317</v>
      </c>
      <c r="S293">
        <v>220</v>
      </c>
      <c r="T293" s="56" t="s">
        <v>318</v>
      </c>
      <c r="U293" t="s">
        <v>319</v>
      </c>
      <c r="V293" t="s">
        <v>320</v>
      </c>
      <c r="W293" s="56" t="s">
        <v>330</v>
      </c>
      <c r="X293" s="56">
        <v>0</v>
      </c>
      <c r="Y293" s="56" t="s">
        <v>321</v>
      </c>
      <c r="Z293" s="56">
        <v>0</v>
      </c>
      <c r="AA293" s="56" t="s">
        <v>322</v>
      </c>
      <c r="AB293" s="56">
        <v>0</v>
      </c>
      <c r="AC293" s="56" t="s">
        <v>322</v>
      </c>
      <c r="AD293" s="56" t="s">
        <v>322</v>
      </c>
      <c r="AE293" s="56" t="s">
        <v>322</v>
      </c>
      <c r="AF293" s="56">
        <v>0</v>
      </c>
      <c r="AG293" s="56">
        <v>0</v>
      </c>
      <c r="AH293" s="56">
        <v>0</v>
      </c>
      <c r="AI293" s="56" t="s">
        <v>318</v>
      </c>
      <c r="AJ293">
        <v>1</v>
      </c>
      <c r="AK293">
        <v>100</v>
      </c>
    </row>
    <row r="294" spans="1:37">
      <c r="A294" t="s">
        <v>669</v>
      </c>
      <c r="B294" t="s">
        <v>309</v>
      </c>
      <c r="C294">
        <v>2020</v>
      </c>
      <c r="D294">
        <v>5</v>
      </c>
      <c r="E294" t="s">
        <v>674</v>
      </c>
      <c r="F294" t="s">
        <v>311</v>
      </c>
      <c r="G294">
        <v>12.081019</v>
      </c>
      <c r="H294" s="24">
        <f>IF(AND(A294=A293,F294=F293,F294="Winter wheat"),G294*0.9*'Management details'!$F$46,
IF(AND(OR(A294&lt;&gt;A293,F294&lt;&gt;F293),F294="Winter wheat"),G294*'Management details'!$F$46,
IF(F294="Oilseed Rape",G294*'Management details'!$F$47)))</f>
        <v>93.507087060000003</v>
      </c>
      <c r="I294" t="s">
        <v>312</v>
      </c>
      <c r="J294">
        <v>10</v>
      </c>
      <c r="K294" t="s">
        <v>311</v>
      </c>
      <c r="L294" t="s">
        <v>345</v>
      </c>
      <c r="M294">
        <v>1.8</v>
      </c>
      <c r="N294" t="s">
        <v>314</v>
      </c>
      <c r="O294" t="s">
        <v>336</v>
      </c>
      <c r="P294">
        <v>6.7</v>
      </c>
      <c r="Q294" t="s">
        <v>337</v>
      </c>
      <c r="R294" t="s">
        <v>317</v>
      </c>
      <c r="S294">
        <v>220</v>
      </c>
      <c r="T294" s="56" t="s">
        <v>318</v>
      </c>
      <c r="U294" t="s">
        <v>324</v>
      </c>
      <c r="V294" t="s">
        <v>320</v>
      </c>
      <c r="W294" s="56" t="s">
        <v>330</v>
      </c>
      <c r="X294" s="56">
        <v>0</v>
      </c>
      <c r="Y294" s="56" t="s">
        <v>321</v>
      </c>
      <c r="Z294" s="56">
        <v>0</v>
      </c>
      <c r="AA294" s="56" t="s">
        <v>322</v>
      </c>
      <c r="AB294" s="56">
        <v>0</v>
      </c>
      <c r="AC294" s="56">
        <v>0</v>
      </c>
      <c r="AD294" s="56">
        <v>0</v>
      </c>
      <c r="AE294" s="56" t="s">
        <v>322</v>
      </c>
      <c r="AF294" s="56">
        <v>0</v>
      </c>
      <c r="AG294" s="56">
        <v>0</v>
      </c>
      <c r="AH294" s="56">
        <v>0</v>
      </c>
      <c r="AI294" s="56" t="s">
        <v>318</v>
      </c>
      <c r="AJ294">
        <v>1</v>
      </c>
      <c r="AK294">
        <v>100</v>
      </c>
    </row>
    <row r="295" spans="1:37">
      <c r="A295" t="s">
        <v>669</v>
      </c>
      <c r="B295" t="s">
        <v>309</v>
      </c>
      <c r="C295">
        <v>2021</v>
      </c>
      <c r="D295">
        <v>6</v>
      </c>
      <c r="E295" t="s">
        <v>675</v>
      </c>
      <c r="F295" t="s">
        <v>326</v>
      </c>
      <c r="G295">
        <v>12.081019</v>
      </c>
      <c r="H295" s="24">
        <f>IF(AND(A295=A294,F295=F294,F295="Winter wheat"),G295*0.9*'Management details'!$F$46,
IF(AND(OR(A295&lt;&gt;A294,F295&lt;&gt;F294),F295="Winter wheat"),G295*'Management details'!$F$46,
IF(F295="Oilseed Rape",G295*'Management details'!$F$47)))</f>
        <v>42.283566499999999</v>
      </c>
      <c r="I295" t="s">
        <v>312</v>
      </c>
      <c r="J295">
        <v>10</v>
      </c>
      <c r="K295" t="s">
        <v>327</v>
      </c>
      <c r="L295" t="s">
        <v>345</v>
      </c>
      <c r="M295">
        <v>1.8</v>
      </c>
      <c r="N295" t="s">
        <v>314</v>
      </c>
      <c r="O295" t="s">
        <v>336</v>
      </c>
      <c r="P295">
        <v>6.7</v>
      </c>
      <c r="Q295" t="s">
        <v>337</v>
      </c>
      <c r="R295" t="s">
        <v>317</v>
      </c>
      <c r="S295">
        <v>220</v>
      </c>
      <c r="T295" s="56" t="s">
        <v>328</v>
      </c>
      <c r="U295" t="s">
        <v>329</v>
      </c>
      <c r="V295" t="s">
        <v>320</v>
      </c>
      <c r="W295" s="56" t="s">
        <v>330</v>
      </c>
      <c r="X295" s="56">
        <v>0</v>
      </c>
      <c r="Y295" s="56" t="s">
        <v>330</v>
      </c>
      <c r="Z295" s="56">
        <v>0</v>
      </c>
      <c r="AA295" s="56" t="s">
        <v>330</v>
      </c>
      <c r="AB295" s="56">
        <v>0</v>
      </c>
      <c r="AC295" s="56">
        <v>0</v>
      </c>
      <c r="AD295" s="56">
        <v>0</v>
      </c>
      <c r="AE295" s="56" t="s">
        <v>322</v>
      </c>
      <c r="AF295" s="56">
        <v>0</v>
      </c>
      <c r="AG295" s="56" t="s">
        <v>322</v>
      </c>
      <c r="AH295" s="56">
        <v>0</v>
      </c>
      <c r="AI295" s="56" t="s">
        <v>328</v>
      </c>
      <c r="AJ295">
        <v>1</v>
      </c>
      <c r="AK295">
        <v>100</v>
      </c>
    </row>
    <row r="296" spans="1:37">
      <c r="A296" t="s">
        <v>676</v>
      </c>
      <c r="B296" t="s">
        <v>309</v>
      </c>
      <c r="C296">
        <v>2016</v>
      </c>
      <c r="D296">
        <v>1</v>
      </c>
      <c r="E296" t="s">
        <v>677</v>
      </c>
      <c r="F296" t="s">
        <v>311</v>
      </c>
      <c r="G296">
        <v>11.059297000000001</v>
      </c>
      <c r="H296" s="24">
        <f>IF(AND(A296=A295,F296=F295,F296="Winter wheat"),G296*0.9*'Management details'!$F$46,
IF(AND(OR(A296&lt;&gt;A295,F296&lt;&gt;F295),F296="Winter wheat"),G296*'Management details'!$F$46,
IF(F296="Oilseed Rape",G296*'Management details'!$F$47)))</f>
        <v>95.109954200000004</v>
      </c>
      <c r="I296" t="s">
        <v>312</v>
      </c>
      <c r="J296">
        <v>10</v>
      </c>
      <c r="K296" t="s">
        <v>311</v>
      </c>
      <c r="L296" t="s">
        <v>313</v>
      </c>
      <c r="M296">
        <v>2.7</v>
      </c>
      <c r="N296" t="s">
        <v>314</v>
      </c>
      <c r="O296" t="s">
        <v>336</v>
      </c>
      <c r="P296">
        <v>6.8</v>
      </c>
      <c r="Q296" t="s">
        <v>337</v>
      </c>
      <c r="R296" t="s">
        <v>317</v>
      </c>
      <c r="S296">
        <v>220</v>
      </c>
      <c r="T296" s="56" t="s">
        <v>318</v>
      </c>
      <c r="U296" t="s">
        <v>319</v>
      </c>
      <c r="V296" t="s">
        <v>320</v>
      </c>
      <c r="W296" s="56" t="s">
        <v>330</v>
      </c>
      <c r="X296" s="56">
        <v>0</v>
      </c>
      <c r="Y296" s="56" t="s">
        <v>321</v>
      </c>
      <c r="Z296" s="56">
        <v>0</v>
      </c>
      <c r="AA296" s="56" t="s">
        <v>322</v>
      </c>
      <c r="AB296" s="56">
        <v>0</v>
      </c>
      <c r="AC296" s="56" t="s">
        <v>322</v>
      </c>
      <c r="AD296" s="56" t="s">
        <v>322</v>
      </c>
      <c r="AE296" s="56" t="s">
        <v>322</v>
      </c>
      <c r="AF296" s="56">
        <v>0</v>
      </c>
      <c r="AG296" s="56">
        <v>0</v>
      </c>
      <c r="AH296" s="56">
        <v>0</v>
      </c>
      <c r="AI296" s="56" t="s">
        <v>318</v>
      </c>
      <c r="AJ296">
        <v>1</v>
      </c>
      <c r="AK296">
        <v>100</v>
      </c>
    </row>
    <row r="297" spans="1:37">
      <c r="A297" t="s">
        <v>676</v>
      </c>
      <c r="B297" t="s">
        <v>309</v>
      </c>
      <c r="C297">
        <v>2017</v>
      </c>
      <c r="D297">
        <v>2</v>
      </c>
      <c r="E297" t="s">
        <v>678</v>
      </c>
      <c r="F297" t="s">
        <v>311</v>
      </c>
      <c r="G297">
        <v>11.059297000000001</v>
      </c>
      <c r="H297" s="24">
        <f>IF(AND(A297=A296,F297=F296,F297="Winter wheat"),G297*0.9*'Management details'!$F$46,
IF(AND(OR(A297&lt;&gt;A296,F297&lt;&gt;F296),F297="Winter wheat"),G297*'Management details'!$F$46,
IF(F297="Oilseed Rape",G297*'Management details'!$F$47)))</f>
        <v>85.598958780000018</v>
      </c>
      <c r="I297" t="s">
        <v>312</v>
      </c>
      <c r="J297">
        <v>10</v>
      </c>
      <c r="K297" t="s">
        <v>311</v>
      </c>
      <c r="L297" t="s">
        <v>313</v>
      </c>
      <c r="M297">
        <v>2.7</v>
      </c>
      <c r="N297" t="s">
        <v>314</v>
      </c>
      <c r="O297" t="s">
        <v>336</v>
      </c>
      <c r="P297">
        <v>6.8</v>
      </c>
      <c r="Q297" t="s">
        <v>337</v>
      </c>
      <c r="R297" t="s">
        <v>317</v>
      </c>
      <c r="S297">
        <v>220</v>
      </c>
      <c r="T297" s="56" t="s">
        <v>318</v>
      </c>
      <c r="U297" t="s">
        <v>324</v>
      </c>
      <c r="V297" t="s">
        <v>320</v>
      </c>
      <c r="W297" s="56" t="s">
        <v>330</v>
      </c>
      <c r="X297" s="56">
        <v>0</v>
      </c>
      <c r="Y297" s="56" t="s">
        <v>321</v>
      </c>
      <c r="Z297" s="56">
        <v>0</v>
      </c>
      <c r="AA297" s="56" t="s">
        <v>322</v>
      </c>
      <c r="AB297" s="56">
        <v>0</v>
      </c>
      <c r="AC297" s="56">
        <v>0</v>
      </c>
      <c r="AD297" s="56">
        <v>0</v>
      </c>
      <c r="AE297" s="56" t="s">
        <v>322</v>
      </c>
      <c r="AF297" s="56">
        <v>0</v>
      </c>
      <c r="AG297" s="56">
        <v>0</v>
      </c>
      <c r="AH297" s="56">
        <v>0</v>
      </c>
      <c r="AI297" s="56" t="s">
        <v>318</v>
      </c>
      <c r="AJ297">
        <v>1</v>
      </c>
      <c r="AK297">
        <v>100</v>
      </c>
    </row>
    <row r="298" spans="1:37">
      <c r="A298" t="s">
        <v>676</v>
      </c>
      <c r="B298" t="s">
        <v>309</v>
      </c>
      <c r="C298">
        <v>2018</v>
      </c>
      <c r="D298">
        <v>3</v>
      </c>
      <c r="E298" t="s">
        <v>679</v>
      </c>
      <c r="F298" t="s">
        <v>326</v>
      </c>
      <c r="G298">
        <v>11.059297000000001</v>
      </c>
      <c r="H298" s="24">
        <f>IF(AND(A298=A297,F298=F297,F298="Winter wheat"),G298*0.9*'Management details'!$F$46,
IF(AND(OR(A298&lt;&gt;A297,F298&lt;&gt;F297),F298="Winter wheat"),G298*'Management details'!$F$46,
IF(F298="Oilseed Rape",G298*'Management details'!$F$47)))</f>
        <v>38.707539500000003</v>
      </c>
      <c r="I298" t="s">
        <v>312</v>
      </c>
      <c r="J298">
        <v>10</v>
      </c>
      <c r="K298" t="s">
        <v>327</v>
      </c>
      <c r="L298" t="s">
        <v>313</v>
      </c>
      <c r="M298">
        <v>2.7</v>
      </c>
      <c r="N298" t="s">
        <v>314</v>
      </c>
      <c r="O298" t="s">
        <v>336</v>
      </c>
      <c r="P298">
        <v>6.8</v>
      </c>
      <c r="Q298" t="s">
        <v>337</v>
      </c>
      <c r="R298" t="s">
        <v>317</v>
      </c>
      <c r="S298">
        <v>220</v>
      </c>
      <c r="T298" s="56" t="s">
        <v>328</v>
      </c>
      <c r="U298" t="s">
        <v>329</v>
      </c>
      <c r="V298" t="s">
        <v>320</v>
      </c>
      <c r="W298" s="56" t="s">
        <v>330</v>
      </c>
      <c r="X298" s="56">
        <v>0</v>
      </c>
      <c r="Y298" s="56" t="s">
        <v>330</v>
      </c>
      <c r="Z298" s="56">
        <v>0</v>
      </c>
      <c r="AA298" s="56" t="s">
        <v>330</v>
      </c>
      <c r="AB298" s="56">
        <v>0</v>
      </c>
      <c r="AC298" s="56">
        <v>0</v>
      </c>
      <c r="AD298" s="56">
        <v>0</v>
      </c>
      <c r="AE298" s="56" t="s">
        <v>322</v>
      </c>
      <c r="AF298" s="56">
        <v>0</v>
      </c>
      <c r="AG298" s="56" t="s">
        <v>322</v>
      </c>
      <c r="AH298" s="56">
        <v>0</v>
      </c>
      <c r="AI298" s="56" t="s">
        <v>328</v>
      </c>
      <c r="AJ298">
        <v>1</v>
      </c>
      <c r="AK298">
        <v>100</v>
      </c>
    </row>
    <row r="299" spans="1:37">
      <c r="A299" t="s">
        <v>676</v>
      </c>
      <c r="B299" t="s">
        <v>309</v>
      </c>
      <c r="C299">
        <v>2019</v>
      </c>
      <c r="D299">
        <v>4</v>
      </c>
      <c r="E299" t="s">
        <v>680</v>
      </c>
      <c r="F299" t="s">
        <v>311</v>
      </c>
      <c r="G299">
        <v>11.059297000000001</v>
      </c>
      <c r="H299" s="24">
        <f>IF(AND(A299=A298,F299=F298,F299="Winter wheat"),G299*0.9*'Management details'!$F$46,
IF(AND(OR(A299&lt;&gt;A298,F299&lt;&gt;F298),F299="Winter wheat"),G299*'Management details'!$F$46,
IF(F299="Oilseed Rape",G299*'Management details'!$F$47)))</f>
        <v>95.109954200000004</v>
      </c>
      <c r="I299" t="s">
        <v>312</v>
      </c>
      <c r="J299">
        <v>10</v>
      </c>
      <c r="K299" t="s">
        <v>311</v>
      </c>
      <c r="L299" t="s">
        <v>313</v>
      </c>
      <c r="M299">
        <v>2.7</v>
      </c>
      <c r="N299" t="s">
        <v>314</v>
      </c>
      <c r="O299" t="s">
        <v>336</v>
      </c>
      <c r="P299">
        <v>6.8</v>
      </c>
      <c r="Q299" t="s">
        <v>337</v>
      </c>
      <c r="R299" t="s">
        <v>317</v>
      </c>
      <c r="S299">
        <v>220</v>
      </c>
      <c r="T299" s="56" t="s">
        <v>318</v>
      </c>
      <c r="U299" t="s">
        <v>319</v>
      </c>
      <c r="V299" t="s">
        <v>320</v>
      </c>
      <c r="W299" s="56" t="s">
        <v>330</v>
      </c>
      <c r="X299" s="56">
        <v>0</v>
      </c>
      <c r="Y299" s="56" t="s">
        <v>321</v>
      </c>
      <c r="Z299" s="56">
        <v>0</v>
      </c>
      <c r="AA299" s="56" t="s">
        <v>322</v>
      </c>
      <c r="AB299" s="56">
        <v>0</v>
      </c>
      <c r="AC299" s="56" t="s">
        <v>322</v>
      </c>
      <c r="AD299" s="56" t="s">
        <v>322</v>
      </c>
      <c r="AE299" s="56" t="s">
        <v>322</v>
      </c>
      <c r="AF299" s="56">
        <v>0</v>
      </c>
      <c r="AG299" s="56">
        <v>0</v>
      </c>
      <c r="AH299" s="56">
        <v>0</v>
      </c>
      <c r="AI299" s="56" t="s">
        <v>318</v>
      </c>
      <c r="AJ299">
        <v>1</v>
      </c>
      <c r="AK299">
        <v>100</v>
      </c>
    </row>
    <row r="300" spans="1:37">
      <c r="A300" t="s">
        <v>676</v>
      </c>
      <c r="B300" t="s">
        <v>309</v>
      </c>
      <c r="C300">
        <v>2020</v>
      </c>
      <c r="D300">
        <v>5</v>
      </c>
      <c r="E300" t="s">
        <v>681</v>
      </c>
      <c r="F300" t="s">
        <v>311</v>
      </c>
      <c r="G300">
        <v>11.059297000000001</v>
      </c>
      <c r="H300" s="24">
        <f>IF(AND(A300=A299,F300=F299,F300="Winter wheat"),G300*0.9*'Management details'!$F$46,
IF(AND(OR(A300&lt;&gt;A299,F300&lt;&gt;F299),F300="Winter wheat"),G300*'Management details'!$F$46,
IF(F300="Oilseed Rape",G300*'Management details'!$F$47)))</f>
        <v>85.598958780000018</v>
      </c>
      <c r="I300" t="s">
        <v>312</v>
      </c>
      <c r="J300">
        <v>10</v>
      </c>
      <c r="K300" t="s">
        <v>311</v>
      </c>
      <c r="L300" t="s">
        <v>313</v>
      </c>
      <c r="M300">
        <v>2.7</v>
      </c>
      <c r="N300" t="s">
        <v>314</v>
      </c>
      <c r="O300" t="s">
        <v>336</v>
      </c>
      <c r="P300">
        <v>6.8</v>
      </c>
      <c r="Q300" t="s">
        <v>337</v>
      </c>
      <c r="R300" t="s">
        <v>317</v>
      </c>
      <c r="S300">
        <v>220</v>
      </c>
      <c r="T300" s="56" t="s">
        <v>318</v>
      </c>
      <c r="U300" t="s">
        <v>324</v>
      </c>
      <c r="V300" t="s">
        <v>320</v>
      </c>
      <c r="W300" s="56" t="s">
        <v>330</v>
      </c>
      <c r="X300" s="56">
        <v>0</v>
      </c>
      <c r="Y300" s="56" t="s">
        <v>321</v>
      </c>
      <c r="Z300" s="56">
        <v>0</v>
      </c>
      <c r="AA300" s="56" t="s">
        <v>322</v>
      </c>
      <c r="AB300" s="56">
        <v>0</v>
      </c>
      <c r="AC300" s="56">
        <v>0</v>
      </c>
      <c r="AD300" s="56">
        <v>0</v>
      </c>
      <c r="AE300" s="56" t="s">
        <v>322</v>
      </c>
      <c r="AF300" s="56">
        <v>0</v>
      </c>
      <c r="AG300" s="56">
        <v>0</v>
      </c>
      <c r="AH300" s="56">
        <v>0</v>
      </c>
      <c r="AI300" s="56" t="s">
        <v>318</v>
      </c>
      <c r="AJ300">
        <v>1</v>
      </c>
      <c r="AK300">
        <v>100</v>
      </c>
    </row>
    <row r="301" spans="1:37">
      <c r="A301" t="s">
        <v>676</v>
      </c>
      <c r="B301" t="s">
        <v>309</v>
      </c>
      <c r="C301">
        <v>2021</v>
      </c>
      <c r="D301">
        <v>6</v>
      </c>
      <c r="E301" t="s">
        <v>682</v>
      </c>
      <c r="F301" t="s">
        <v>326</v>
      </c>
      <c r="G301">
        <v>11.059297000000001</v>
      </c>
      <c r="H301" s="24">
        <f>IF(AND(A301=A300,F301=F300,F301="Winter wheat"),G301*0.9*'Management details'!$F$46,
IF(AND(OR(A301&lt;&gt;A300,F301&lt;&gt;F300),F301="Winter wheat"),G301*'Management details'!$F$46,
IF(F301="Oilseed Rape",G301*'Management details'!$F$47)))</f>
        <v>38.707539500000003</v>
      </c>
      <c r="I301" t="s">
        <v>312</v>
      </c>
      <c r="J301">
        <v>10</v>
      </c>
      <c r="K301" t="s">
        <v>327</v>
      </c>
      <c r="L301" t="s">
        <v>313</v>
      </c>
      <c r="M301">
        <v>2.7</v>
      </c>
      <c r="N301" t="s">
        <v>314</v>
      </c>
      <c r="O301" t="s">
        <v>336</v>
      </c>
      <c r="P301">
        <v>6.8</v>
      </c>
      <c r="Q301" t="s">
        <v>337</v>
      </c>
      <c r="R301" t="s">
        <v>317</v>
      </c>
      <c r="S301">
        <v>220</v>
      </c>
      <c r="T301" s="56" t="s">
        <v>328</v>
      </c>
      <c r="U301" t="s">
        <v>329</v>
      </c>
      <c r="V301" t="s">
        <v>320</v>
      </c>
      <c r="W301" s="56" t="s">
        <v>330</v>
      </c>
      <c r="X301" s="56">
        <v>0</v>
      </c>
      <c r="Y301" s="56" t="s">
        <v>330</v>
      </c>
      <c r="Z301" s="56">
        <v>0</v>
      </c>
      <c r="AA301" s="56" t="s">
        <v>330</v>
      </c>
      <c r="AB301" s="56">
        <v>0</v>
      </c>
      <c r="AC301" s="56">
        <v>0</v>
      </c>
      <c r="AD301" s="56">
        <v>0</v>
      </c>
      <c r="AE301" s="56" t="s">
        <v>322</v>
      </c>
      <c r="AF301" s="56">
        <v>0</v>
      </c>
      <c r="AG301" s="56" t="s">
        <v>322</v>
      </c>
      <c r="AH301" s="56">
        <v>0</v>
      </c>
      <c r="AI301" s="56" t="s">
        <v>328</v>
      </c>
      <c r="AJ301">
        <v>1</v>
      </c>
      <c r="AK301">
        <v>100</v>
      </c>
    </row>
    <row r="302" spans="1:37">
      <c r="A302" t="s">
        <v>683</v>
      </c>
      <c r="B302" t="s">
        <v>309</v>
      </c>
      <c r="C302">
        <v>2016</v>
      </c>
      <c r="D302">
        <v>1</v>
      </c>
      <c r="E302" t="s">
        <v>684</v>
      </c>
      <c r="F302" t="s">
        <v>311</v>
      </c>
      <c r="G302">
        <v>8.4498049999999996</v>
      </c>
      <c r="H302" s="24">
        <f>IF(AND(A302=A301,F302=F301,F302="Winter wheat"),G302*0.9*'Management details'!$F$46,
IF(AND(OR(A302&lt;&gt;A301,F302&lt;&gt;F301),F302="Winter wheat"),G302*'Management details'!$F$46,
IF(F302="Oilseed Rape",G302*'Management details'!$F$47)))</f>
        <v>72.668322999999987</v>
      </c>
      <c r="I302" t="s">
        <v>312</v>
      </c>
      <c r="J302">
        <v>10</v>
      </c>
      <c r="K302" t="s">
        <v>311</v>
      </c>
      <c r="L302" t="s">
        <v>313</v>
      </c>
      <c r="M302">
        <v>2.7</v>
      </c>
      <c r="N302" t="s">
        <v>314</v>
      </c>
      <c r="O302" t="s">
        <v>336</v>
      </c>
      <c r="P302">
        <v>6.8</v>
      </c>
      <c r="Q302" t="s">
        <v>337</v>
      </c>
      <c r="R302" t="s">
        <v>317</v>
      </c>
      <c r="S302">
        <v>220</v>
      </c>
      <c r="T302" s="56" t="s">
        <v>318</v>
      </c>
      <c r="U302" t="s">
        <v>319</v>
      </c>
      <c r="V302" t="s">
        <v>320</v>
      </c>
      <c r="W302" s="56" t="s">
        <v>330</v>
      </c>
      <c r="X302" s="56">
        <v>0</v>
      </c>
      <c r="Y302" s="56" t="s">
        <v>321</v>
      </c>
      <c r="Z302" s="56">
        <v>0</v>
      </c>
      <c r="AA302" s="56" t="s">
        <v>322</v>
      </c>
      <c r="AB302" s="56">
        <v>0</v>
      </c>
      <c r="AC302" s="56" t="s">
        <v>322</v>
      </c>
      <c r="AD302" s="56" t="s">
        <v>322</v>
      </c>
      <c r="AE302" s="56" t="s">
        <v>322</v>
      </c>
      <c r="AF302" s="56">
        <v>0</v>
      </c>
      <c r="AG302" s="56">
        <v>0</v>
      </c>
      <c r="AH302" s="56">
        <v>0</v>
      </c>
      <c r="AI302" s="56" t="s">
        <v>318</v>
      </c>
      <c r="AJ302">
        <v>1</v>
      </c>
      <c r="AK302">
        <v>100</v>
      </c>
    </row>
    <row r="303" spans="1:37">
      <c r="A303" t="s">
        <v>683</v>
      </c>
      <c r="B303" t="s">
        <v>309</v>
      </c>
      <c r="C303">
        <v>2017</v>
      </c>
      <c r="D303">
        <v>2</v>
      </c>
      <c r="E303" t="s">
        <v>685</v>
      </c>
      <c r="F303" t="s">
        <v>311</v>
      </c>
      <c r="G303">
        <v>8.4498049999999996</v>
      </c>
      <c r="H303" s="24">
        <f>IF(AND(A303=A302,F303=F302,F303="Winter wheat"),G303*0.9*'Management details'!$F$46,
IF(AND(OR(A303&lt;&gt;A302,F303&lt;&gt;F302),F303="Winter wheat"),G303*'Management details'!$F$46,
IF(F303="Oilseed Rape",G303*'Management details'!$F$47)))</f>
        <v>65.401490699999997</v>
      </c>
      <c r="I303" t="s">
        <v>312</v>
      </c>
      <c r="J303">
        <v>10</v>
      </c>
      <c r="K303" t="s">
        <v>311</v>
      </c>
      <c r="L303" t="s">
        <v>313</v>
      </c>
      <c r="M303">
        <v>2.7</v>
      </c>
      <c r="N303" t="s">
        <v>314</v>
      </c>
      <c r="O303" t="s">
        <v>336</v>
      </c>
      <c r="P303">
        <v>6.8</v>
      </c>
      <c r="Q303" t="s">
        <v>337</v>
      </c>
      <c r="R303" t="s">
        <v>317</v>
      </c>
      <c r="S303">
        <v>220</v>
      </c>
      <c r="T303" s="56" t="s">
        <v>318</v>
      </c>
      <c r="U303" t="s">
        <v>324</v>
      </c>
      <c r="V303" t="s">
        <v>320</v>
      </c>
      <c r="W303" s="56" t="s">
        <v>330</v>
      </c>
      <c r="X303" s="56">
        <v>0</v>
      </c>
      <c r="Y303" s="56" t="s">
        <v>321</v>
      </c>
      <c r="Z303" s="56">
        <v>0</v>
      </c>
      <c r="AA303" s="56" t="s">
        <v>322</v>
      </c>
      <c r="AB303" s="56">
        <v>0</v>
      </c>
      <c r="AC303" s="56">
        <v>0</v>
      </c>
      <c r="AD303" s="56">
        <v>0</v>
      </c>
      <c r="AE303" s="56" t="s">
        <v>322</v>
      </c>
      <c r="AF303" s="56">
        <v>0</v>
      </c>
      <c r="AG303" s="56">
        <v>0</v>
      </c>
      <c r="AH303" s="56">
        <v>0</v>
      </c>
      <c r="AI303" s="56" t="s">
        <v>318</v>
      </c>
      <c r="AJ303">
        <v>1</v>
      </c>
      <c r="AK303">
        <v>100</v>
      </c>
    </row>
    <row r="304" spans="1:37">
      <c r="A304" t="s">
        <v>683</v>
      </c>
      <c r="B304" t="s">
        <v>309</v>
      </c>
      <c r="C304">
        <v>2018</v>
      </c>
      <c r="D304">
        <v>3</v>
      </c>
      <c r="E304" t="s">
        <v>686</v>
      </c>
      <c r="F304" t="s">
        <v>326</v>
      </c>
      <c r="G304">
        <v>8.4498049999999996</v>
      </c>
      <c r="H304" s="24">
        <f>IF(AND(A304=A303,F304=F303,F304="Winter wheat"),G304*0.9*'Management details'!$F$46,
IF(AND(OR(A304&lt;&gt;A303,F304&lt;&gt;F303),F304="Winter wheat"),G304*'Management details'!$F$46,
IF(F304="Oilseed Rape",G304*'Management details'!$F$47)))</f>
        <v>29.574317499999999</v>
      </c>
      <c r="I304" t="s">
        <v>312</v>
      </c>
      <c r="J304">
        <v>10</v>
      </c>
      <c r="K304" t="s">
        <v>327</v>
      </c>
      <c r="L304" t="s">
        <v>313</v>
      </c>
      <c r="M304">
        <v>2.7</v>
      </c>
      <c r="N304" t="s">
        <v>314</v>
      </c>
      <c r="O304" t="s">
        <v>336</v>
      </c>
      <c r="P304">
        <v>6.8</v>
      </c>
      <c r="Q304" t="s">
        <v>337</v>
      </c>
      <c r="R304" t="s">
        <v>317</v>
      </c>
      <c r="S304">
        <v>220</v>
      </c>
      <c r="T304" s="56" t="s">
        <v>328</v>
      </c>
      <c r="U304" t="s">
        <v>329</v>
      </c>
      <c r="V304" t="s">
        <v>320</v>
      </c>
      <c r="W304" s="56" t="s">
        <v>330</v>
      </c>
      <c r="X304" s="56">
        <v>0</v>
      </c>
      <c r="Y304" s="56" t="s">
        <v>330</v>
      </c>
      <c r="Z304" s="56">
        <v>0</v>
      </c>
      <c r="AA304" s="56" t="s">
        <v>330</v>
      </c>
      <c r="AB304" s="56">
        <v>0</v>
      </c>
      <c r="AC304" s="56">
        <v>0</v>
      </c>
      <c r="AD304" s="56">
        <v>0</v>
      </c>
      <c r="AE304" s="56" t="s">
        <v>322</v>
      </c>
      <c r="AF304" s="56">
        <v>0</v>
      </c>
      <c r="AG304" s="56" t="s">
        <v>322</v>
      </c>
      <c r="AH304" s="56">
        <v>0</v>
      </c>
      <c r="AI304" s="56" t="s">
        <v>328</v>
      </c>
      <c r="AJ304">
        <v>1</v>
      </c>
      <c r="AK304">
        <v>100</v>
      </c>
    </row>
    <row r="305" spans="1:37">
      <c r="A305" t="s">
        <v>683</v>
      </c>
      <c r="B305" t="s">
        <v>309</v>
      </c>
      <c r="C305">
        <v>2019</v>
      </c>
      <c r="D305">
        <v>4</v>
      </c>
      <c r="E305" t="s">
        <v>687</v>
      </c>
      <c r="F305" t="s">
        <v>311</v>
      </c>
      <c r="G305">
        <v>8.4498049999999996</v>
      </c>
      <c r="H305" s="24">
        <f>IF(AND(A305=A304,F305=F304,F305="Winter wheat"),G305*0.9*'Management details'!$F$46,
IF(AND(OR(A305&lt;&gt;A304,F305&lt;&gt;F304),F305="Winter wheat"),G305*'Management details'!$F$46,
IF(F305="Oilseed Rape",G305*'Management details'!$F$47)))</f>
        <v>72.668322999999987</v>
      </c>
      <c r="I305" t="s">
        <v>312</v>
      </c>
      <c r="J305">
        <v>10</v>
      </c>
      <c r="K305" t="s">
        <v>311</v>
      </c>
      <c r="L305" t="s">
        <v>313</v>
      </c>
      <c r="M305">
        <v>2.7</v>
      </c>
      <c r="N305" t="s">
        <v>314</v>
      </c>
      <c r="O305" t="s">
        <v>336</v>
      </c>
      <c r="P305">
        <v>6.8</v>
      </c>
      <c r="Q305" t="s">
        <v>337</v>
      </c>
      <c r="R305" t="s">
        <v>317</v>
      </c>
      <c r="S305">
        <v>220</v>
      </c>
      <c r="T305" s="56" t="s">
        <v>318</v>
      </c>
      <c r="U305" t="s">
        <v>319</v>
      </c>
      <c r="V305" t="s">
        <v>320</v>
      </c>
      <c r="W305" s="56" t="s">
        <v>330</v>
      </c>
      <c r="X305" s="56">
        <v>0</v>
      </c>
      <c r="Y305" s="56" t="s">
        <v>321</v>
      </c>
      <c r="Z305" s="56">
        <v>0</v>
      </c>
      <c r="AA305" s="56" t="s">
        <v>322</v>
      </c>
      <c r="AB305" s="56">
        <v>0</v>
      </c>
      <c r="AC305" s="56" t="s">
        <v>322</v>
      </c>
      <c r="AD305" s="56" t="s">
        <v>322</v>
      </c>
      <c r="AE305" s="56" t="s">
        <v>322</v>
      </c>
      <c r="AF305" s="56">
        <v>0</v>
      </c>
      <c r="AG305" s="56">
        <v>0</v>
      </c>
      <c r="AH305" s="56">
        <v>0</v>
      </c>
      <c r="AI305" s="56" t="s">
        <v>318</v>
      </c>
      <c r="AJ305">
        <v>1</v>
      </c>
      <c r="AK305">
        <v>100</v>
      </c>
    </row>
    <row r="306" spans="1:37">
      <c r="A306" t="s">
        <v>683</v>
      </c>
      <c r="B306" t="s">
        <v>309</v>
      </c>
      <c r="C306">
        <v>2020</v>
      </c>
      <c r="D306">
        <v>5</v>
      </c>
      <c r="E306" t="s">
        <v>688</v>
      </c>
      <c r="F306" t="s">
        <v>311</v>
      </c>
      <c r="G306">
        <v>8.4498049999999996</v>
      </c>
      <c r="H306" s="24">
        <f>IF(AND(A306=A305,F306=F305,F306="Winter wheat"),G306*0.9*'Management details'!$F$46,
IF(AND(OR(A306&lt;&gt;A305,F306&lt;&gt;F305),F306="Winter wheat"),G306*'Management details'!$F$46,
IF(F306="Oilseed Rape",G306*'Management details'!$F$47)))</f>
        <v>65.401490699999997</v>
      </c>
      <c r="I306" t="s">
        <v>312</v>
      </c>
      <c r="J306">
        <v>10</v>
      </c>
      <c r="K306" t="s">
        <v>311</v>
      </c>
      <c r="L306" t="s">
        <v>313</v>
      </c>
      <c r="M306">
        <v>2.7</v>
      </c>
      <c r="N306" t="s">
        <v>314</v>
      </c>
      <c r="O306" t="s">
        <v>336</v>
      </c>
      <c r="P306">
        <v>6.8</v>
      </c>
      <c r="Q306" t="s">
        <v>337</v>
      </c>
      <c r="R306" t="s">
        <v>317</v>
      </c>
      <c r="S306">
        <v>220</v>
      </c>
      <c r="T306" s="56" t="s">
        <v>318</v>
      </c>
      <c r="U306" t="s">
        <v>324</v>
      </c>
      <c r="V306" t="s">
        <v>320</v>
      </c>
      <c r="W306" s="56" t="s">
        <v>330</v>
      </c>
      <c r="X306" s="56">
        <v>0</v>
      </c>
      <c r="Y306" s="56" t="s">
        <v>321</v>
      </c>
      <c r="Z306" s="56">
        <v>0</v>
      </c>
      <c r="AA306" s="56" t="s">
        <v>322</v>
      </c>
      <c r="AB306" s="56">
        <v>0</v>
      </c>
      <c r="AC306" s="56">
        <v>0</v>
      </c>
      <c r="AD306" s="56">
        <v>0</v>
      </c>
      <c r="AE306" s="56" t="s">
        <v>322</v>
      </c>
      <c r="AF306" s="56">
        <v>0</v>
      </c>
      <c r="AG306" s="56">
        <v>0</v>
      </c>
      <c r="AH306" s="56">
        <v>0</v>
      </c>
      <c r="AI306" s="56" t="s">
        <v>318</v>
      </c>
      <c r="AJ306">
        <v>1</v>
      </c>
      <c r="AK306">
        <v>100</v>
      </c>
    </row>
    <row r="307" spans="1:37">
      <c r="A307" t="s">
        <v>683</v>
      </c>
      <c r="B307" t="s">
        <v>309</v>
      </c>
      <c r="C307">
        <v>2021</v>
      </c>
      <c r="D307">
        <v>6</v>
      </c>
      <c r="E307" t="s">
        <v>689</v>
      </c>
      <c r="F307" t="s">
        <v>326</v>
      </c>
      <c r="G307">
        <v>8.4498049999999996</v>
      </c>
      <c r="H307" s="24">
        <f>IF(AND(A307=A306,F307=F306,F307="Winter wheat"),G307*0.9*'Management details'!$F$46,
IF(AND(OR(A307&lt;&gt;A306,F307&lt;&gt;F306),F307="Winter wheat"),G307*'Management details'!$F$46,
IF(F307="Oilseed Rape",G307*'Management details'!$F$47)))</f>
        <v>29.574317499999999</v>
      </c>
      <c r="I307" t="s">
        <v>312</v>
      </c>
      <c r="J307">
        <v>10</v>
      </c>
      <c r="K307" t="s">
        <v>327</v>
      </c>
      <c r="L307" t="s">
        <v>313</v>
      </c>
      <c r="M307">
        <v>2.7</v>
      </c>
      <c r="N307" t="s">
        <v>314</v>
      </c>
      <c r="O307" t="s">
        <v>336</v>
      </c>
      <c r="P307">
        <v>6.8</v>
      </c>
      <c r="Q307" t="s">
        <v>337</v>
      </c>
      <c r="R307" t="s">
        <v>317</v>
      </c>
      <c r="S307">
        <v>220</v>
      </c>
      <c r="T307" s="56" t="s">
        <v>328</v>
      </c>
      <c r="U307" t="s">
        <v>329</v>
      </c>
      <c r="V307" t="s">
        <v>320</v>
      </c>
      <c r="W307" s="56" t="s">
        <v>330</v>
      </c>
      <c r="X307" s="56">
        <v>0</v>
      </c>
      <c r="Y307" s="56" t="s">
        <v>330</v>
      </c>
      <c r="Z307" s="56">
        <v>0</v>
      </c>
      <c r="AA307" s="56" t="s">
        <v>330</v>
      </c>
      <c r="AB307" s="56">
        <v>0</v>
      </c>
      <c r="AC307" s="56">
        <v>0</v>
      </c>
      <c r="AD307" s="56">
        <v>0</v>
      </c>
      <c r="AE307" s="56" t="s">
        <v>322</v>
      </c>
      <c r="AF307" s="56">
        <v>0</v>
      </c>
      <c r="AG307" s="56" t="s">
        <v>322</v>
      </c>
      <c r="AH307" s="56">
        <v>0</v>
      </c>
      <c r="AI307" s="56" t="s">
        <v>328</v>
      </c>
      <c r="AJ307">
        <v>1</v>
      </c>
      <c r="AK307">
        <v>100</v>
      </c>
    </row>
    <row r="308" spans="1:37">
      <c r="A308" t="s">
        <v>690</v>
      </c>
      <c r="B308" t="s">
        <v>309</v>
      </c>
      <c r="C308">
        <v>2016</v>
      </c>
      <c r="D308">
        <v>1</v>
      </c>
      <c r="E308" t="s">
        <v>691</v>
      </c>
      <c r="F308" t="s">
        <v>311</v>
      </c>
      <c r="G308">
        <v>4.1297420000000002</v>
      </c>
      <c r="H308" s="24">
        <f>IF(AND(A308=A307,F308=F307,F308="Winter wheat"),G308*0.9*'Management details'!$F$46,
IF(AND(OR(A308&lt;&gt;A307,F308&lt;&gt;F307),F308="Winter wheat"),G308*'Management details'!$F$46,
IF(F308="Oilseed Rape",G308*'Management details'!$F$47)))</f>
        <v>35.515781199999999</v>
      </c>
      <c r="I308" t="s">
        <v>312</v>
      </c>
      <c r="J308">
        <v>10</v>
      </c>
      <c r="K308" t="s">
        <v>311</v>
      </c>
      <c r="L308" t="s">
        <v>345</v>
      </c>
      <c r="M308">
        <v>2.8</v>
      </c>
      <c r="N308" t="s">
        <v>314</v>
      </c>
      <c r="O308" t="s">
        <v>315</v>
      </c>
      <c r="P308">
        <v>6.5</v>
      </c>
      <c r="Q308" t="s">
        <v>337</v>
      </c>
      <c r="R308" t="s">
        <v>317</v>
      </c>
      <c r="S308">
        <v>220</v>
      </c>
      <c r="T308" s="56" t="s">
        <v>318</v>
      </c>
      <c r="U308" t="s">
        <v>319</v>
      </c>
      <c r="V308" t="s">
        <v>410</v>
      </c>
      <c r="W308" s="56" t="s">
        <v>330</v>
      </c>
      <c r="X308" s="56">
        <v>0</v>
      </c>
      <c r="Y308" s="56" t="s">
        <v>321</v>
      </c>
      <c r="Z308" s="56">
        <v>0</v>
      </c>
      <c r="AA308" s="56" t="s">
        <v>322</v>
      </c>
      <c r="AB308" s="56">
        <v>0</v>
      </c>
      <c r="AC308" s="56" t="s">
        <v>322</v>
      </c>
      <c r="AD308" s="56" t="s">
        <v>322</v>
      </c>
      <c r="AE308" s="56" t="s">
        <v>322</v>
      </c>
      <c r="AF308" s="56">
        <v>0</v>
      </c>
      <c r="AG308" s="56">
        <v>0</v>
      </c>
      <c r="AH308" s="56">
        <v>0</v>
      </c>
      <c r="AI308" s="56" t="s">
        <v>318</v>
      </c>
      <c r="AJ308">
        <v>1</v>
      </c>
      <c r="AK308">
        <v>100</v>
      </c>
    </row>
    <row r="309" spans="1:37">
      <c r="A309" t="s">
        <v>690</v>
      </c>
      <c r="B309" t="s">
        <v>309</v>
      </c>
      <c r="C309">
        <v>2017</v>
      </c>
      <c r="D309">
        <v>2</v>
      </c>
      <c r="E309" t="s">
        <v>692</v>
      </c>
      <c r="F309" t="s">
        <v>311</v>
      </c>
      <c r="G309">
        <v>4.1297420000000002</v>
      </c>
      <c r="H309" s="24">
        <f>IF(AND(A309=A308,F309=F308,F309="Winter wheat"),G309*0.9*'Management details'!$F$46,
IF(AND(OR(A309&lt;&gt;A308,F309&lt;&gt;F308),F309="Winter wheat"),G309*'Management details'!$F$46,
IF(F309="Oilseed Rape",G309*'Management details'!$F$47)))</f>
        <v>31.964203080000001</v>
      </c>
      <c r="I309" t="s">
        <v>312</v>
      </c>
      <c r="J309">
        <v>10</v>
      </c>
      <c r="K309" t="s">
        <v>311</v>
      </c>
      <c r="L309" t="s">
        <v>345</v>
      </c>
      <c r="M309">
        <v>2.8</v>
      </c>
      <c r="N309" t="s">
        <v>314</v>
      </c>
      <c r="O309" t="s">
        <v>315</v>
      </c>
      <c r="P309">
        <v>6.5</v>
      </c>
      <c r="Q309" t="s">
        <v>337</v>
      </c>
      <c r="R309" t="s">
        <v>317</v>
      </c>
      <c r="S309">
        <v>220</v>
      </c>
      <c r="T309" s="56" t="s">
        <v>318</v>
      </c>
      <c r="U309" t="s">
        <v>324</v>
      </c>
      <c r="V309" t="s">
        <v>412</v>
      </c>
      <c r="W309" s="56" t="s">
        <v>330</v>
      </c>
      <c r="X309" s="56">
        <v>0</v>
      </c>
      <c r="Y309" s="56" t="s">
        <v>321</v>
      </c>
      <c r="Z309" s="56">
        <v>0</v>
      </c>
      <c r="AA309" s="56" t="s">
        <v>322</v>
      </c>
      <c r="AB309" s="56">
        <v>0</v>
      </c>
      <c r="AC309" s="56">
        <v>0</v>
      </c>
      <c r="AD309" s="56">
        <v>0</v>
      </c>
      <c r="AE309" s="56" t="s">
        <v>322</v>
      </c>
      <c r="AF309" s="56">
        <v>0</v>
      </c>
      <c r="AG309" s="56">
        <v>0</v>
      </c>
      <c r="AH309" s="56">
        <v>0</v>
      </c>
      <c r="AI309" s="56" t="s">
        <v>318</v>
      </c>
      <c r="AJ309">
        <v>1</v>
      </c>
      <c r="AK309">
        <v>100</v>
      </c>
    </row>
    <row r="310" spans="1:37">
      <c r="A310" t="s">
        <v>690</v>
      </c>
      <c r="B310" t="s">
        <v>309</v>
      </c>
      <c r="C310">
        <v>2018</v>
      </c>
      <c r="D310">
        <v>3</v>
      </c>
      <c r="E310" t="s">
        <v>693</v>
      </c>
      <c r="F310" t="s">
        <v>326</v>
      </c>
      <c r="G310">
        <v>4.1297420000000002</v>
      </c>
      <c r="H310" s="24">
        <f>IF(AND(A310=A309,F310=F309,F310="Winter wheat"),G310*0.9*'Management details'!$F$46,
IF(AND(OR(A310&lt;&gt;A309,F310&lt;&gt;F309),F310="Winter wheat"),G310*'Management details'!$F$46,
IF(F310="Oilseed Rape",G310*'Management details'!$F$47)))</f>
        <v>14.454097000000001</v>
      </c>
      <c r="I310" t="s">
        <v>312</v>
      </c>
      <c r="J310">
        <v>10</v>
      </c>
      <c r="K310" t="s">
        <v>327</v>
      </c>
      <c r="L310" t="s">
        <v>345</v>
      </c>
      <c r="M310">
        <v>2.8</v>
      </c>
      <c r="N310" t="s">
        <v>314</v>
      </c>
      <c r="O310" t="s">
        <v>315</v>
      </c>
      <c r="P310">
        <v>6.5</v>
      </c>
      <c r="Q310" t="s">
        <v>337</v>
      </c>
      <c r="R310" t="s">
        <v>317</v>
      </c>
      <c r="S310">
        <v>220</v>
      </c>
      <c r="T310" s="56" t="s">
        <v>328</v>
      </c>
      <c r="U310" t="s">
        <v>329</v>
      </c>
      <c r="V310" t="s">
        <v>320</v>
      </c>
      <c r="W310" s="56" t="s">
        <v>330</v>
      </c>
      <c r="X310" s="56">
        <v>0</v>
      </c>
      <c r="Y310" s="56" t="s">
        <v>330</v>
      </c>
      <c r="Z310" s="56">
        <v>0</v>
      </c>
      <c r="AA310" s="56" t="s">
        <v>330</v>
      </c>
      <c r="AB310" s="56">
        <v>0</v>
      </c>
      <c r="AC310" s="56">
        <v>0</v>
      </c>
      <c r="AD310" s="56">
        <v>0</v>
      </c>
      <c r="AE310" s="56" t="s">
        <v>322</v>
      </c>
      <c r="AF310" s="56">
        <v>0</v>
      </c>
      <c r="AG310" s="56" t="s">
        <v>322</v>
      </c>
      <c r="AH310" s="56">
        <v>0</v>
      </c>
      <c r="AI310" s="56" t="s">
        <v>328</v>
      </c>
      <c r="AJ310">
        <v>1</v>
      </c>
      <c r="AK310">
        <v>100</v>
      </c>
    </row>
    <row r="311" spans="1:37">
      <c r="A311" t="s">
        <v>690</v>
      </c>
      <c r="B311" t="s">
        <v>309</v>
      </c>
      <c r="C311">
        <v>2019</v>
      </c>
      <c r="D311">
        <v>4</v>
      </c>
      <c r="E311" t="s">
        <v>694</v>
      </c>
      <c r="F311" t="s">
        <v>311</v>
      </c>
      <c r="G311">
        <v>4.1297420000000002</v>
      </c>
      <c r="H311" s="24">
        <f>IF(AND(A311=A310,F311=F310,F311="Winter wheat"),G311*0.9*'Management details'!$F$46,
IF(AND(OR(A311&lt;&gt;A310,F311&lt;&gt;F310),F311="Winter wheat"),G311*'Management details'!$F$46,
IF(F311="Oilseed Rape",G311*'Management details'!$F$47)))</f>
        <v>35.515781199999999</v>
      </c>
      <c r="I311" t="s">
        <v>312</v>
      </c>
      <c r="J311">
        <v>10</v>
      </c>
      <c r="K311" t="s">
        <v>311</v>
      </c>
      <c r="L311" t="s">
        <v>345</v>
      </c>
      <c r="M311">
        <v>2.8</v>
      </c>
      <c r="N311" t="s">
        <v>314</v>
      </c>
      <c r="O311" t="s">
        <v>315</v>
      </c>
      <c r="P311">
        <v>6.5</v>
      </c>
      <c r="Q311" t="s">
        <v>337</v>
      </c>
      <c r="R311" t="s">
        <v>317</v>
      </c>
      <c r="S311">
        <v>220</v>
      </c>
      <c r="T311" s="56" t="s">
        <v>318</v>
      </c>
      <c r="U311" t="s">
        <v>319</v>
      </c>
      <c r="V311" t="s">
        <v>410</v>
      </c>
      <c r="W311" s="56" t="s">
        <v>330</v>
      </c>
      <c r="X311" s="56">
        <v>0</v>
      </c>
      <c r="Y311" s="56" t="s">
        <v>321</v>
      </c>
      <c r="Z311" s="56">
        <v>0</v>
      </c>
      <c r="AA311" s="56" t="s">
        <v>322</v>
      </c>
      <c r="AB311" s="56">
        <v>0</v>
      </c>
      <c r="AC311" s="56" t="s">
        <v>322</v>
      </c>
      <c r="AD311" s="56" t="s">
        <v>322</v>
      </c>
      <c r="AE311" s="56" t="s">
        <v>322</v>
      </c>
      <c r="AF311" s="56">
        <v>0</v>
      </c>
      <c r="AG311" s="56">
        <v>0</v>
      </c>
      <c r="AH311" s="56">
        <v>0</v>
      </c>
      <c r="AI311" s="56" t="s">
        <v>318</v>
      </c>
      <c r="AJ311">
        <v>1</v>
      </c>
      <c r="AK311">
        <v>100</v>
      </c>
    </row>
    <row r="312" spans="1:37">
      <c r="A312" t="s">
        <v>690</v>
      </c>
      <c r="B312" t="s">
        <v>309</v>
      </c>
      <c r="C312">
        <v>2020</v>
      </c>
      <c r="D312">
        <v>5</v>
      </c>
      <c r="E312" t="s">
        <v>695</v>
      </c>
      <c r="F312" t="s">
        <v>311</v>
      </c>
      <c r="G312">
        <v>4.1297420000000002</v>
      </c>
      <c r="H312" s="24">
        <f>IF(AND(A312=A311,F312=F311,F312="Winter wheat"),G312*0.9*'Management details'!$F$46,
IF(AND(OR(A312&lt;&gt;A311,F312&lt;&gt;F311),F312="Winter wheat"),G312*'Management details'!$F$46,
IF(F312="Oilseed Rape",G312*'Management details'!$F$47)))</f>
        <v>31.964203080000001</v>
      </c>
      <c r="I312" t="s">
        <v>312</v>
      </c>
      <c r="J312">
        <v>10</v>
      </c>
      <c r="K312" t="s">
        <v>311</v>
      </c>
      <c r="L312" t="s">
        <v>345</v>
      </c>
      <c r="M312">
        <v>2.8</v>
      </c>
      <c r="N312" t="s">
        <v>314</v>
      </c>
      <c r="O312" t="s">
        <v>315</v>
      </c>
      <c r="P312">
        <v>6.5</v>
      </c>
      <c r="Q312" t="s">
        <v>337</v>
      </c>
      <c r="R312" t="s">
        <v>317</v>
      </c>
      <c r="S312">
        <v>220</v>
      </c>
      <c r="T312" s="56" t="s">
        <v>318</v>
      </c>
      <c r="U312" t="s">
        <v>324</v>
      </c>
      <c r="V312" t="s">
        <v>412</v>
      </c>
      <c r="W312" s="56" t="s">
        <v>330</v>
      </c>
      <c r="X312" s="56">
        <v>0</v>
      </c>
      <c r="Y312" s="56" t="s">
        <v>321</v>
      </c>
      <c r="Z312" s="56">
        <v>0</v>
      </c>
      <c r="AA312" s="56" t="s">
        <v>322</v>
      </c>
      <c r="AB312" s="56">
        <v>0</v>
      </c>
      <c r="AC312" s="56">
        <v>0</v>
      </c>
      <c r="AD312" s="56">
        <v>0</v>
      </c>
      <c r="AE312" s="56" t="s">
        <v>322</v>
      </c>
      <c r="AF312" s="56">
        <v>0</v>
      </c>
      <c r="AG312" s="56">
        <v>0</v>
      </c>
      <c r="AH312" s="56">
        <v>0</v>
      </c>
      <c r="AI312" s="56" t="s">
        <v>318</v>
      </c>
      <c r="AJ312">
        <v>1</v>
      </c>
      <c r="AK312">
        <v>100</v>
      </c>
    </row>
    <row r="313" spans="1:37">
      <c r="A313" t="s">
        <v>690</v>
      </c>
      <c r="B313" t="s">
        <v>309</v>
      </c>
      <c r="C313">
        <v>2021</v>
      </c>
      <c r="D313">
        <v>6</v>
      </c>
      <c r="E313" t="s">
        <v>696</v>
      </c>
      <c r="F313" t="s">
        <v>326</v>
      </c>
      <c r="G313">
        <v>4.1297420000000002</v>
      </c>
      <c r="H313" s="24">
        <f>IF(AND(A313=A312,F313=F312,F313="Winter wheat"),G313*0.9*'Management details'!$F$46,
IF(AND(OR(A313&lt;&gt;A312,F313&lt;&gt;F312),F313="Winter wheat"),G313*'Management details'!$F$46,
IF(F313="Oilseed Rape",G313*'Management details'!$F$47)))</f>
        <v>14.454097000000001</v>
      </c>
      <c r="I313" t="s">
        <v>312</v>
      </c>
      <c r="J313">
        <v>10</v>
      </c>
      <c r="K313" t="s">
        <v>327</v>
      </c>
      <c r="L313" t="s">
        <v>345</v>
      </c>
      <c r="M313">
        <v>2.8</v>
      </c>
      <c r="N313" t="s">
        <v>314</v>
      </c>
      <c r="O313" t="s">
        <v>315</v>
      </c>
      <c r="P313">
        <v>6.5</v>
      </c>
      <c r="Q313" t="s">
        <v>337</v>
      </c>
      <c r="R313" t="s">
        <v>317</v>
      </c>
      <c r="S313">
        <v>220</v>
      </c>
      <c r="T313" s="56" t="s">
        <v>328</v>
      </c>
      <c r="U313" t="s">
        <v>329</v>
      </c>
      <c r="V313" t="s">
        <v>320</v>
      </c>
      <c r="W313" s="56" t="s">
        <v>330</v>
      </c>
      <c r="X313" s="56">
        <v>0</v>
      </c>
      <c r="Y313" s="56" t="s">
        <v>330</v>
      </c>
      <c r="Z313" s="56">
        <v>0</v>
      </c>
      <c r="AA313" s="56" t="s">
        <v>330</v>
      </c>
      <c r="AB313" s="56">
        <v>0</v>
      </c>
      <c r="AC313" s="56">
        <v>0</v>
      </c>
      <c r="AD313" s="56">
        <v>0</v>
      </c>
      <c r="AE313" s="56" t="s">
        <v>322</v>
      </c>
      <c r="AF313" s="56">
        <v>0</v>
      </c>
      <c r="AG313" s="56" t="s">
        <v>322</v>
      </c>
      <c r="AH313" s="56">
        <v>0</v>
      </c>
      <c r="AI313" s="56" t="s">
        <v>328</v>
      </c>
      <c r="AJ313">
        <v>1</v>
      </c>
      <c r="AK313">
        <v>100</v>
      </c>
    </row>
    <row r="314" spans="1:37">
      <c r="A314" t="s">
        <v>697</v>
      </c>
      <c r="B314" t="s">
        <v>309</v>
      </c>
      <c r="C314">
        <v>2016</v>
      </c>
      <c r="D314">
        <v>1</v>
      </c>
      <c r="E314" t="s">
        <v>698</v>
      </c>
      <c r="F314" t="s">
        <v>311</v>
      </c>
      <c r="G314">
        <v>3.7578399999999998</v>
      </c>
      <c r="H314" s="24">
        <f>IF(AND(A314=A313,F314=F313,F314="Winter wheat"),G314*0.9*'Management details'!$F$46,
IF(AND(OR(A314&lt;&gt;A313,F314&lt;&gt;F313),F314="Winter wheat"),G314*'Management details'!$F$46,
IF(F314="Oilseed Rape",G314*'Management details'!$F$47)))</f>
        <v>32.317423999999995</v>
      </c>
      <c r="I314" t="s">
        <v>312</v>
      </c>
      <c r="J314">
        <v>10</v>
      </c>
      <c r="K314" t="s">
        <v>311</v>
      </c>
      <c r="L314" t="s">
        <v>345</v>
      </c>
      <c r="M314">
        <v>2.8</v>
      </c>
      <c r="N314" t="s">
        <v>314</v>
      </c>
      <c r="O314" t="s">
        <v>315</v>
      </c>
      <c r="P314">
        <v>6.5</v>
      </c>
      <c r="Q314" t="s">
        <v>337</v>
      </c>
      <c r="R314" t="s">
        <v>317</v>
      </c>
      <c r="S314">
        <v>220</v>
      </c>
      <c r="T314" s="56" t="s">
        <v>318</v>
      </c>
      <c r="U314" t="s">
        <v>319</v>
      </c>
      <c r="V314" t="s">
        <v>410</v>
      </c>
      <c r="W314" s="56" t="s">
        <v>330</v>
      </c>
      <c r="X314" s="56">
        <v>0</v>
      </c>
      <c r="Y314" s="56" t="s">
        <v>321</v>
      </c>
      <c r="Z314" s="56">
        <v>0</v>
      </c>
      <c r="AA314" s="56" t="s">
        <v>322</v>
      </c>
      <c r="AB314" s="56">
        <v>0</v>
      </c>
      <c r="AC314" s="56" t="s">
        <v>322</v>
      </c>
      <c r="AD314" s="56" t="s">
        <v>322</v>
      </c>
      <c r="AE314" s="56" t="s">
        <v>322</v>
      </c>
      <c r="AF314" s="56">
        <v>0</v>
      </c>
      <c r="AG314" s="56">
        <v>0</v>
      </c>
      <c r="AH314" s="56">
        <v>0</v>
      </c>
      <c r="AI314" s="56" t="s">
        <v>318</v>
      </c>
      <c r="AJ314">
        <v>1</v>
      </c>
      <c r="AK314">
        <v>100</v>
      </c>
    </row>
    <row r="315" spans="1:37">
      <c r="A315" t="s">
        <v>697</v>
      </c>
      <c r="B315" t="s">
        <v>309</v>
      </c>
      <c r="C315">
        <v>2017</v>
      </c>
      <c r="D315">
        <v>2</v>
      </c>
      <c r="E315" t="s">
        <v>699</v>
      </c>
      <c r="F315" t="s">
        <v>311</v>
      </c>
      <c r="G315">
        <v>3.7578399999999998</v>
      </c>
      <c r="H315" s="24">
        <f>IF(AND(A315=A314,F315=F314,F315="Winter wheat"),G315*0.9*'Management details'!$F$46,
IF(AND(OR(A315&lt;&gt;A314,F315&lt;&gt;F314),F315="Winter wheat"),G315*'Management details'!$F$46,
IF(F315="Oilseed Rape",G315*'Management details'!$F$47)))</f>
        <v>29.085681599999997</v>
      </c>
      <c r="I315" t="s">
        <v>312</v>
      </c>
      <c r="J315">
        <v>10</v>
      </c>
      <c r="K315" t="s">
        <v>311</v>
      </c>
      <c r="L315" t="s">
        <v>345</v>
      </c>
      <c r="M315">
        <v>2.8</v>
      </c>
      <c r="N315" t="s">
        <v>314</v>
      </c>
      <c r="O315" t="s">
        <v>315</v>
      </c>
      <c r="P315">
        <v>6.5</v>
      </c>
      <c r="Q315" t="s">
        <v>337</v>
      </c>
      <c r="R315" t="s">
        <v>317</v>
      </c>
      <c r="S315">
        <v>220</v>
      </c>
      <c r="T315" s="56" t="s">
        <v>318</v>
      </c>
      <c r="U315" t="s">
        <v>324</v>
      </c>
      <c r="V315" t="s">
        <v>412</v>
      </c>
      <c r="W315" s="56" t="s">
        <v>330</v>
      </c>
      <c r="X315" s="56">
        <v>0</v>
      </c>
      <c r="Y315" s="56" t="s">
        <v>321</v>
      </c>
      <c r="Z315" s="56">
        <v>0</v>
      </c>
      <c r="AA315" s="56" t="s">
        <v>322</v>
      </c>
      <c r="AB315" s="56">
        <v>0</v>
      </c>
      <c r="AC315" s="56">
        <v>0</v>
      </c>
      <c r="AD315" s="56">
        <v>0</v>
      </c>
      <c r="AE315" s="56" t="s">
        <v>322</v>
      </c>
      <c r="AF315" s="56">
        <v>0</v>
      </c>
      <c r="AG315" s="56">
        <v>0</v>
      </c>
      <c r="AH315" s="56">
        <v>0</v>
      </c>
      <c r="AI315" s="56" t="s">
        <v>318</v>
      </c>
      <c r="AJ315">
        <v>1</v>
      </c>
      <c r="AK315">
        <v>100</v>
      </c>
    </row>
    <row r="316" spans="1:37">
      <c r="A316" t="s">
        <v>697</v>
      </c>
      <c r="B316" t="s">
        <v>309</v>
      </c>
      <c r="C316">
        <v>2018</v>
      </c>
      <c r="D316">
        <v>3</v>
      </c>
      <c r="E316" t="s">
        <v>700</v>
      </c>
      <c r="F316" t="s">
        <v>326</v>
      </c>
      <c r="G316">
        <v>3.7578399999999998</v>
      </c>
      <c r="H316" s="24">
        <f>IF(AND(A316=A315,F316=F315,F316="Winter wheat"),G316*0.9*'Management details'!$F$46,
IF(AND(OR(A316&lt;&gt;A315,F316&lt;&gt;F315),F316="Winter wheat"),G316*'Management details'!$F$46,
IF(F316="Oilseed Rape",G316*'Management details'!$F$47)))</f>
        <v>13.152439999999999</v>
      </c>
      <c r="I316" t="s">
        <v>312</v>
      </c>
      <c r="J316">
        <v>10</v>
      </c>
      <c r="K316" t="s">
        <v>327</v>
      </c>
      <c r="L316" t="s">
        <v>345</v>
      </c>
      <c r="M316">
        <v>2.8</v>
      </c>
      <c r="N316" t="s">
        <v>314</v>
      </c>
      <c r="O316" t="s">
        <v>315</v>
      </c>
      <c r="P316">
        <v>6.5</v>
      </c>
      <c r="Q316" t="s">
        <v>337</v>
      </c>
      <c r="R316" t="s">
        <v>317</v>
      </c>
      <c r="S316">
        <v>220</v>
      </c>
      <c r="T316" s="56" t="s">
        <v>328</v>
      </c>
      <c r="U316" t="s">
        <v>329</v>
      </c>
      <c r="V316" t="s">
        <v>320</v>
      </c>
      <c r="W316" s="56" t="s">
        <v>330</v>
      </c>
      <c r="X316" s="56">
        <v>0</v>
      </c>
      <c r="Y316" s="56" t="s">
        <v>330</v>
      </c>
      <c r="Z316" s="56">
        <v>0</v>
      </c>
      <c r="AA316" s="56" t="s">
        <v>330</v>
      </c>
      <c r="AB316" s="56">
        <v>0</v>
      </c>
      <c r="AC316" s="56">
        <v>0</v>
      </c>
      <c r="AD316" s="56">
        <v>0</v>
      </c>
      <c r="AE316" s="56" t="s">
        <v>322</v>
      </c>
      <c r="AF316" s="56">
        <v>0</v>
      </c>
      <c r="AG316" s="56" t="s">
        <v>322</v>
      </c>
      <c r="AH316" s="56">
        <v>0</v>
      </c>
      <c r="AI316" s="56" t="s">
        <v>328</v>
      </c>
      <c r="AJ316">
        <v>1</v>
      </c>
      <c r="AK316">
        <v>100</v>
      </c>
    </row>
    <row r="317" spans="1:37">
      <c r="A317" t="s">
        <v>697</v>
      </c>
      <c r="B317" t="s">
        <v>309</v>
      </c>
      <c r="C317">
        <v>2019</v>
      </c>
      <c r="D317">
        <v>4</v>
      </c>
      <c r="E317" t="s">
        <v>701</v>
      </c>
      <c r="F317" t="s">
        <v>311</v>
      </c>
      <c r="G317">
        <v>3.7578399999999998</v>
      </c>
      <c r="H317" s="24">
        <f>IF(AND(A317=A316,F317=F316,F317="Winter wheat"),G317*0.9*'Management details'!$F$46,
IF(AND(OR(A317&lt;&gt;A316,F317&lt;&gt;F316),F317="Winter wheat"),G317*'Management details'!$F$46,
IF(F317="Oilseed Rape",G317*'Management details'!$F$47)))</f>
        <v>32.317423999999995</v>
      </c>
      <c r="I317" t="s">
        <v>312</v>
      </c>
      <c r="J317">
        <v>10</v>
      </c>
      <c r="K317" t="s">
        <v>311</v>
      </c>
      <c r="L317" t="s">
        <v>345</v>
      </c>
      <c r="M317">
        <v>2.8</v>
      </c>
      <c r="N317" t="s">
        <v>314</v>
      </c>
      <c r="O317" t="s">
        <v>315</v>
      </c>
      <c r="P317">
        <v>6.5</v>
      </c>
      <c r="Q317" t="s">
        <v>337</v>
      </c>
      <c r="R317" t="s">
        <v>317</v>
      </c>
      <c r="S317">
        <v>220</v>
      </c>
      <c r="T317" s="56" t="s">
        <v>318</v>
      </c>
      <c r="U317" t="s">
        <v>319</v>
      </c>
      <c r="V317" t="s">
        <v>410</v>
      </c>
      <c r="W317" s="56" t="s">
        <v>330</v>
      </c>
      <c r="X317" s="56">
        <v>0</v>
      </c>
      <c r="Y317" s="56" t="s">
        <v>321</v>
      </c>
      <c r="Z317" s="56">
        <v>0</v>
      </c>
      <c r="AA317" s="56" t="s">
        <v>322</v>
      </c>
      <c r="AB317" s="56">
        <v>0</v>
      </c>
      <c r="AC317" s="56" t="s">
        <v>322</v>
      </c>
      <c r="AD317" s="56" t="s">
        <v>322</v>
      </c>
      <c r="AE317" s="56" t="s">
        <v>322</v>
      </c>
      <c r="AF317" s="56">
        <v>0</v>
      </c>
      <c r="AG317" s="56">
        <v>0</v>
      </c>
      <c r="AH317" s="56">
        <v>0</v>
      </c>
      <c r="AI317" s="56" t="s">
        <v>318</v>
      </c>
      <c r="AJ317">
        <v>1</v>
      </c>
      <c r="AK317">
        <v>100</v>
      </c>
    </row>
    <row r="318" spans="1:37">
      <c r="A318" t="s">
        <v>697</v>
      </c>
      <c r="B318" t="s">
        <v>309</v>
      </c>
      <c r="C318">
        <v>2020</v>
      </c>
      <c r="D318">
        <v>5</v>
      </c>
      <c r="E318" t="s">
        <v>702</v>
      </c>
      <c r="F318" t="s">
        <v>311</v>
      </c>
      <c r="G318">
        <v>3.7578399999999998</v>
      </c>
      <c r="H318" s="24">
        <f>IF(AND(A318=A317,F318=F317,F318="Winter wheat"),G318*0.9*'Management details'!$F$46,
IF(AND(OR(A318&lt;&gt;A317,F318&lt;&gt;F317),F318="Winter wheat"),G318*'Management details'!$F$46,
IF(F318="Oilseed Rape",G318*'Management details'!$F$47)))</f>
        <v>29.085681599999997</v>
      </c>
      <c r="I318" t="s">
        <v>312</v>
      </c>
      <c r="J318">
        <v>10</v>
      </c>
      <c r="K318" t="s">
        <v>311</v>
      </c>
      <c r="L318" t="s">
        <v>345</v>
      </c>
      <c r="M318">
        <v>2.8</v>
      </c>
      <c r="N318" t="s">
        <v>314</v>
      </c>
      <c r="O318" t="s">
        <v>315</v>
      </c>
      <c r="P318">
        <v>6.5</v>
      </c>
      <c r="Q318" t="s">
        <v>337</v>
      </c>
      <c r="R318" t="s">
        <v>317</v>
      </c>
      <c r="S318">
        <v>220</v>
      </c>
      <c r="T318" s="56" t="s">
        <v>318</v>
      </c>
      <c r="U318" t="s">
        <v>324</v>
      </c>
      <c r="V318" t="s">
        <v>412</v>
      </c>
      <c r="W318" s="56" t="s">
        <v>330</v>
      </c>
      <c r="X318" s="56">
        <v>0</v>
      </c>
      <c r="Y318" s="56" t="s">
        <v>321</v>
      </c>
      <c r="Z318" s="56">
        <v>0</v>
      </c>
      <c r="AA318" s="56" t="s">
        <v>322</v>
      </c>
      <c r="AB318" s="56">
        <v>0</v>
      </c>
      <c r="AC318" s="56">
        <v>0</v>
      </c>
      <c r="AD318" s="56">
        <v>0</v>
      </c>
      <c r="AE318" s="56" t="s">
        <v>322</v>
      </c>
      <c r="AF318" s="56">
        <v>0</v>
      </c>
      <c r="AG318" s="56">
        <v>0</v>
      </c>
      <c r="AH318" s="56">
        <v>0</v>
      </c>
      <c r="AI318" s="56" t="s">
        <v>318</v>
      </c>
      <c r="AJ318">
        <v>1</v>
      </c>
      <c r="AK318">
        <v>100</v>
      </c>
    </row>
    <row r="319" spans="1:37">
      <c r="A319" t="s">
        <v>697</v>
      </c>
      <c r="B319" t="s">
        <v>309</v>
      </c>
      <c r="C319">
        <v>2021</v>
      </c>
      <c r="D319">
        <v>6</v>
      </c>
      <c r="E319" t="s">
        <v>703</v>
      </c>
      <c r="F319" t="s">
        <v>326</v>
      </c>
      <c r="G319">
        <v>3.7578399999999998</v>
      </c>
      <c r="H319" s="24">
        <f>IF(AND(A319=A318,F319=F318,F319="Winter wheat"),G319*0.9*'Management details'!$F$46,
IF(AND(OR(A319&lt;&gt;A318,F319&lt;&gt;F318),F319="Winter wheat"),G319*'Management details'!$F$46,
IF(F319="Oilseed Rape",G319*'Management details'!$F$47)))</f>
        <v>13.152439999999999</v>
      </c>
      <c r="I319" t="s">
        <v>312</v>
      </c>
      <c r="J319">
        <v>10</v>
      </c>
      <c r="K319" t="s">
        <v>327</v>
      </c>
      <c r="L319" t="s">
        <v>345</v>
      </c>
      <c r="M319">
        <v>2.8</v>
      </c>
      <c r="N319" t="s">
        <v>314</v>
      </c>
      <c r="O319" t="s">
        <v>315</v>
      </c>
      <c r="P319">
        <v>6.5</v>
      </c>
      <c r="Q319" t="s">
        <v>337</v>
      </c>
      <c r="R319" t="s">
        <v>317</v>
      </c>
      <c r="S319">
        <v>220</v>
      </c>
      <c r="T319" s="56" t="s">
        <v>328</v>
      </c>
      <c r="U319" t="s">
        <v>329</v>
      </c>
      <c r="V319" t="s">
        <v>320</v>
      </c>
      <c r="W319" s="56" t="s">
        <v>330</v>
      </c>
      <c r="X319" s="56">
        <v>0</v>
      </c>
      <c r="Y319" s="56" t="s">
        <v>330</v>
      </c>
      <c r="Z319" s="56">
        <v>0</v>
      </c>
      <c r="AA319" s="56" t="s">
        <v>330</v>
      </c>
      <c r="AB319" s="56">
        <v>0</v>
      </c>
      <c r="AC319" s="56">
        <v>0</v>
      </c>
      <c r="AD319" s="56">
        <v>0</v>
      </c>
      <c r="AE319" s="56" t="s">
        <v>322</v>
      </c>
      <c r="AF319" s="56">
        <v>0</v>
      </c>
      <c r="AG319" s="56" t="s">
        <v>322</v>
      </c>
      <c r="AH319" s="56">
        <v>0</v>
      </c>
      <c r="AI319" s="56" t="s">
        <v>328</v>
      </c>
      <c r="AJ319">
        <v>1</v>
      </c>
      <c r="AK319">
        <v>100</v>
      </c>
    </row>
    <row r="320" spans="1:37">
      <c r="A320" t="s">
        <v>704</v>
      </c>
      <c r="B320" t="s">
        <v>309</v>
      </c>
      <c r="C320">
        <v>2016</v>
      </c>
      <c r="D320">
        <v>1</v>
      </c>
      <c r="E320" t="s">
        <v>705</v>
      </c>
      <c r="F320" t="s">
        <v>311</v>
      </c>
      <c r="G320">
        <v>8.547879</v>
      </c>
      <c r="H320" s="24">
        <f>IF(AND(A320=A319,F320=F319,F320="Winter wheat"),G320*0.9*'Management details'!$F$46,
IF(AND(OR(A320&lt;&gt;A319,F320&lt;&gt;F319),F320="Winter wheat"),G320*'Management details'!$F$46,
IF(F320="Oilseed Rape",G320*'Management details'!$F$47)))</f>
        <v>73.511759400000003</v>
      </c>
      <c r="I320" t="s">
        <v>312</v>
      </c>
      <c r="J320">
        <v>10</v>
      </c>
      <c r="K320" t="s">
        <v>311</v>
      </c>
      <c r="L320" t="s">
        <v>345</v>
      </c>
      <c r="M320">
        <v>1.8</v>
      </c>
      <c r="N320" t="s">
        <v>314</v>
      </c>
      <c r="O320" t="s">
        <v>336</v>
      </c>
      <c r="P320">
        <v>6.7</v>
      </c>
      <c r="Q320" t="s">
        <v>337</v>
      </c>
      <c r="R320" t="s">
        <v>317</v>
      </c>
      <c r="S320">
        <v>220</v>
      </c>
      <c r="T320" s="56" t="s">
        <v>318</v>
      </c>
      <c r="U320" t="s">
        <v>319</v>
      </c>
      <c r="V320" t="s">
        <v>410</v>
      </c>
      <c r="W320" s="56" t="s">
        <v>330</v>
      </c>
      <c r="X320" s="56">
        <v>0</v>
      </c>
      <c r="Y320" s="56" t="s">
        <v>321</v>
      </c>
      <c r="Z320" s="56">
        <v>0</v>
      </c>
      <c r="AA320" s="56" t="s">
        <v>322</v>
      </c>
      <c r="AB320" s="56">
        <v>0</v>
      </c>
      <c r="AC320" s="56" t="s">
        <v>322</v>
      </c>
      <c r="AD320" s="56" t="s">
        <v>322</v>
      </c>
      <c r="AE320" s="56" t="s">
        <v>322</v>
      </c>
      <c r="AF320" s="56">
        <v>0</v>
      </c>
      <c r="AG320" s="56">
        <v>0</v>
      </c>
      <c r="AH320" s="56">
        <v>0</v>
      </c>
      <c r="AI320" s="56" t="s">
        <v>318</v>
      </c>
      <c r="AJ320">
        <v>1</v>
      </c>
      <c r="AK320">
        <v>100</v>
      </c>
    </row>
    <row r="321" spans="1:37">
      <c r="A321" t="s">
        <v>704</v>
      </c>
      <c r="B321" t="s">
        <v>309</v>
      </c>
      <c r="C321">
        <v>2017</v>
      </c>
      <c r="D321">
        <v>2</v>
      </c>
      <c r="E321" t="s">
        <v>706</v>
      </c>
      <c r="F321" t="s">
        <v>311</v>
      </c>
      <c r="G321">
        <v>8.547879</v>
      </c>
      <c r="H321" s="24">
        <f>IF(AND(A321=A320,F321=F320,F321="Winter wheat"),G321*0.9*'Management details'!$F$46,
IF(AND(OR(A321&lt;&gt;A320,F321&lt;&gt;F320),F321="Winter wheat"),G321*'Management details'!$F$46,
IF(F321="Oilseed Rape",G321*'Management details'!$F$47)))</f>
        <v>66.160583459999998</v>
      </c>
      <c r="I321" t="s">
        <v>312</v>
      </c>
      <c r="J321">
        <v>10</v>
      </c>
      <c r="K321" t="s">
        <v>311</v>
      </c>
      <c r="L321" t="s">
        <v>345</v>
      </c>
      <c r="M321">
        <v>1.8</v>
      </c>
      <c r="N321" t="s">
        <v>314</v>
      </c>
      <c r="O321" t="s">
        <v>336</v>
      </c>
      <c r="P321">
        <v>6.7</v>
      </c>
      <c r="Q321" t="s">
        <v>337</v>
      </c>
      <c r="R321" t="s">
        <v>317</v>
      </c>
      <c r="S321">
        <v>220</v>
      </c>
      <c r="T321" s="56" t="s">
        <v>318</v>
      </c>
      <c r="U321" t="s">
        <v>324</v>
      </c>
      <c r="V321" t="s">
        <v>412</v>
      </c>
      <c r="W321" s="56" t="s">
        <v>330</v>
      </c>
      <c r="X321" s="56">
        <v>0</v>
      </c>
      <c r="Y321" s="56" t="s">
        <v>321</v>
      </c>
      <c r="Z321" s="56">
        <v>0</v>
      </c>
      <c r="AA321" s="56" t="s">
        <v>322</v>
      </c>
      <c r="AB321" s="56">
        <v>0</v>
      </c>
      <c r="AC321" s="56">
        <v>0</v>
      </c>
      <c r="AD321" s="56">
        <v>0</v>
      </c>
      <c r="AE321" s="56" t="s">
        <v>322</v>
      </c>
      <c r="AF321" s="56">
        <v>0</v>
      </c>
      <c r="AG321" s="56">
        <v>0</v>
      </c>
      <c r="AH321" s="56">
        <v>0</v>
      </c>
      <c r="AI321" s="56" t="s">
        <v>318</v>
      </c>
      <c r="AJ321">
        <v>1</v>
      </c>
      <c r="AK321">
        <v>100</v>
      </c>
    </row>
    <row r="322" spans="1:37">
      <c r="A322" t="s">
        <v>704</v>
      </c>
      <c r="B322" t="s">
        <v>309</v>
      </c>
      <c r="C322">
        <v>2018</v>
      </c>
      <c r="D322">
        <v>3</v>
      </c>
      <c r="E322" t="s">
        <v>707</v>
      </c>
      <c r="F322" t="s">
        <v>326</v>
      </c>
      <c r="G322">
        <v>8.547879</v>
      </c>
      <c r="H322" s="24">
        <f>IF(AND(A322=A321,F322=F321,F322="Winter wheat"),G322*0.9*'Management details'!$F$46,
IF(AND(OR(A322&lt;&gt;A321,F322&lt;&gt;F321),F322="Winter wheat"),G322*'Management details'!$F$46,
IF(F322="Oilseed Rape",G322*'Management details'!$F$47)))</f>
        <v>29.917576499999999</v>
      </c>
      <c r="I322" t="s">
        <v>312</v>
      </c>
      <c r="J322">
        <v>10</v>
      </c>
      <c r="K322" t="s">
        <v>327</v>
      </c>
      <c r="L322" t="s">
        <v>345</v>
      </c>
      <c r="M322">
        <v>1.8</v>
      </c>
      <c r="N322" t="s">
        <v>314</v>
      </c>
      <c r="O322" t="s">
        <v>336</v>
      </c>
      <c r="P322">
        <v>6.7</v>
      </c>
      <c r="Q322" t="s">
        <v>337</v>
      </c>
      <c r="R322" t="s">
        <v>317</v>
      </c>
      <c r="S322">
        <v>220</v>
      </c>
      <c r="T322" s="56" t="s">
        <v>328</v>
      </c>
      <c r="U322" t="s">
        <v>329</v>
      </c>
      <c r="V322" t="s">
        <v>320</v>
      </c>
      <c r="W322" s="56" t="s">
        <v>330</v>
      </c>
      <c r="X322" s="56">
        <v>0</v>
      </c>
      <c r="Y322" s="56" t="s">
        <v>330</v>
      </c>
      <c r="Z322" s="56">
        <v>0</v>
      </c>
      <c r="AA322" s="56" t="s">
        <v>330</v>
      </c>
      <c r="AB322" s="56">
        <v>0</v>
      </c>
      <c r="AC322" s="56">
        <v>0</v>
      </c>
      <c r="AD322" s="56">
        <v>0</v>
      </c>
      <c r="AE322" s="56" t="s">
        <v>322</v>
      </c>
      <c r="AF322" s="56">
        <v>0</v>
      </c>
      <c r="AG322" s="56" t="s">
        <v>322</v>
      </c>
      <c r="AH322" s="56">
        <v>0</v>
      </c>
      <c r="AI322" s="56" t="s">
        <v>328</v>
      </c>
      <c r="AJ322">
        <v>1</v>
      </c>
      <c r="AK322">
        <v>100</v>
      </c>
    </row>
    <row r="323" spans="1:37">
      <c r="A323" t="s">
        <v>704</v>
      </c>
      <c r="B323" t="s">
        <v>309</v>
      </c>
      <c r="C323">
        <v>2019</v>
      </c>
      <c r="D323">
        <v>4</v>
      </c>
      <c r="E323" t="s">
        <v>708</v>
      </c>
      <c r="F323" t="s">
        <v>311</v>
      </c>
      <c r="G323">
        <v>8.547879</v>
      </c>
      <c r="H323" s="24">
        <f>IF(AND(A323=A322,F323=F322,F323="Winter wheat"),G323*0.9*'Management details'!$F$46,
IF(AND(OR(A323&lt;&gt;A322,F323&lt;&gt;F322),F323="Winter wheat"),G323*'Management details'!$F$46,
IF(F323="Oilseed Rape",G323*'Management details'!$F$47)))</f>
        <v>73.511759400000003</v>
      </c>
      <c r="I323" t="s">
        <v>312</v>
      </c>
      <c r="J323">
        <v>10</v>
      </c>
      <c r="K323" t="s">
        <v>311</v>
      </c>
      <c r="L323" t="s">
        <v>345</v>
      </c>
      <c r="M323">
        <v>1.8</v>
      </c>
      <c r="N323" t="s">
        <v>314</v>
      </c>
      <c r="O323" t="s">
        <v>336</v>
      </c>
      <c r="P323">
        <v>6.7</v>
      </c>
      <c r="Q323" t="s">
        <v>337</v>
      </c>
      <c r="R323" t="s">
        <v>317</v>
      </c>
      <c r="S323">
        <v>220</v>
      </c>
      <c r="T323" s="56" t="s">
        <v>318</v>
      </c>
      <c r="U323" t="s">
        <v>319</v>
      </c>
      <c r="V323" t="s">
        <v>410</v>
      </c>
      <c r="W323" s="56" t="s">
        <v>330</v>
      </c>
      <c r="X323" s="56">
        <v>0</v>
      </c>
      <c r="Y323" s="56" t="s">
        <v>321</v>
      </c>
      <c r="Z323" s="56">
        <v>0</v>
      </c>
      <c r="AA323" s="56" t="s">
        <v>322</v>
      </c>
      <c r="AB323" s="56">
        <v>0</v>
      </c>
      <c r="AC323" s="56" t="s">
        <v>322</v>
      </c>
      <c r="AD323" s="56" t="s">
        <v>322</v>
      </c>
      <c r="AE323" s="56" t="s">
        <v>322</v>
      </c>
      <c r="AF323" s="56">
        <v>0</v>
      </c>
      <c r="AG323" s="56">
        <v>0</v>
      </c>
      <c r="AH323" s="56">
        <v>0</v>
      </c>
      <c r="AI323" s="56" t="s">
        <v>318</v>
      </c>
      <c r="AJ323">
        <v>1</v>
      </c>
      <c r="AK323">
        <v>100</v>
      </c>
    </row>
    <row r="324" spans="1:37">
      <c r="A324" t="s">
        <v>704</v>
      </c>
      <c r="B324" t="s">
        <v>309</v>
      </c>
      <c r="C324">
        <v>2020</v>
      </c>
      <c r="D324">
        <v>5</v>
      </c>
      <c r="E324" t="s">
        <v>709</v>
      </c>
      <c r="F324" t="s">
        <v>311</v>
      </c>
      <c r="G324">
        <v>8.547879</v>
      </c>
      <c r="H324" s="24">
        <f>IF(AND(A324=A323,F324=F323,F324="Winter wheat"),G324*0.9*'Management details'!$F$46,
IF(AND(OR(A324&lt;&gt;A323,F324&lt;&gt;F323),F324="Winter wheat"),G324*'Management details'!$F$46,
IF(F324="Oilseed Rape",G324*'Management details'!$F$47)))</f>
        <v>66.160583459999998</v>
      </c>
      <c r="I324" t="s">
        <v>312</v>
      </c>
      <c r="J324">
        <v>10</v>
      </c>
      <c r="K324" t="s">
        <v>311</v>
      </c>
      <c r="L324" t="s">
        <v>345</v>
      </c>
      <c r="M324">
        <v>1.8</v>
      </c>
      <c r="N324" t="s">
        <v>314</v>
      </c>
      <c r="O324" t="s">
        <v>336</v>
      </c>
      <c r="P324">
        <v>6.7</v>
      </c>
      <c r="Q324" t="s">
        <v>337</v>
      </c>
      <c r="R324" t="s">
        <v>317</v>
      </c>
      <c r="S324">
        <v>220</v>
      </c>
      <c r="T324" s="56" t="s">
        <v>318</v>
      </c>
      <c r="U324" t="s">
        <v>324</v>
      </c>
      <c r="V324" t="s">
        <v>412</v>
      </c>
      <c r="W324" s="56" t="s">
        <v>330</v>
      </c>
      <c r="X324" s="56">
        <v>0</v>
      </c>
      <c r="Y324" s="56" t="s">
        <v>321</v>
      </c>
      <c r="Z324" s="56">
        <v>0</v>
      </c>
      <c r="AA324" s="56" t="s">
        <v>322</v>
      </c>
      <c r="AB324" s="56">
        <v>0</v>
      </c>
      <c r="AC324" s="56">
        <v>0</v>
      </c>
      <c r="AD324" s="56">
        <v>0</v>
      </c>
      <c r="AE324" s="56" t="s">
        <v>322</v>
      </c>
      <c r="AF324" s="56">
        <v>0</v>
      </c>
      <c r="AG324" s="56">
        <v>0</v>
      </c>
      <c r="AH324" s="56">
        <v>0</v>
      </c>
      <c r="AI324" s="56" t="s">
        <v>318</v>
      </c>
      <c r="AJ324">
        <v>1</v>
      </c>
      <c r="AK324">
        <v>100</v>
      </c>
    </row>
    <row r="325" spans="1:37">
      <c r="A325" t="s">
        <v>704</v>
      </c>
      <c r="B325" t="s">
        <v>309</v>
      </c>
      <c r="C325">
        <v>2021</v>
      </c>
      <c r="D325">
        <v>6</v>
      </c>
      <c r="E325" t="s">
        <v>710</v>
      </c>
      <c r="F325" t="s">
        <v>326</v>
      </c>
      <c r="G325">
        <v>8.547879</v>
      </c>
      <c r="H325" s="24">
        <f>IF(AND(A325=A324,F325=F324,F325="Winter wheat"),G325*0.9*'Management details'!$F$46,
IF(AND(OR(A325&lt;&gt;A324,F325&lt;&gt;F324),F325="Winter wheat"),G325*'Management details'!$F$46,
IF(F325="Oilseed Rape",G325*'Management details'!$F$47)))</f>
        <v>29.917576499999999</v>
      </c>
      <c r="I325" t="s">
        <v>312</v>
      </c>
      <c r="J325">
        <v>10</v>
      </c>
      <c r="K325" t="s">
        <v>327</v>
      </c>
      <c r="L325" t="s">
        <v>345</v>
      </c>
      <c r="M325">
        <v>1.8</v>
      </c>
      <c r="N325" t="s">
        <v>314</v>
      </c>
      <c r="O325" t="s">
        <v>336</v>
      </c>
      <c r="P325">
        <v>6.7</v>
      </c>
      <c r="Q325" t="s">
        <v>337</v>
      </c>
      <c r="R325" t="s">
        <v>317</v>
      </c>
      <c r="S325">
        <v>220</v>
      </c>
      <c r="T325" s="56" t="s">
        <v>328</v>
      </c>
      <c r="U325" t="s">
        <v>329</v>
      </c>
      <c r="V325" t="s">
        <v>320</v>
      </c>
      <c r="W325" s="56" t="s">
        <v>330</v>
      </c>
      <c r="X325" s="56">
        <v>0</v>
      </c>
      <c r="Y325" s="56" t="s">
        <v>330</v>
      </c>
      <c r="Z325" s="56">
        <v>0</v>
      </c>
      <c r="AA325" s="56" t="s">
        <v>330</v>
      </c>
      <c r="AB325" s="56">
        <v>0</v>
      </c>
      <c r="AC325" s="56">
        <v>0</v>
      </c>
      <c r="AD325" s="56">
        <v>0</v>
      </c>
      <c r="AE325" s="56" t="s">
        <v>322</v>
      </c>
      <c r="AF325" s="56">
        <v>0</v>
      </c>
      <c r="AG325" s="56" t="s">
        <v>322</v>
      </c>
      <c r="AH325" s="56">
        <v>0</v>
      </c>
      <c r="AI325" s="56" t="s">
        <v>328</v>
      </c>
      <c r="AJ325">
        <v>1</v>
      </c>
      <c r="AK325">
        <v>100</v>
      </c>
    </row>
    <row r="326" spans="1:37">
      <c r="A326" t="s">
        <v>711</v>
      </c>
      <c r="B326" t="s">
        <v>309</v>
      </c>
      <c r="C326">
        <v>2016</v>
      </c>
      <c r="D326">
        <v>1</v>
      </c>
      <c r="E326" t="s">
        <v>712</v>
      </c>
      <c r="F326" t="s">
        <v>311</v>
      </c>
      <c r="G326">
        <v>6.5476840000000003</v>
      </c>
      <c r="H326" s="24">
        <f>IF(AND(A326=A325,F326=F325,F326="Winter wheat"),G326*0.9*'Management details'!$F$46,
IF(AND(OR(A326&lt;&gt;A325,F326&lt;&gt;F325),F326="Winter wheat"),G326*'Management details'!$F$46,
IF(F326="Oilseed Rape",G326*'Management details'!$F$47)))</f>
        <v>56.310082399999999</v>
      </c>
      <c r="I326" t="s">
        <v>312</v>
      </c>
      <c r="J326">
        <v>10</v>
      </c>
      <c r="K326" t="s">
        <v>311</v>
      </c>
      <c r="L326" t="s">
        <v>345</v>
      </c>
      <c r="M326">
        <v>2.2000000000000002</v>
      </c>
      <c r="N326" t="s">
        <v>314</v>
      </c>
      <c r="O326" t="s">
        <v>336</v>
      </c>
      <c r="P326">
        <v>6.7</v>
      </c>
      <c r="Q326" t="s">
        <v>337</v>
      </c>
      <c r="R326" t="s">
        <v>317</v>
      </c>
      <c r="S326">
        <v>220</v>
      </c>
      <c r="T326" s="56" t="s">
        <v>318</v>
      </c>
      <c r="U326" t="s">
        <v>319</v>
      </c>
      <c r="V326" t="s">
        <v>320</v>
      </c>
      <c r="W326" s="56" t="s">
        <v>330</v>
      </c>
      <c r="X326" s="56">
        <v>0</v>
      </c>
      <c r="Y326" s="56" t="s">
        <v>321</v>
      </c>
      <c r="Z326" s="56">
        <v>0</v>
      </c>
      <c r="AA326" s="56" t="s">
        <v>322</v>
      </c>
      <c r="AB326" s="56">
        <v>0</v>
      </c>
      <c r="AC326" s="56" t="s">
        <v>322</v>
      </c>
      <c r="AD326" s="56" t="s">
        <v>322</v>
      </c>
      <c r="AE326" s="56" t="s">
        <v>322</v>
      </c>
      <c r="AF326" s="56">
        <v>0</v>
      </c>
      <c r="AG326" s="56">
        <v>0</v>
      </c>
      <c r="AH326" s="56">
        <v>0</v>
      </c>
      <c r="AI326" s="56" t="s">
        <v>318</v>
      </c>
      <c r="AJ326">
        <v>1</v>
      </c>
      <c r="AK326">
        <v>100</v>
      </c>
    </row>
    <row r="327" spans="1:37">
      <c r="A327" t="s">
        <v>711</v>
      </c>
      <c r="B327" t="s">
        <v>309</v>
      </c>
      <c r="C327">
        <v>2017</v>
      </c>
      <c r="D327">
        <v>2</v>
      </c>
      <c r="E327" t="s">
        <v>713</v>
      </c>
      <c r="F327" t="s">
        <v>311</v>
      </c>
      <c r="G327">
        <v>6.5476840000000003</v>
      </c>
      <c r="H327" s="24">
        <f>IF(AND(A327=A326,F327=F326,F327="Winter wheat"),G327*0.9*'Management details'!$F$46,
IF(AND(OR(A327&lt;&gt;A326,F327&lt;&gt;F326),F327="Winter wheat"),G327*'Management details'!$F$46,
IF(F327="Oilseed Rape",G327*'Management details'!$F$47)))</f>
        <v>50.679074159999999</v>
      </c>
      <c r="I327" t="s">
        <v>312</v>
      </c>
      <c r="J327">
        <v>10</v>
      </c>
      <c r="K327" t="s">
        <v>311</v>
      </c>
      <c r="L327" t="s">
        <v>345</v>
      </c>
      <c r="M327">
        <v>2.2000000000000002</v>
      </c>
      <c r="N327" t="s">
        <v>314</v>
      </c>
      <c r="O327" t="s">
        <v>336</v>
      </c>
      <c r="P327">
        <v>6.7</v>
      </c>
      <c r="Q327" t="s">
        <v>337</v>
      </c>
      <c r="R327" t="s">
        <v>317</v>
      </c>
      <c r="S327">
        <v>220</v>
      </c>
      <c r="T327" s="56" t="s">
        <v>318</v>
      </c>
      <c r="U327" t="s">
        <v>324</v>
      </c>
      <c r="V327" t="s">
        <v>320</v>
      </c>
      <c r="W327" s="56" t="s">
        <v>330</v>
      </c>
      <c r="X327" s="56">
        <v>0</v>
      </c>
      <c r="Y327" s="56" t="s">
        <v>321</v>
      </c>
      <c r="Z327" s="56">
        <v>0</v>
      </c>
      <c r="AA327" s="56" t="s">
        <v>322</v>
      </c>
      <c r="AB327" s="56">
        <v>0</v>
      </c>
      <c r="AC327" s="56">
        <v>0</v>
      </c>
      <c r="AD327" s="56">
        <v>0</v>
      </c>
      <c r="AE327" s="56" t="s">
        <v>322</v>
      </c>
      <c r="AF327" s="56">
        <v>0</v>
      </c>
      <c r="AG327" s="56">
        <v>0</v>
      </c>
      <c r="AH327" s="56">
        <v>0</v>
      </c>
      <c r="AI327" s="56" t="s">
        <v>318</v>
      </c>
      <c r="AJ327">
        <v>1</v>
      </c>
      <c r="AK327">
        <v>100</v>
      </c>
    </row>
    <row r="328" spans="1:37">
      <c r="A328" t="s">
        <v>711</v>
      </c>
      <c r="B328" t="s">
        <v>309</v>
      </c>
      <c r="C328">
        <v>2018</v>
      </c>
      <c r="D328">
        <v>3</v>
      </c>
      <c r="E328" t="s">
        <v>714</v>
      </c>
      <c r="F328" t="s">
        <v>326</v>
      </c>
      <c r="G328">
        <v>6.5476840000000003</v>
      </c>
      <c r="H328" s="24">
        <f>IF(AND(A328=A327,F328=F327,F328="Winter wheat"),G328*0.9*'Management details'!$F$46,
IF(AND(OR(A328&lt;&gt;A327,F328&lt;&gt;F327),F328="Winter wheat"),G328*'Management details'!$F$46,
IF(F328="Oilseed Rape",G328*'Management details'!$F$47)))</f>
        <v>22.916893999999999</v>
      </c>
      <c r="I328" t="s">
        <v>312</v>
      </c>
      <c r="J328">
        <v>10</v>
      </c>
      <c r="K328" t="s">
        <v>327</v>
      </c>
      <c r="L328" t="s">
        <v>345</v>
      </c>
      <c r="M328">
        <v>2.2000000000000002</v>
      </c>
      <c r="N328" t="s">
        <v>314</v>
      </c>
      <c r="O328" t="s">
        <v>336</v>
      </c>
      <c r="P328">
        <v>6.7</v>
      </c>
      <c r="Q328" t="s">
        <v>337</v>
      </c>
      <c r="R328" t="s">
        <v>317</v>
      </c>
      <c r="S328">
        <v>220</v>
      </c>
      <c r="T328" s="56" t="s">
        <v>328</v>
      </c>
      <c r="U328" t="s">
        <v>329</v>
      </c>
      <c r="V328" t="s">
        <v>320</v>
      </c>
      <c r="W328" s="56" t="s">
        <v>330</v>
      </c>
      <c r="X328" s="56">
        <v>0</v>
      </c>
      <c r="Y328" s="56" t="s">
        <v>330</v>
      </c>
      <c r="Z328" s="56">
        <v>0</v>
      </c>
      <c r="AA328" s="56" t="s">
        <v>330</v>
      </c>
      <c r="AB328" s="56">
        <v>0</v>
      </c>
      <c r="AC328" s="56">
        <v>0</v>
      </c>
      <c r="AD328" s="56">
        <v>0</v>
      </c>
      <c r="AE328" s="56" t="s">
        <v>322</v>
      </c>
      <c r="AF328" s="56">
        <v>0</v>
      </c>
      <c r="AG328" s="56" t="s">
        <v>322</v>
      </c>
      <c r="AH328" s="56">
        <v>0</v>
      </c>
      <c r="AI328" s="56" t="s">
        <v>328</v>
      </c>
      <c r="AJ328">
        <v>1</v>
      </c>
      <c r="AK328">
        <v>100</v>
      </c>
    </row>
    <row r="329" spans="1:37">
      <c r="A329" t="s">
        <v>711</v>
      </c>
      <c r="B329" t="s">
        <v>309</v>
      </c>
      <c r="C329">
        <v>2019</v>
      </c>
      <c r="D329">
        <v>4</v>
      </c>
      <c r="E329" t="s">
        <v>715</v>
      </c>
      <c r="F329" t="s">
        <v>311</v>
      </c>
      <c r="G329">
        <v>6.5476840000000003</v>
      </c>
      <c r="H329" s="24">
        <f>IF(AND(A329=A328,F329=F328,F329="Winter wheat"),G329*0.9*'Management details'!$F$46,
IF(AND(OR(A329&lt;&gt;A328,F329&lt;&gt;F328),F329="Winter wheat"),G329*'Management details'!$F$46,
IF(F329="Oilseed Rape",G329*'Management details'!$F$47)))</f>
        <v>56.310082399999999</v>
      </c>
      <c r="I329" t="s">
        <v>312</v>
      </c>
      <c r="J329">
        <v>10</v>
      </c>
      <c r="K329" t="s">
        <v>311</v>
      </c>
      <c r="L329" t="s">
        <v>345</v>
      </c>
      <c r="M329">
        <v>2.2000000000000002</v>
      </c>
      <c r="N329" t="s">
        <v>314</v>
      </c>
      <c r="O329" t="s">
        <v>336</v>
      </c>
      <c r="P329">
        <v>6.7</v>
      </c>
      <c r="Q329" t="s">
        <v>337</v>
      </c>
      <c r="R329" t="s">
        <v>317</v>
      </c>
      <c r="S329">
        <v>220</v>
      </c>
      <c r="T329" s="56" t="s">
        <v>318</v>
      </c>
      <c r="U329" t="s">
        <v>319</v>
      </c>
      <c r="V329" t="s">
        <v>320</v>
      </c>
      <c r="W329" s="56" t="s">
        <v>330</v>
      </c>
      <c r="X329" s="56">
        <v>0</v>
      </c>
      <c r="Y329" s="56" t="s">
        <v>321</v>
      </c>
      <c r="Z329" s="56">
        <v>0</v>
      </c>
      <c r="AA329" s="56" t="s">
        <v>322</v>
      </c>
      <c r="AB329" s="56">
        <v>0</v>
      </c>
      <c r="AC329" s="56" t="s">
        <v>322</v>
      </c>
      <c r="AD329" s="56" t="s">
        <v>322</v>
      </c>
      <c r="AE329" s="56" t="s">
        <v>322</v>
      </c>
      <c r="AF329" s="56">
        <v>0</v>
      </c>
      <c r="AG329" s="56">
        <v>0</v>
      </c>
      <c r="AH329" s="56">
        <v>0</v>
      </c>
      <c r="AI329" s="56" t="s">
        <v>318</v>
      </c>
      <c r="AJ329">
        <v>1</v>
      </c>
      <c r="AK329">
        <v>100</v>
      </c>
    </row>
    <row r="330" spans="1:37">
      <c r="A330" t="s">
        <v>711</v>
      </c>
      <c r="B330" t="s">
        <v>309</v>
      </c>
      <c r="C330">
        <v>2020</v>
      </c>
      <c r="D330">
        <v>5</v>
      </c>
      <c r="E330" t="s">
        <v>716</v>
      </c>
      <c r="F330" t="s">
        <v>311</v>
      </c>
      <c r="G330">
        <v>6.5476840000000003</v>
      </c>
      <c r="H330" s="24">
        <f>IF(AND(A330=A329,F330=F329,F330="Winter wheat"),G330*0.9*'Management details'!$F$46,
IF(AND(OR(A330&lt;&gt;A329,F330&lt;&gt;F329),F330="Winter wheat"),G330*'Management details'!$F$46,
IF(F330="Oilseed Rape",G330*'Management details'!$F$47)))</f>
        <v>50.679074159999999</v>
      </c>
      <c r="I330" t="s">
        <v>312</v>
      </c>
      <c r="J330">
        <v>10</v>
      </c>
      <c r="K330" t="s">
        <v>311</v>
      </c>
      <c r="L330" t="s">
        <v>345</v>
      </c>
      <c r="M330">
        <v>2.2000000000000002</v>
      </c>
      <c r="N330" t="s">
        <v>314</v>
      </c>
      <c r="O330" t="s">
        <v>336</v>
      </c>
      <c r="P330">
        <v>6.7</v>
      </c>
      <c r="Q330" t="s">
        <v>337</v>
      </c>
      <c r="R330" t="s">
        <v>317</v>
      </c>
      <c r="S330">
        <v>220</v>
      </c>
      <c r="T330" s="56" t="s">
        <v>318</v>
      </c>
      <c r="U330" t="s">
        <v>324</v>
      </c>
      <c r="V330" t="s">
        <v>320</v>
      </c>
      <c r="W330" s="56" t="s">
        <v>330</v>
      </c>
      <c r="X330" s="56">
        <v>0</v>
      </c>
      <c r="Y330" s="56" t="s">
        <v>321</v>
      </c>
      <c r="Z330" s="56">
        <v>0</v>
      </c>
      <c r="AA330" s="56" t="s">
        <v>322</v>
      </c>
      <c r="AB330" s="56">
        <v>0</v>
      </c>
      <c r="AC330" s="56">
        <v>0</v>
      </c>
      <c r="AD330" s="56">
        <v>0</v>
      </c>
      <c r="AE330" s="56" t="s">
        <v>322</v>
      </c>
      <c r="AF330" s="56">
        <v>0</v>
      </c>
      <c r="AG330" s="56">
        <v>0</v>
      </c>
      <c r="AH330" s="56">
        <v>0</v>
      </c>
      <c r="AI330" s="56" t="s">
        <v>318</v>
      </c>
      <c r="AJ330">
        <v>1</v>
      </c>
      <c r="AK330">
        <v>100</v>
      </c>
    </row>
    <row r="331" spans="1:37">
      <c r="A331" t="s">
        <v>711</v>
      </c>
      <c r="B331" t="s">
        <v>309</v>
      </c>
      <c r="C331">
        <v>2021</v>
      </c>
      <c r="D331">
        <v>6</v>
      </c>
      <c r="E331" t="s">
        <v>717</v>
      </c>
      <c r="F331" t="s">
        <v>326</v>
      </c>
      <c r="G331">
        <v>6.5476840000000003</v>
      </c>
      <c r="H331" s="24">
        <f>IF(AND(A331=A330,F331=F330,F331="Winter wheat"),G331*0.9*'Management details'!$F$46,
IF(AND(OR(A331&lt;&gt;A330,F331&lt;&gt;F330),F331="Winter wheat"),G331*'Management details'!$F$46,
IF(F331="Oilseed Rape",G331*'Management details'!$F$47)))</f>
        <v>22.916893999999999</v>
      </c>
      <c r="I331" t="s">
        <v>312</v>
      </c>
      <c r="J331">
        <v>10</v>
      </c>
      <c r="K331" t="s">
        <v>327</v>
      </c>
      <c r="L331" t="s">
        <v>345</v>
      </c>
      <c r="M331">
        <v>2.2000000000000002</v>
      </c>
      <c r="N331" t="s">
        <v>314</v>
      </c>
      <c r="O331" t="s">
        <v>336</v>
      </c>
      <c r="P331">
        <v>6.7</v>
      </c>
      <c r="Q331" t="s">
        <v>337</v>
      </c>
      <c r="R331" t="s">
        <v>317</v>
      </c>
      <c r="S331">
        <v>220</v>
      </c>
      <c r="T331" s="56" t="s">
        <v>328</v>
      </c>
      <c r="U331" t="s">
        <v>329</v>
      </c>
      <c r="V331" t="s">
        <v>320</v>
      </c>
      <c r="W331" s="56" t="s">
        <v>330</v>
      </c>
      <c r="X331" s="56">
        <v>0</v>
      </c>
      <c r="Y331" s="56" t="s">
        <v>330</v>
      </c>
      <c r="Z331" s="56">
        <v>0</v>
      </c>
      <c r="AA331" s="56" t="s">
        <v>330</v>
      </c>
      <c r="AB331" s="56">
        <v>0</v>
      </c>
      <c r="AC331" s="56">
        <v>0</v>
      </c>
      <c r="AD331" s="56">
        <v>0</v>
      </c>
      <c r="AE331" s="56" t="s">
        <v>322</v>
      </c>
      <c r="AF331" s="56">
        <v>0</v>
      </c>
      <c r="AG331" s="56" t="s">
        <v>322</v>
      </c>
      <c r="AH331" s="56">
        <v>0</v>
      </c>
      <c r="AI331" s="56" t="s">
        <v>328</v>
      </c>
      <c r="AJ331">
        <v>1</v>
      </c>
      <c r="AK331">
        <v>100</v>
      </c>
    </row>
    <row r="332" spans="1:37">
      <c r="A332" t="s">
        <v>718</v>
      </c>
      <c r="B332" t="s">
        <v>309</v>
      </c>
      <c r="C332">
        <v>2016</v>
      </c>
      <c r="D332">
        <v>1</v>
      </c>
      <c r="E332" t="s">
        <v>719</v>
      </c>
      <c r="F332" t="s">
        <v>311</v>
      </c>
      <c r="G332">
        <v>10.646997000000001</v>
      </c>
      <c r="H332" s="24">
        <f>IF(AND(A332=A331,F332=F331,F332="Winter wheat"),G332*0.9*'Management details'!$F$46,
IF(AND(OR(A332&lt;&gt;A331,F332&lt;&gt;F331),F332="Winter wheat"),G332*'Management details'!$F$46,
IF(F332="Oilseed Rape",G332*'Management details'!$F$47)))</f>
        <v>91.564174199999997</v>
      </c>
      <c r="I332" t="s">
        <v>312</v>
      </c>
      <c r="J332">
        <v>10</v>
      </c>
      <c r="K332" t="s">
        <v>311</v>
      </c>
      <c r="L332" t="s">
        <v>345</v>
      </c>
      <c r="M332">
        <v>2.2000000000000002</v>
      </c>
      <c r="N332" t="s">
        <v>314</v>
      </c>
      <c r="O332" t="s">
        <v>336</v>
      </c>
      <c r="P332">
        <v>6.7</v>
      </c>
      <c r="Q332" t="s">
        <v>337</v>
      </c>
      <c r="R332" t="s">
        <v>317</v>
      </c>
      <c r="S332">
        <v>220</v>
      </c>
      <c r="T332" s="56" t="s">
        <v>318</v>
      </c>
      <c r="U332" t="s">
        <v>319</v>
      </c>
      <c r="V332" t="s">
        <v>320</v>
      </c>
      <c r="W332" s="56" t="s">
        <v>330</v>
      </c>
      <c r="X332" s="56">
        <v>0</v>
      </c>
      <c r="Y332" s="56" t="s">
        <v>321</v>
      </c>
      <c r="Z332" s="56">
        <v>0</v>
      </c>
      <c r="AA332" s="56" t="s">
        <v>322</v>
      </c>
      <c r="AB332" s="56">
        <v>0</v>
      </c>
      <c r="AC332" s="56" t="s">
        <v>322</v>
      </c>
      <c r="AD332" s="56" t="s">
        <v>322</v>
      </c>
      <c r="AE332" s="56" t="s">
        <v>322</v>
      </c>
      <c r="AF332" s="56">
        <v>0</v>
      </c>
      <c r="AG332" s="56">
        <v>0</v>
      </c>
      <c r="AH332" s="56">
        <v>0</v>
      </c>
      <c r="AI332" s="56" t="s">
        <v>318</v>
      </c>
      <c r="AJ332">
        <v>1</v>
      </c>
      <c r="AK332">
        <v>100</v>
      </c>
    </row>
    <row r="333" spans="1:37">
      <c r="A333" t="s">
        <v>718</v>
      </c>
      <c r="B333" t="s">
        <v>309</v>
      </c>
      <c r="C333">
        <v>2017</v>
      </c>
      <c r="D333">
        <v>2</v>
      </c>
      <c r="E333" t="s">
        <v>720</v>
      </c>
      <c r="F333" t="s">
        <v>311</v>
      </c>
      <c r="G333">
        <v>10.646997000000001</v>
      </c>
      <c r="H333" s="24">
        <f>IF(AND(A333=A332,F333=F332,F333="Winter wheat"),G333*0.9*'Management details'!$F$46,
IF(AND(OR(A333&lt;&gt;A332,F333&lt;&gt;F332),F333="Winter wheat"),G333*'Management details'!$F$46,
IF(F333="Oilseed Rape",G333*'Management details'!$F$47)))</f>
        <v>82.40775678</v>
      </c>
      <c r="I333" t="s">
        <v>312</v>
      </c>
      <c r="J333">
        <v>10</v>
      </c>
      <c r="K333" t="s">
        <v>311</v>
      </c>
      <c r="L333" t="s">
        <v>345</v>
      </c>
      <c r="M333">
        <v>2.2000000000000002</v>
      </c>
      <c r="N333" t="s">
        <v>314</v>
      </c>
      <c r="O333" t="s">
        <v>336</v>
      </c>
      <c r="P333">
        <v>6.7</v>
      </c>
      <c r="Q333" t="s">
        <v>337</v>
      </c>
      <c r="R333" t="s">
        <v>317</v>
      </c>
      <c r="S333">
        <v>220</v>
      </c>
      <c r="T333" s="56" t="s">
        <v>318</v>
      </c>
      <c r="U333" t="s">
        <v>324</v>
      </c>
      <c r="V333" t="s">
        <v>320</v>
      </c>
      <c r="W333" s="56" t="s">
        <v>330</v>
      </c>
      <c r="X333" s="56">
        <v>0</v>
      </c>
      <c r="Y333" s="56" t="s">
        <v>321</v>
      </c>
      <c r="Z333" s="56">
        <v>0</v>
      </c>
      <c r="AA333" s="56" t="s">
        <v>322</v>
      </c>
      <c r="AB333" s="56">
        <v>0</v>
      </c>
      <c r="AC333" s="56">
        <v>0</v>
      </c>
      <c r="AD333" s="56">
        <v>0</v>
      </c>
      <c r="AE333" s="56" t="s">
        <v>322</v>
      </c>
      <c r="AF333" s="56">
        <v>0</v>
      </c>
      <c r="AG333" s="56">
        <v>0</v>
      </c>
      <c r="AH333" s="56">
        <v>0</v>
      </c>
      <c r="AI333" s="56" t="s">
        <v>318</v>
      </c>
      <c r="AJ333">
        <v>1</v>
      </c>
      <c r="AK333">
        <v>100</v>
      </c>
    </row>
    <row r="334" spans="1:37">
      <c r="A334" t="s">
        <v>718</v>
      </c>
      <c r="B334" t="s">
        <v>309</v>
      </c>
      <c r="C334">
        <v>2018</v>
      </c>
      <c r="D334">
        <v>3</v>
      </c>
      <c r="E334" t="s">
        <v>721</v>
      </c>
      <c r="F334" t="s">
        <v>326</v>
      </c>
      <c r="G334">
        <v>10.646997000000001</v>
      </c>
      <c r="H334" s="24">
        <f>IF(AND(A334=A333,F334=F333,F334="Winter wheat"),G334*0.9*'Management details'!$F$46,
IF(AND(OR(A334&lt;&gt;A333,F334&lt;&gt;F333),F334="Winter wheat"),G334*'Management details'!$F$46,
IF(F334="Oilseed Rape",G334*'Management details'!$F$47)))</f>
        <v>37.264489500000003</v>
      </c>
      <c r="I334" t="s">
        <v>312</v>
      </c>
      <c r="J334">
        <v>10</v>
      </c>
      <c r="K334" t="s">
        <v>327</v>
      </c>
      <c r="L334" t="s">
        <v>345</v>
      </c>
      <c r="M334">
        <v>2.2000000000000002</v>
      </c>
      <c r="N334" t="s">
        <v>314</v>
      </c>
      <c r="O334" t="s">
        <v>336</v>
      </c>
      <c r="P334">
        <v>6.7</v>
      </c>
      <c r="Q334" t="s">
        <v>337</v>
      </c>
      <c r="R334" t="s">
        <v>317</v>
      </c>
      <c r="S334">
        <v>220</v>
      </c>
      <c r="T334" s="56" t="s">
        <v>328</v>
      </c>
      <c r="U334" t="s">
        <v>329</v>
      </c>
      <c r="V334" t="s">
        <v>320</v>
      </c>
      <c r="W334" s="56" t="s">
        <v>330</v>
      </c>
      <c r="X334" s="56">
        <v>0</v>
      </c>
      <c r="Y334" s="56" t="s">
        <v>330</v>
      </c>
      <c r="Z334" s="56">
        <v>0</v>
      </c>
      <c r="AA334" s="56" t="s">
        <v>330</v>
      </c>
      <c r="AB334" s="56">
        <v>0</v>
      </c>
      <c r="AC334" s="56">
        <v>0</v>
      </c>
      <c r="AD334" s="56">
        <v>0</v>
      </c>
      <c r="AE334" s="56" t="s">
        <v>322</v>
      </c>
      <c r="AF334" s="56">
        <v>0</v>
      </c>
      <c r="AG334" s="56" t="s">
        <v>322</v>
      </c>
      <c r="AH334" s="56">
        <v>0</v>
      </c>
      <c r="AI334" s="56" t="s">
        <v>328</v>
      </c>
      <c r="AJ334">
        <v>1</v>
      </c>
      <c r="AK334">
        <v>100</v>
      </c>
    </row>
    <row r="335" spans="1:37">
      <c r="A335" t="s">
        <v>718</v>
      </c>
      <c r="B335" t="s">
        <v>309</v>
      </c>
      <c r="C335">
        <v>2019</v>
      </c>
      <c r="D335">
        <v>4</v>
      </c>
      <c r="E335" t="s">
        <v>722</v>
      </c>
      <c r="F335" t="s">
        <v>311</v>
      </c>
      <c r="G335">
        <v>10.646997000000001</v>
      </c>
      <c r="H335" s="24">
        <f>IF(AND(A335=A334,F335=F334,F335="Winter wheat"),G335*0.9*'Management details'!$F$46,
IF(AND(OR(A335&lt;&gt;A334,F335&lt;&gt;F334),F335="Winter wheat"),G335*'Management details'!$F$46,
IF(F335="Oilseed Rape",G335*'Management details'!$F$47)))</f>
        <v>91.564174199999997</v>
      </c>
      <c r="I335" t="s">
        <v>312</v>
      </c>
      <c r="J335">
        <v>10</v>
      </c>
      <c r="K335" t="s">
        <v>311</v>
      </c>
      <c r="L335" t="s">
        <v>345</v>
      </c>
      <c r="M335">
        <v>2.2000000000000002</v>
      </c>
      <c r="N335" t="s">
        <v>314</v>
      </c>
      <c r="O335" t="s">
        <v>336</v>
      </c>
      <c r="P335">
        <v>6.7</v>
      </c>
      <c r="Q335" t="s">
        <v>337</v>
      </c>
      <c r="R335" t="s">
        <v>317</v>
      </c>
      <c r="S335">
        <v>220</v>
      </c>
      <c r="T335" s="56" t="s">
        <v>318</v>
      </c>
      <c r="U335" t="s">
        <v>319</v>
      </c>
      <c r="V335" t="s">
        <v>320</v>
      </c>
      <c r="W335" s="56" t="s">
        <v>330</v>
      </c>
      <c r="X335" s="56">
        <v>0</v>
      </c>
      <c r="Y335" s="56" t="s">
        <v>321</v>
      </c>
      <c r="Z335" s="56">
        <v>0</v>
      </c>
      <c r="AA335" s="56" t="s">
        <v>322</v>
      </c>
      <c r="AB335" s="56">
        <v>0</v>
      </c>
      <c r="AC335" s="56" t="s">
        <v>322</v>
      </c>
      <c r="AD335" s="56" t="s">
        <v>322</v>
      </c>
      <c r="AE335" s="56" t="s">
        <v>322</v>
      </c>
      <c r="AF335" s="56">
        <v>0</v>
      </c>
      <c r="AG335" s="56">
        <v>0</v>
      </c>
      <c r="AH335" s="56">
        <v>0</v>
      </c>
      <c r="AI335" s="56" t="s">
        <v>318</v>
      </c>
      <c r="AJ335">
        <v>1</v>
      </c>
      <c r="AK335">
        <v>100</v>
      </c>
    </row>
    <row r="336" spans="1:37">
      <c r="A336" t="s">
        <v>718</v>
      </c>
      <c r="B336" t="s">
        <v>309</v>
      </c>
      <c r="C336">
        <v>2020</v>
      </c>
      <c r="D336">
        <v>5</v>
      </c>
      <c r="E336" t="s">
        <v>723</v>
      </c>
      <c r="F336" t="s">
        <v>311</v>
      </c>
      <c r="G336">
        <v>10.646997000000001</v>
      </c>
      <c r="H336" s="24">
        <f>IF(AND(A336=A335,F336=F335,F336="Winter wheat"),G336*0.9*'Management details'!$F$46,
IF(AND(OR(A336&lt;&gt;A335,F336&lt;&gt;F335),F336="Winter wheat"),G336*'Management details'!$F$46,
IF(F336="Oilseed Rape",G336*'Management details'!$F$47)))</f>
        <v>82.40775678</v>
      </c>
      <c r="I336" t="s">
        <v>312</v>
      </c>
      <c r="J336">
        <v>10</v>
      </c>
      <c r="K336" t="s">
        <v>311</v>
      </c>
      <c r="L336" t="s">
        <v>345</v>
      </c>
      <c r="M336">
        <v>2.2000000000000002</v>
      </c>
      <c r="N336" t="s">
        <v>314</v>
      </c>
      <c r="O336" t="s">
        <v>336</v>
      </c>
      <c r="P336">
        <v>6.7</v>
      </c>
      <c r="Q336" t="s">
        <v>337</v>
      </c>
      <c r="R336" t="s">
        <v>317</v>
      </c>
      <c r="S336">
        <v>220</v>
      </c>
      <c r="T336" s="56" t="s">
        <v>318</v>
      </c>
      <c r="U336" t="s">
        <v>324</v>
      </c>
      <c r="V336" t="s">
        <v>320</v>
      </c>
      <c r="W336" s="56" t="s">
        <v>330</v>
      </c>
      <c r="X336" s="56">
        <v>0</v>
      </c>
      <c r="Y336" s="56" t="s">
        <v>321</v>
      </c>
      <c r="Z336" s="56">
        <v>0</v>
      </c>
      <c r="AA336" s="56" t="s">
        <v>322</v>
      </c>
      <c r="AB336" s="56">
        <v>0</v>
      </c>
      <c r="AC336" s="56">
        <v>0</v>
      </c>
      <c r="AD336" s="56">
        <v>0</v>
      </c>
      <c r="AE336" s="56" t="s">
        <v>322</v>
      </c>
      <c r="AF336" s="56">
        <v>0</v>
      </c>
      <c r="AG336" s="56">
        <v>0</v>
      </c>
      <c r="AH336" s="56">
        <v>0</v>
      </c>
      <c r="AI336" s="56" t="s">
        <v>318</v>
      </c>
      <c r="AJ336">
        <v>1</v>
      </c>
      <c r="AK336">
        <v>100</v>
      </c>
    </row>
    <row r="337" spans="1:37">
      <c r="A337" t="s">
        <v>718</v>
      </c>
      <c r="B337" t="s">
        <v>309</v>
      </c>
      <c r="C337">
        <v>2021</v>
      </c>
      <c r="D337">
        <v>6</v>
      </c>
      <c r="E337" t="s">
        <v>724</v>
      </c>
      <c r="F337" t="s">
        <v>326</v>
      </c>
      <c r="G337">
        <v>10.646997000000001</v>
      </c>
      <c r="H337" s="24">
        <f>IF(AND(A337=A336,F337=F336,F337="Winter wheat"),G337*0.9*'Management details'!$F$46,
IF(AND(OR(A337&lt;&gt;A336,F337&lt;&gt;F336),F337="Winter wheat"),G337*'Management details'!$F$46,
IF(F337="Oilseed Rape",G337*'Management details'!$F$47)))</f>
        <v>37.264489500000003</v>
      </c>
      <c r="I337" t="s">
        <v>312</v>
      </c>
      <c r="J337">
        <v>10</v>
      </c>
      <c r="K337" t="s">
        <v>327</v>
      </c>
      <c r="L337" t="s">
        <v>345</v>
      </c>
      <c r="M337">
        <v>2.2000000000000002</v>
      </c>
      <c r="N337" t="s">
        <v>314</v>
      </c>
      <c r="O337" t="s">
        <v>336</v>
      </c>
      <c r="P337">
        <v>6.7</v>
      </c>
      <c r="Q337" t="s">
        <v>337</v>
      </c>
      <c r="R337" t="s">
        <v>317</v>
      </c>
      <c r="S337">
        <v>220</v>
      </c>
      <c r="T337" s="56" t="s">
        <v>328</v>
      </c>
      <c r="U337" t="s">
        <v>329</v>
      </c>
      <c r="V337" t="s">
        <v>320</v>
      </c>
      <c r="W337" s="56" t="s">
        <v>330</v>
      </c>
      <c r="X337" s="56">
        <v>0</v>
      </c>
      <c r="Y337" s="56" t="s">
        <v>330</v>
      </c>
      <c r="Z337" s="56">
        <v>0</v>
      </c>
      <c r="AA337" s="56" t="s">
        <v>330</v>
      </c>
      <c r="AB337" s="56">
        <v>0</v>
      </c>
      <c r="AC337" s="56">
        <v>0</v>
      </c>
      <c r="AD337" s="56">
        <v>0</v>
      </c>
      <c r="AE337" s="56" t="s">
        <v>322</v>
      </c>
      <c r="AF337" s="56">
        <v>0</v>
      </c>
      <c r="AG337" s="56" t="s">
        <v>322</v>
      </c>
      <c r="AH337" s="56">
        <v>0</v>
      </c>
      <c r="AI337" s="56" t="s">
        <v>328</v>
      </c>
      <c r="AJ337">
        <v>1</v>
      </c>
      <c r="AK337">
        <v>100</v>
      </c>
    </row>
    <row r="338" spans="1:37">
      <c r="A338" t="s">
        <v>725</v>
      </c>
      <c r="B338" t="s">
        <v>309</v>
      </c>
      <c r="C338">
        <v>2016</v>
      </c>
      <c r="D338">
        <v>1</v>
      </c>
      <c r="E338" t="s">
        <v>726</v>
      </c>
      <c r="F338" t="s">
        <v>311</v>
      </c>
      <c r="G338">
        <v>3.764078</v>
      </c>
      <c r="H338" s="24">
        <f>IF(AND(A338=A337,F338=F337,F338="Winter wheat"),G338*0.9*'Management details'!$F$46,
IF(AND(OR(A338&lt;&gt;A337,F338&lt;&gt;F337),F338="Winter wheat"),G338*'Management details'!$F$46,
IF(F338="Oilseed Rape",G338*'Management details'!$F$47)))</f>
        <v>32.371070799999998</v>
      </c>
      <c r="I338" t="s">
        <v>312</v>
      </c>
      <c r="J338">
        <v>10</v>
      </c>
      <c r="K338" t="s">
        <v>311</v>
      </c>
      <c r="L338" t="s">
        <v>345</v>
      </c>
      <c r="M338">
        <v>2.9</v>
      </c>
      <c r="N338" t="s">
        <v>314</v>
      </c>
      <c r="O338" t="s">
        <v>315</v>
      </c>
      <c r="P338">
        <v>7.7</v>
      </c>
      <c r="Q338" t="s">
        <v>316</v>
      </c>
      <c r="R338" t="s">
        <v>317</v>
      </c>
      <c r="S338">
        <v>220</v>
      </c>
      <c r="T338" s="56" t="s">
        <v>318</v>
      </c>
      <c r="U338" t="s">
        <v>319</v>
      </c>
      <c r="V338" t="s">
        <v>320</v>
      </c>
      <c r="W338" s="56" t="s">
        <v>330</v>
      </c>
      <c r="X338" s="56">
        <v>0</v>
      </c>
      <c r="Y338" s="56" t="s">
        <v>321</v>
      </c>
      <c r="Z338" s="56">
        <v>0</v>
      </c>
      <c r="AA338" s="56" t="s">
        <v>322</v>
      </c>
      <c r="AB338" s="56">
        <v>0</v>
      </c>
      <c r="AC338" s="56" t="s">
        <v>322</v>
      </c>
      <c r="AD338" s="56" t="s">
        <v>322</v>
      </c>
      <c r="AE338" s="56" t="s">
        <v>322</v>
      </c>
      <c r="AF338" s="56">
        <v>0</v>
      </c>
      <c r="AG338" s="56">
        <v>0</v>
      </c>
      <c r="AH338" s="56">
        <v>0</v>
      </c>
      <c r="AI338" s="56" t="s">
        <v>318</v>
      </c>
      <c r="AJ338">
        <v>1</v>
      </c>
      <c r="AK338">
        <v>100</v>
      </c>
    </row>
    <row r="339" spans="1:37">
      <c r="A339" t="s">
        <v>725</v>
      </c>
      <c r="B339" t="s">
        <v>309</v>
      </c>
      <c r="C339">
        <v>2017</v>
      </c>
      <c r="D339">
        <v>2</v>
      </c>
      <c r="E339" t="s">
        <v>727</v>
      </c>
      <c r="F339" t="s">
        <v>311</v>
      </c>
      <c r="G339">
        <v>3.764078</v>
      </c>
      <c r="H339" s="24">
        <f>IF(AND(A339=A338,F339=F338,F339="Winter wheat"),G339*0.9*'Management details'!$F$46,
IF(AND(OR(A339&lt;&gt;A338,F339&lt;&gt;F338),F339="Winter wheat"),G339*'Management details'!$F$46,
IF(F339="Oilseed Rape",G339*'Management details'!$F$47)))</f>
        <v>29.133963720000001</v>
      </c>
      <c r="I339" t="s">
        <v>312</v>
      </c>
      <c r="J339">
        <v>10</v>
      </c>
      <c r="K339" t="s">
        <v>311</v>
      </c>
      <c r="L339" t="s">
        <v>345</v>
      </c>
      <c r="M339">
        <v>2.9</v>
      </c>
      <c r="N339" t="s">
        <v>314</v>
      </c>
      <c r="O339" t="s">
        <v>315</v>
      </c>
      <c r="P339">
        <v>7.7</v>
      </c>
      <c r="Q339" t="s">
        <v>316</v>
      </c>
      <c r="R339" t="s">
        <v>317</v>
      </c>
      <c r="S339">
        <v>220</v>
      </c>
      <c r="T339" s="56" t="s">
        <v>318</v>
      </c>
      <c r="U339" t="s">
        <v>324</v>
      </c>
      <c r="V339" t="s">
        <v>320</v>
      </c>
      <c r="W339" s="56" t="s">
        <v>330</v>
      </c>
      <c r="X339" s="56">
        <v>0</v>
      </c>
      <c r="Y339" s="56" t="s">
        <v>321</v>
      </c>
      <c r="Z339" s="56">
        <v>0</v>
      </c>
      <c r="AA339" s="56" t="s">
        <v>322</v>
      </c>
      <c r="AB339" s="56">
        <v>0</v>
      </c>
      <c r="AC339" s="56">
        <v>0</v>
      </c>
      <c r="AD339" s="56">
        <v>0</v>
      </c>
      <c r="AE339" s="56" t="s">
        <v>322</v>
      </c>
      <c r="AF339" s="56">
        <v>0</v>
      </c>
      <c r="AG339" s="56">
        <v>0</v>
      </c>
      <c r="AH339" s="56">
        <v>0</v>
      </c>
      <c r="AI339" s="56" t="s">
        <v>318</v>
      </c>
      <c r="AJ339">
        <v>1</v>
      </c>
      <c r="AK339">
        <v>100</v>
      </c>
    </row>
    <row r="340" spans="1:37">
      <c r="A340" t="s">
        <v>725</v>
      </c>
      <c r="B340" t="s">
        <v>309</v>
      </c>
      <c r="C340">
        <v>2018</v>
      </c>
      <c r="D340">
        <v>3</v>
      </c>
      <c r="E340" t="s">
        <v>728</v>
      </c>
      <c r="F340" t="s">
        <v>326</v>
      </c>
      <c r="G340">
        <v>3.764078</v>
      </c>
      <c r="H340" s="24">
        <f>IF(AND(A340=A339,F340=F339,F340="Winter wheat"),G340*0.9*'Management details'!$F$46,
IF(AND(OR(A340&lt;&gt;A339,F340&lt;&gt;F339),F340="Winter wheat"),G340*'Management details'!$F$46,
IF(F340="Oilseed Rape",G340*'Management details'!$F$47)))</f>
        <v>13.174272999999999</v>
      </c>
      <c r="I340" t="s">
        <v>312</v>
      </c>
      <c r="J340">
        <v>10</v>
      </c>
      <c r="K340" t="s">
        <v>327</v>
      </c>
      <c r="L340" t="s">
        <v>345</v>
      </c>
      <c r="M340">
        <v>2.9</v>
      </c>
      <c r="N340" t="s">
        <v>314</v>
      </c>
      <c r="O340" t="s">
        <v>315</v>
      </c>
      <c r="P340">
        <v>7.7</v>
      </c>
      <c r="Q340" t="s">
        <v>316</v>
      </c>
      <c r="R340" t="s">
        <v>317</v>
      </c>
      <c r="S340">
        <v>220</v>
      </c>
      <c r="T340" s="56" t="s">
        <v>328</v>
      </c>
      <c r="U340" t="s">
        <v>329</v>
      </c>
      <c r="V340" t="s">
        <v>320</v>
      </c>
      <c r="W340" s="56" t="s">
        <v>330</v>
      </c>
      <c r="X340" s="56">
        <v>0</v>
      </c>
      <c r="Y340" s="56" t="s">
        <v>330</v>
      </c>
      <c r="Z340" s="56">
        <v>0</v>
      </c>
      <c r="AA340" s="56" t="s">
        <v>330</v>
      </c>
      <c r="AB340" s="56">
        <v>0</v>
      </c>
      <c r="AC340" s="56">
        <v>0</v>
      </c>
      <c r="AD340" s="56">
        <v>0</v>
      </c>
      <c r="AE340" s="56" t="s">
        <v>322</v>
      </c>
      <c r="AF340" s="56">
        <v>0</v>
      </c>
      <c r="AG340" s="56" t="s">
        <v>322</v>
      </c>
      <c r="AH340" s="56">
        <v>0</v>
      </c>
      <c r="AI340" s="56" t="s">
        <v>328</v>
      </c>
      <c r="AJ340">
        <v>1</v>
      </c>
      <c r="AK340">
        <v>100</v>
      </c>
    </row>
    <row r="341" spans="1:37">
      <c r="A341" t="s">
        <v>725</v>
      </c>
      <c r="B341" t="s">
        <v>309</v>
      </c>
      <c r="C341">
        <v>2019</v>
      </c>
      <c r="D341">
        <v>4</v>
      </c>
      <c r="E341" t="s">
        <v>729</v>
      </c>
      <c r="F341" t="s">
        <v>311</v>
      </c>
      <c r="G341">
        <v>3.764078</v>
      </c>
      <c r="H341" s="24">
        <f>IF(AND(A341=A340,F341=F340,F341="Winter wheat"),G341*0.9*'Management details'!$F$46,
IF(AND(OR(A341&lt;&gt;A340,F341&lt;&gt;F340),F341="Winter wheat"),G341*'Management details'!$F$46,
IF(F341="Oilseed Rape",G341*'Management details'!$F$47)))</f>
        <v>32.371070799999998</v>
      </c>
      <c r="I341" t="s">
        <v>312</v>
      </c>
      <c r="J341">
        <v>10</v>
      </c>
      <c r="K341" t="s">
        <v>311</v>
      </c>
      <c r="L341" t="s">
        <v>345</v>
      </c>
      <c r="M341">
        <v>2.9</v>
      </c>
      <c r="N341" t="s">
        <v>314</v>
      </c>
      <c r="O341" t="s">
        <v>315</v>
      </c>
      <c r="P341">
        <v>7.7</v>
      </c>
      <c r="Q341" t="s">
        <v>316</v>
      </c>
      <c r="R341" t="s">
        <v>317</v>
      </c>
      <c r="S341">
        <v>220</v>
      </c>
      <c r="T341" s="56" t="s">
        <v>318</v>
      </c>
      <c r="U341" t="s">
        <v>319</v>
      </c>
      <c r="V341" t="s">
        <v>320</v>
      </c>
      <c r="W341" s="56" t="s">
        <v>330</v>
      </c>
      <c r="X341" s="56">
        <v>0</v>
      </c>
      <c r="Y341" s="56" t="s">
        <v>321</v>
      </c>
      <c r="Z341" s="56">
        <v>0</v>
      </c>
      <c r="AA341" s="56" t="s">
        <v>322</v>
      </c>
      <c r="AB341" s="56">
        <v>0</v>
      </c>
      <c r="AC341" s="56" t="s">
        <v>322</v>
      </c>
      <c r="AD341" s="56" t="s">
        <v>322</v>
      </c>
      <c r="AE341" s="56" t="s">
        <v>322</v>
      </c>
      <c r="AF341" s="56">
        <v>0</v>
      </c>
      <c r="AG341" s="56">
        <v>0</v>
      </c>
      <c r="AH341" s="56">
        <v>0</v>
      </c>
      <c r="AI341" s="56" t="s">
        <v>318</v>
      </c>
      <c r="AJ341">
        <v>1</v>
      </c>
      <c r="AK341">
        <v>100</v>
      </c>
    </row>
    <row r="342" spans="1:37">
      <c r="A342" t="s">
        <v>725</v>
      </c>
      <c r="B342" t="s">
        <v>309</v>
      </c>
      <c r="C342">
        <v>2020</v>
      </c>
      <c r="D342">
        <v>5</v>
      </c>
      <c r="E342" t="s">
        <v>730</v>
      </c>
      <c r="F342" t="s">
        <v>311</v>
      </c>
      <c r="G342">
        <v>3.764078</v>
      </c>
      <c r="H342" s="24">
        <f>IF(AND(A342=A341,F342=F341,F342="Winter wheat"),G342*0.9*'Management details'!$F$46,
IF(AND(OR(A342&lt;&gt;A341,F342&lt;&gt;F341),F342="Winter wheat"),G342*'Management details'!$F$46,
IF(F342="Oilseed Rape",G342*'Management details'!$F$47)))</f>
        <v>29.133963720000001</v>
      </c>
      <c r="I342" t="s">
        <v>312</v>
      </c>
      <c r="J342">
        <v>10</v>
      </c>
      <c r="K342" t="s">
        <v>311</v>
      </c>
      <c r="L342" t="s">
        <v>345</v>
      </c>
      <c r="M342">
        <v>2.9</v>
      </c>
      <c r="N342" t="s">
        <v>314</v>
      </c>
      <c r="O342" t="s">
        <v>315</v>
      </c>
      <c r="P342">
        <v>7.7</v>
      </c>
      <c r="Q342" t="s">
        <v>316</v>
      </c>
      <c r="R342" t="s">
        <v>317</v>
      </c>
      <c r="S342">
        <v>220</v>
      </c>
      <c r="T342" s="56" t="s">
        <v>318</v>
      </c>
      <c r="U342" t="s">
        <v>324</v>
      </c>
      <c r="V342" t="s">
        <v>320</v>
      </c>
      <c r="W342" s="56" t="s">
        <v>330</v>
      </c>
      <c r="X342" s="56">
        <v>0</v>
      </c>
      <c r="Y342" s="56" t="s">
        <v>321</v>
      </c>
      <c r="Z342" s="56">
        <v>0</v>
      </c>
      <c r="AA342" s="56" t="s">
        <v>322</v>
      </c>
      <c r="AB342" s="56">
        <v>0</v>
      </c>
      <c r="AC342" s="56">
        <v>0</v>
      </c>
      <c r="AD342" s="56">
        <v>0</v>
      </c>
      <c r="AE342" s="56" t="s">
        <v>322</v>
      </c>
      <c r="AF342" s="56">
        <v>0</v>
      </c>
      <c r="AG342" s="56">
        <v>0</v>
      </c>
      <c r="AH342" s="56">
        <v>0</v>
      </c>
      <c r="AI342" s="56" t="s">
        <v>318</v>
      </c>
      <c r="AJ342">
        <v>1</v>
      </c>
      <c r="AK342">
        <v>100</v>
      </c>
    </row>
    <row r="343" spans="1:37">
      <c r="A343" t="s">
        <v>725</v>
      </c>
      <c r="B343" t="s">
        <v>309</v>
      </c>
      <c r="C343">
        <v>2021</v>
      </c>
      <c r="D343">
        <v>6</v>
      </c>
      <c r="E343" t="s">
        <v>731</v>
      </c>
      <c r="F343" t="s">
        <v>326</v>
      </c>
      <c r="G343">
        <v>3.764078</v>
      </c>
      <c r="H343" s="24">
        <f>IF(AND(A343=A342,F343=F342,F343="Winter wheat"),G343*0.9*'Management details'!$F$46,
IF(AND(OR(A343&lt;&gt;A342,F343&lt;&gt;F342),F343="Winter wheat"),G343*'Management details'!$F$46,
IF(F343="Oilseed Rape",G343*'Management details'!$F$47)))</f>
        <v>13.174272999999999</v>
      </c>
      <c r="I343" t="s">
        <v>312</v>
      </c>
      <c r="J343">
        <v>10</v>
      </c>
      <c r="K343" t="s">
        <v>327</v>
      </c>
      <c r="L343" t="s">
        <v>345</v>
      </c>
      <c r="M343">
        <v>2.9</v>
      </c>
      <c r="N343" t="s">
        <v>314</v>
      </c>
      <c r="O343" t="s">
        <v>315</v>
      </c>
      <c r="P343">
        <v>7.7</v>
      </c>
      <c r="Q343" t="s">
        <v>316</v>
      </c>
      <c r="R343" t="s">
        <v>317</v>
      </c>
      <c r="S343">
        <v>220</v>
      </c>
      <c r="T343" s="56" t="s">
        <v>328</v>
      </c>
      <c r="U343" t="s">
        <v>329</v>
      </c>
      <c r="V343" t="s">
        <v>320</v>
      </c>
      <c r="W343" s="56" t="s">
        <v>330</v>
      </c>
      <c r="X343" s="56">
        <v>0</v>
      </c>
      <c r="Y343" s="56" t="s">
        <v>330</v>
      </c>
      <c r="Z343" s="56">
        <v>0</v>
      </c>
      <c r="AA343" s="56" t="s">
        <v>330</v>
      </c>
      <c r="AB343" s="56">
        <v>0</v>
      </c>
      <c r="AC343" s="56">
        <v>0</v>
      </c>
      <c r="AD343" s="56">
        <v>0</v>
      </c>
      <c r="AE343" s="56" t="s">
        <v>322</v>
      </c>
      <c r="AF343" s="56">
        <v>0</v>
      </c>
      <c r="AG343" s="56" t="s">
        <v>322</v>
      </c>
      <c r="AH343" s="56">
        <v>0</v>
      </c>
      <c r="AI343" s="56" t="s">
        <v>328</v>
      </c>
      <c r="AJ343">
        <v>1</v>
      </c>
      <c r="AK343">
        <v>100</v>
      </c>
    </row>
    <row r="344" spans="1:37">
      <c r="A344" t="s">
        <v>732</v>
      </c>
      <c r="B344" t="s">
        <v>309</v>
      </c>
      <c r="C344">
        <v>2016</v>
      </c>
      <c r="D344">
        <v>1</v>
      </c>
      <c r="E344" t="s">
        <v>733</v>
      </c>
      <c r="F344" t="s">
        <v>311</v>
      </c>
      <c r="G344">
        <v>6.5805199999999999</v>
      </c>
      <c r="H344" s="24">
        <f>IF(AND(A344=A343,F344=F343,F344="Winter wheat"),G344*0.9*'Management details'!$F$46,
IF(AND(OR(A344&lt;&gt;A343,F344&lt;&gt;F343),F344="Winter wheat"),G344*'Management details'!$F$46,
IF(F344="Oilseed Rape",G344*'Management details'!$F$47)))</f>
        <v>56.592471999999994</v>
      </c>
      <c r="I344" t="s">
        <v>312</v>
      </c>
      <c r="J344">
        <v>10</v>
      </c>
      <c r="K344" t="s">
        <v>311</v>
      </c>
      <c r="L344" t="s">
        <v>313</v>
      </c>
      <c r="M344">
        <v>5.8</v>
      </c>
      <c r="N344" t="s">
        <v>314</v>
      </c>
      <c r="O344" t="s">
        <v>336</v>
      </c>
      <c r="P344">
        <v>7.6</v>
      </c>
      <c r="Q344" t="s">
        <v>316</v>
      </c>
      <c r="R344" t="s">
        <v>317</v>
      </c>
      <c r="S344">
        <v>220</v>
      </c>
      <c r="T344" s="56" t="s">
        <v>318</v>
      </c>
      <c r="U344" t="s">
        <v>319</v>
      </c>
      <c r="V344" t="s">
        <v>320</v>
      </c>
      <c r="W344" s="56" t="s">
        <v>330</v>
      </c>
      <c r="X344" s="56">
        <v>0</v>
      </c>
      <c r="Y344" s="56" t="s">
        <v>321</v>
      </c>
      <c r="Z344" s="56">
        <v>0</v>
      </c>
      <c r="AA344" s="56" t="s">
        <v>322</v>
      </c>
      <c r="AB344" s="56">
        <v>0</v>
      </c>
      <c r="AC344" s="56" t="s">
        <v>322</v>
      </c>
      <c r="AD344" s="56" t="s">
        <v>322</v>
      </c>
      <c r="AE344" s="56" t="s">
        <v>322</v>
      </c>
      <c r="AF344" s="56">
        <v>0</v>
      </c>
      <c r="AG344" s="56">
        <v>0</v>
      </c>
      <c r="AH344" s="56">
        <v>0</v>
      </c>
      <c r="AI344" s="56" t="s">
        <v>318</v>
      </c>
      <c r="AJ344">
        <v>1</v>
      </c>
      <c r="AK344">
        <v>100</v>
      </c>
    </row>
    <row r="345" spans="1:37">
      <c r="A345" t="s">
        <v>732</v>
      </c>
      <c r="B345" t="s">
        <v>309</v>
      </c>
      <c r="C345">
        <v>2017</v>
      </c>
      <c r="D345">
        <v>2</v>
      </c>
      <c r="E345" t="s">
        <v>734</v>
      </c>
      <c r="F345" t="s">
        <v>311</v>
      </c>
      <c r="G345">
        <v>6.5805199999999999</v>
      </c>
      <c r="H345" s="24">
        <f>IF(AND(A345=A344,F345=F344,F345="Winter wheat"),G345*0.9*'Management details'!$F$46,
IF(AND(OR(A345&lt;&gt;A344,F345&lt;&gt;F344),F345="Winter wheat"),G345*'Management details'!$F$46,
IF(F345="Oilseed Rape",G345*'Management details'!$F$47)))</f>
        <v>50.933224799999998</v>
      </c>
      <c r="I345" t="s">
        <v>312</v>
      </c>
      <c r="J345">
        <v>10</v>
      </c>
      <c r="K345" t="s">
        <v>311</v>
      </c>
      <c r="L345" t="s">
        <v>313</v>
      </c>
      <c r="M345">
        <v>5.8</v>
      </c>
      <c r="N345" t="s">
        <v>314</v>
      </c>
      <c r="O345" t="s">
        <v>336</v>
      </c>
      <c r="P345">
        <v>7.6</v>
      </c>
      <c r="Q345" t="s">
        <v>316</v>
      </c>
      <c r="R345" t="s">
        <v>317</v>
      </c>
      <c r="S345">
        <v>220</v>
      </c>
      <c r="T345" s="56" t="s">
        <v>318</v>
      </c>
      <c r="U345" t="s">
        <v>324</v>
      </c>
      <c r="V345" t="s">
        <v>320</v>
      </c>
      <c r="W345" s="56" t="s">
        <v>330</v>
      </c>
      <c r="X345" s="56">
        <v>0</v>
      </c>
      <c r="Y345" s="56" t="s">
        <v>321</v>
      </c>
      <c r="Z345" s="56">
        <v>0</v>
      </c>
      <c r="AA345" s="56" t="s">
        <v>322</v>
      </c>
      <c r="AB345" s="56">
        <v>0</v>
      </c>
      <c r="AC345" s="56">
        <v>0</v>
      </c>
      <c r="AD345" s="56">
        <v>0</v>
      </c>
      <c r="AE345" s="56" t="s">
        <v>322</v>
      </c>
      <c r="AF345" s="56">
        <v>0</v>
      </c>
      <c r="AG345" s="56">
        <v>0</v>
      </c>
      <c r="AH345" s="56">
        <v>0</v>
      </c>
      <c r="AI345" s="56" t="s">
        <v>318</v>
      </c>
      <c r="AJ345">
        <v>1</v>
      </c>
      <c r="AK345">
        <v>100</v>
      </c>
    </row>
    <row r="346" spans="1:37">
      <c r="A346" t="s">
        <v>732</v>
      </c>
      <c r="B346" t="s">
        <v>309</v>
      </c>
      <c r="C346">
        <v>2018</v>
      </c>
      <c r="D346">
        <v>3</v>
      </c>
      <c r="E346" t="s">
        <v>735</v>
      </c>
      <c r="F346" t="s">
        <v>326</v>
      </c>
      <c r="G346">
        <v>6.5805199999999999</v>
      </c>
      <c r="H346" s="24">
        <f>IF(AND(A346=A345,F346=F345,F346="Winter wheat"),G346*0.9*'Management details'!$F$46,
IF(AND(OR(A346&lt;&gt;A345,F346&lt;&gt;F345),F346="Winter wheat"),G346*'Management details'!$F$46,
IF(F346="Oilseed Rape",G346*'Management details'!$F$47)))</f>
        <v>23.03182</v>
      </c>
      <c r="I346" t="s">
        <v>312</v>
      </c>
      <c r="J346">
        <v>10</v>
      </c>
      <c r="K346" t="s">
        <v>327</v>
      </c>
      <c r="L346" t="s">
        <v>313</v>
      </c>
      <c r="M346">
        <v>5.8</v>
      </c>
      <c r="N346" t="s">
        <v>314</v>
      </c>
      <c r="O346" t="s">
        <v>336</v>
      </c>
      <c r="P346">
        <v>7.6</v>
      </c>
      <c r="Q346" t="s">
        <v>316</v>
      </c>
      <c r="R346" t="s">
        <v>317</v>
      </c>
      <c r="S346">
        <v>220</v>
      </c>
      <c r="T346" s="56" t="s">
        <v>328</v>
      </c>
      <c r="U346" t="s">
        <v>329</v>
      </c>
      <c r="V346" t="s">
        <v>320</v>
      </c>
      <c r="W346" s="56" t="s">
        <v>330</v>
      </c>
      <c r="X346" s="56">
        <v>0</v>
      </c>
      <c r="Y346" s="56" t="s">
        <v>330</v>
      </c>
      <c r="Z346" s="56">
        <v>0</v>
      </c>
      <c r="AA346" s="56" t="s">
        <v>330</v>
      </c>
      <c r="AB346" s="56">
        <v>0</v>
      </c>
      <c r="AC346" s="56">
        <v>0</v>
      </c>
      <c r="AD346" s="56">
        <v>0</v>
      </c>
      <c r="AE346" s="56" t="s">
        <v>322</v>
      </c>
      <c r="AF346" s="56">
        <v>0</v>
      </c>
      <c r="AG346" s="56" t="s">
        <v>322</v>
      </c>
      <c r="AH346" s="56">
        <v>0</v>
      </c>
      <c r="AI346" s="56" t="s">
        <v>328</v>
      </c>
      <c r="AJ346">
        <v>1</v>
      </c>
      <c r="AK346">
        <v>100</v>
      </c>
    </row>
    <row r="347" spans="1:37">
      <c r="A347" t="s">
        <v>732</v>
      </c>
      <c r="B347" t="s">
        <v>309</v>
      </c>
      <c r="C347">
        <v>2019</v>
      </c>
      <c r="D347">
        <v>4</v>
      </c>
      <c r="E347" t="s">
        <v>736</v>
      </c>
      <c r="F347" t="s">
        <v>311</v>
      </c>
      <c r="G347">
        <v>6.5805199999999999</v>
      </c>
      <c r="H347" s="24">
        <f>IF(AND(A347=A346,F347=F346,F347="Winter wheat"),G347*0.9*'Management details'!$F$46,
IF(AND(OR(A347&lt;&gt;A346,F347&lt;&gt;F346),F347="Winter wheat"),G347*'Management details'!$F$46,
IF(F347="Oilseed Rape",G347*'Management details'!$F$47)))</f>
        <v>56.592471999999994</v>
      </c>
      <c r="I347" t="s">
        <v>312</v>
      </c>
      <c r="J347">
        <v>10</v>
      </c>
      <c r="K347" t="s">
        <v>311</v>
      </c>
      <c r="L347" t="s">
        <v>313</v>
      </c>
      <c r="M347">
        <v>5.8</v>
      </c>
      <c r="N347" t="s">
        <v>314</v>
      </c>
      <c r="O347" t="s">
        <v>336</v>
      </c>
      <c r="P347">
        <v>7.6</v>
      </c>
      <c r="Q347" t="s">
        <v>316</v>
      </c>
      <c r="R347" t="s">
        <v>317</v>
      </c>
      <c r="S347">
        <v>220</v>
      </c>
      <c r="T347" s="56" t="s">
        <v>318</v>
      </c>
      <c r="U347" t="s">
        <v>319</v>
      </c>
      <c r="V347" t="s">
        <v>320</v>
      </c>
      <c r="W347" s="56" t="s">
        <v>330</v>
      </c>
      <c r="X347" s="56">
        <v>0</v>
      </c>
      <c r="Y347" s="56" t="s">
        <v>321</v>
      </c>
      <c r="Z347" s="56">
        <v>0</v>
      </c>
      <c r="AA347" s="56" t="s">
        <v>322</v>
      </c>
      <c r="AB347" s="56">
        <v>0</v>
      </c>
      <c r="AC347" s="56" t="s">
        <v>322</v>
      </c>
      <c r="AD347" s="56" t="s">
        <v>322</v>
      </c>
      <c r="AE347" s="56" t="s">
        <v>322</v>
      </c>
      <c r="AF347" s="56">
        <v>0</v>
      </c>
      <c r="AG347" s="56">
        <v>0</v>
      </c>
      <c r="AH347" s="56">
        <v>0</v>
      </c>
      <c r="AI347" s="56" t="s">
        <v>318</v>
      </c>
      <c r="AJ347">
        <v>1</v>
      </c>
      <c r="AK347">
        <v>100</v>
      </c>
    </row>
    <row r="348" spans="1:37">
      <c r="A348" t="s">
        <v>732</v>
      </c>
      <c r="B348" t="s">
        <v>309</v>
      </c>
      <c r="C348">
        <v>2020</v>
      </c>
      <c r="D348">
        <v>5</v>
      </c>
      <c r="E348" t="s">
        <v>737</v>
      </c>
      <c r="F348" t="s">
        <v>311</v>
      </c>
      <c r="G348">
        <v>6.5805199999999999</v>
      </c>
      <c r="H348" s="24">
        <f>IF(AND(A348=A347,F348=F347,F348="Winter wheat"),G348*0.9*'Management details'!$F$46,
IF(AND(OR(A348&lt;&gt;A347,F348&lt;&gt;F347),F348="Winter wheat"),G348*'Management details'!$F$46,
IF(F348="Oilseed Rape",G348*'Management details'!$F$47)))</f>
        <v>50.933224799999998</v>
      </c>
      <c r="I348" t="s">
        <v>312</v>
      </c>
      <c r="J348">
        <v>10</v>
      </c>
      <c r="K348" t="s">
        <v>311</v>
      </c>
      <c r="L348" t="s">
        <v>313</v>
      </c>
      <c r="M348">
        <v>5.8</v>
      </c>
      <c r="N348" t="s">
        <v>314</v>
      </c>
      <c r="O348" t="s">
        <v>336</v>
      </c>
      <c r="P348">
        <v>7.6</v>
      </c>
      <c r="Q348" t="s">
        <v>316</v>
      </c>
      <c r="R348" t="s">
        <v>317</v>
      </c>
      <c r="S348">
        <v>220</v>
      </c>
      <c r="T348" s="56" t="s">
        <v>318</v>
      </c>
      <c r="U348" t="s">
        <v>324</v>
      </c>
      <c r="V348" t="s">
        <v>320</v>
      </c>
      <c r="W348" s="56" t="s">
        <v>330</v>
      </c>
      <c r="X348" s="56">
        <v>0</v>
      </c>
      <c r="Y348" s="56" t="s">
        <v>321</v>
      </c>
      <c r="Z348" s="56">
        <v>0</v>
      </c>
      <c r="AA348" s="56" t="s">
        <v>322</v>
      </c>
      <c r="AB348" s="56">
        <v>0</v>
      </c>
      <c r="AC348" s="56">
        <v>0</v>
      </c>
      <c r="AD348" s="56">
        <v>0</v>
      </c>
      <c r="AE348" s="56" t="s">
        <v>322</v>
      </c>
      <c r="AF348" s="56">
        <v>0</v>
      </c>
      <c r="AG348" s="56">
        <v>0</v>
      </c>
      <c r="AH348" s="56">
        <v>0</v>
      </c>
      <c r="AI348" s="56" t="s">
        <v>318</v>
      </c>
      <c r="AJ348">
        <v>1</v>
      </c>
      <c r="AK348">
        <v>100</v>
      </c>
    </row>
    <row r="349" spans="1:37">
      <c r="A349" t="s">
        <v>732</v>
      </c>
      <c r="B349" t="s">
        <v>309</v>
      </c>
      <c r="C349">
        <v>2021</v>
      </c>
      <c r="D349">
        <v>6</v>
      </c>
      <c r="E349" t="s">
        <v>738</v>
      </c>
      <c r="F349" t="s">
        <v>326</v>
      </c>
      <c r="G349">
        <v>6.5805199999999999</v>
      </c>
      <c r="H349" s="24">
        <f>IF(AND(A349=A348,F349=F348,F349="Winter wheat"),G349*0.9*'Management details'!$F$46,
IF(AND(OR(A349&lt;&gt;A348,F349&lt;&gt;F348),F349="Winter wheat"),G349*'Management details'!$F$46,
IF(F349="Oilseed Rape",G349*'Management details'!$F$47)))</f>
        <v>23.03182</v>
      </c>
      <c r="I349" t="s">
        <v>312</v>
      </c>
      <c r="J349">
        <v>10</v>
      </c>
      <c r="K349" t="s">
        <v>327</v>
      </c>
      <c r="L349" t="s">
        <v>313</v>
      </c>
      <c r="M349">
        <v>5.8</v>
      </c>
      <c r="N349" t="s">
        <v>314</v>
      </c>
      <c r="O349" t="s">
        <v>336</v>
      </c>
      <c r="P349">
        <v>7.6</v>
      </c>
      <c r="Q349" t="s">
        <v>316</v>
      </c>
      <c r="R349" t="s">
        <v>317</v>
      </c>
      <c r="S349">
        <v>220</v>
      </c>
      <c r="T349" s="56" t="s">
        <v>328</v>
      </c>
      <c r="U349" t="s">
        <v>329</v>
      </c>
      <c r="V349" t="s">
        <v>320</v>
      </c>
      <c r="W349" s="56" t="s">
        <v>330</v>
      </c>
      <c r="X349" s="56">
        <v>0</v>
      </c>
      <c r="Y349" s="56" t="s">
        <v>330</v>
      </c>
      <c r="Z349" s="56">
        <v>0</v>
      </c>
      <c r="AA349" s="56" t="s">
        <v>330</v>
      </c>
      <c r="AB349" s="56">
        <v>0</v>
      </c>
      <c r="AC349" s="56">
        <v>0</v>
      </c>
      <c r="AD349" s="56">
        <v>0</v>
      </c>
      <c r="AE349" s="56" t="s">
        <v>322</v>
      </c>
      <c r="AF349" s="56">
        <v>0</v>
      </c>
      <c r="AG349" s="56" t="s">
        <v>322</v>
      </c>
      <c r="AH349" s="56">
        <v>0</v>
      </c>
      <c r="AI349" s="56" t="s">
        <v>328</v>
      </c>
      <c r="AJ349">
        <v>1</v>
      </c>
      <c r="AK349">
        <v>100</v>
      </c>
    </row>
    <row r="350" spans="1:37">
      <c r="A350" t="s">
        <v>739</v>
      </c>
      <c r="B350" t="s">
        <v>309</v>
      </c>
      <c r="C350">
        <v>2016</v>
      </c>
      <c r="D350">
        <v>1</v>
      </c>
      <c r="E350" t="s">
        <v>740</v>
      </c>
      <c r="F350" t="s">
        <v>311</v>
      </c>
      <c r="G350">
        <v>8.2560939999999992</v>
      </c>
      <c r="H350" s="24">
        <f>IF(AND(A350=A349,F350=F349,F350="Winter wheat"),G350*0.9*'Management details'!$F$46,
IF(AND(OR(A350&lt;&gt;A349,F350&lt;&gt;F349),F350="Winter wheat"),G350*'Management details'!$F$46,
IF(F350="Oilseed Rape",G350*'Management details'!$F$47)))</f>
        <v>71.002408399999993</v>
      </c>
      <c r="I350" t="s">
        <v>312</v>
      </c>
      <c r="J350">
        <v>10</v>
      </c>
      <c r="K350" t="s">
        <v>311</v>
      </c>
      <c r="L350" t="s">
        <v>345</v>
      </c>
      <c r="M350">
        <v>4.4000000000000004</v>
      </c>
      <c r="N350" t="s">
        <v>314</v>
      </c>
      <c r="O350" t="s">
        <v>315</v>
      </c>
      <c r="P350">
        <v>7.7</v>
      </c>
      <c r="Q350" t="s">
        <v>316</v>
      </c>
      <c r="R350" t="s">
        <v>317</v>
      </c>
      <c r="S350">
        <v>220</v>
      </c>
      <c r="T350" s="56" t="s">
        <v>318</v>
      </c>
      <c r="U350" t="s">
        <v>319</v>
      </c>
      <c r="V350" t="s">
        <v>410</v>
      </c>
      <c r="W350" s="56" t="s">
        <v>330</v>
      </c>
      <c r="X350" s="56">
        <v>0</v>
      </c>
      <c r="Y350" s="56" t="s">
        <v>321</v>
      </c>
      <c r="Z350" s="56">
        <v>0</v>
      </c>
      <c r="AA350" s="56" t="s">
        <v>322</v>
      </c>
      <c r="AB350" s="56">
        <v>0</v>
      </c>
      <c r="AC350" s="56" t="s">
        <v>322</v>
      </c>
      <c r="AD350" s="56" t="s">
        <v>322</v>
      </c>
      <c r="AE350" s="56" t="s">
        <v>322</v>
      </c>
      <c r="AF350" s="56">
        <v>0</v>
      </c>
      <c r="AG350" s="56">
        <v>0</v>
      </c>
      <c r="AH350" s="56">
        <v>0</v>
      </c>
      <c r="AI350" s="56" t="s">
        <v>318</v>
      </c>
      <c r="AJ350">
        <v>1</v>
      </c>
      <c r="AK350">
        <v>100</v>
      </c>
    </row>
    <row r="351" spans="1:37">
      <c r="A351" t="s">
        <v>739</v>
      </c>
      <c r="B351" t="s">
        <v>309</v>
      </c>
      <c r="C351">
        <v>2017</v>
      </c>
      <c r="D351">
        <v>2</v>
      </c>
      <c r="E351" t="s">
        <v>741</v>
      </c>
      <c r="F351" t="s">
        <v>311</v>
      </c>
      <c r="G351">
        <v>8.2560939999999992</v>
      </c>
      <c r="H351" s="24">
        <f>IF(AND(A351=A350,F351=F350,F351="Winter wheat"),G351*0.9*'Management details'!$F$46,
IF(AND(OR(A351&lt;&gt;A350,F351&lt;&gt;F350),F351="Winter wheat"),G351*'Management details'!$F$46,
IF(F351="Oilseed Rape",G351*'Management details'!$F$47)))</f>
        <v>63.902167559999995</v>
      </c>
      <c r="I351" t="s">
        <v>312</v>
      </c>
      <c r="J351">
        <v>10</v>
      </c>
      <c r="K351" t="s">
        <v>311</v>
      </c>
      <c r="L351" t="s">
        <v>345</v>
      </c>
      <c r="M351">
        <v>4.4000000000000004</v>
      </c>
      <c r="N351" t="s">
        <v>314</v>
      </c>
      <c r="O351" t="s">
        <v>315</v>
      </c>
      <c r="P351">
        <v>7.7</v>
      </c>
      <c r="Q351" t="s">
        <v>316</v>
      </c>
      <c r="R351" t="s">
        <v>317</v>
      </c>
      <c r="S351">
        <v>220</v>
      </c>
      <c r="T351" s="56" t="s">
        <v>318</v>
      </c>
      <c r="U351" t="s">
        <v>324</v>
      </c>
      <c r="V351" t="s">
        <v>412</v>
      </c>
      <c r="W351" s="56" t="s">
        <v>330</v>
      </c>
      <c r="X351" s="56">
        <v>0</v>
      </c>
      <c r="Y351" s="56" t="s">
        <v>321</v>
      </c>
      <c r="Z351" s="56">
        <v>0</v>
      </c>
      <c r="AA351" s="56" t="s">
        <v>322</v>
      </c>
      <c r="AB351" s="56">
        <v>0</v>
      </c>
      <c r="AC351" s="56">
        <v>0</v>
      </c>
      <c r="AD351" s="56">
        <v>0</v>
      </c>
      <c r="AE351" s="56" t="s">
        <v>322</v>
      </c>
      <c r="AF351" s="56">
        <v>0</v>
      </c>
      <c r="AG351" s="56">
        <v>0</v>
      </c>
      <c r="AH351" s="56">
        <v>0</v>
      </c>
      <c r="AI351" s="56" t="s">
        <v>318</v>
      </c>
      <c r="AJ351">
        <v>1</v>
      </c>
      <c r="AK351">
        <v>100</v>
      </c>
    </row>
    <row r="352" spans="1:37">
      <c r="A352" t="s">
        <v>739</v>
      </c>
      <c r="B352" t="s">
        <v>309</v>
      </c>
      <c r="C352">
        <v>2018</v>
      </c>
      <c r="D352">
        <v>3</v>
      </c>
      <c r="E352" t="s">
        <v>742</v>
      </c>
      <c r="F352" t="s">
        <v>326</v>
      </c>
      <c r="G352">
        <v>8.2560939999999992</v>
      </c>
      <c r="H352" s="24">
        <f>IF(AND(A352=A351,F352=F351,F352="Winter wheat"),G352*0.9*'Management details'!$F$46,
IF(AND(OR(A352&lt;&gt;A351,F352&lt;&gt;F351),F352="Winter wheat"),G352*'Management details'!$F$46,
IF(F352="Oilseed Rape",G352*'Management details'!$F$47)))</f>
        <v>28.896328999999998</v>
      </c>
      <c r="I352" t="s">
        <v>312</v>
      </c>
      <c r="J352">
        <v>10</v>
      </c>
      <c r="K352" t="s">
        <v>327</v>
      </c>
      <c r="L352" t="s">
        <v>345</v>
      </c>
      <c r="M352">
        <v>4.4000000000000004</v>
      </c>
      <c r="N352" t="s">
        <v>314</v>
      </c>
      <c r="O352" t="s">
        <v>315</v>
      </c>
      <c r="P352">
        <v>7.7</v>
      </c>
      <c r="Q352" t="s">
        <v>316</v>
      </c>
      <c r="R352" t="s">
        <v>317</v>
      </c>
      <c r="S352">
        <v>220</v>
      </c>
      <c r="T352" s="56" t="s">
        <v>328</v>
      </c>
      <c r="U352" t="s">
        <v>329</v>
      </c>
      <c r="V352" t="s">
        <v>320</v>
      </c>
      <c r="W352" s="56" t="s">
        <v>330</v>
      </c>
      <c r="X352" s="56">
        <v>0</v>
      </c>
      <c r="Y352" s="56" t="s">
        <v>330</v>
      </c>
      <c r="Z352" s="56">
        <v>0</v>
      </c>
      <c r="AA352" s="56" t="s">
        <v>330</v>
      </c>
      <c r="AB352" s="56">
        <v>0</v>
      </c>
      <c r="AC352" s="56">
        <v>0</v>
      </c>
      <c r="AD352" s="56">
        <v>0</v>
      </c>
      <c r="AE352" s="56" t="s">
        <v>322</v>
      </c>
      <c r="AF352" s="56">
        <v>0</v>
      </c>
      <c r="AG352" s="56" t="s">
        <v>322</v>
      </c>
      <c r="AH352" s="56">
        <v>0</v>
      </c>
      <c r="AI352" s="56" t="s">
        <v>328</v>
      </c>
      <c r="AJ352">
        <v>1</v>
      </c>
      <c r="AK352">
        <v>100</v>
      </c>
    </row>
    <row r="353" spans="1:37">
      <c r="A353" t="s">
        <v>739</v>
      </c>
      <c r="B353" t="s">
        <v>309</v>
      </c>
      <c r="C353">
        <v>2019</v>
      </c>
      <c r="D353">
        <v>4</v>
      </c>
      <c r="E353" t="s">
        <v>743</v>
      </c>
      <c r="F353" t="s">
        <v>311</v>
      </c>
      <c r="G353">
        <v>8.2560939999999992</v>
      </c>
      <c r="H353" s="24">
        <f>IF(AND(A353=A352,F353=F352,F353="Winter wheat"),G353*0.9*'Management details'!$F$46,
IF(AND(OR(A353&lt;&gt;A352,F353&lt;&gt;F352),F353="Winter wheat"),G353*'Management details'!$F$46,
IF(F353="Oilseed Rape",G353*'Management details'!$F$47)))</f>
        <v>71.002408399999993</v>
      </c>
      <c r="I353" t="s">
        <v>312</v>
      </c>
      <c r="J353">
        <v>10</v>
      </c>
      <c r="K353" t="s">
        <v>311</v>
      </c>
      <c r="L353" t="s">
        <v>345</v>
      </c>
      <c r="M353">
        <v>4.4000000000000004</v>
      </c>
      <c r="N353" t="s">
        <v>314</v>
      </c>
      <c r="O353" t="s">
        <v>315</v>
      </c>
      <c r="P353">
        <v>7.7</v>
      </c>
      <c r="Q353" t="s">
        <v>316</v>
      </c>
      <c r="R353" t="s">
        <v>317</v>
      </c>
      <c r="S353">
        <v>220</v>
      </c>
      <c r="T353" s="56" t="s">
        <v>318</v>
      </c>
      <c r="U353" t="s">
        <v>319</v>
      </c>
      <c r="V353" t="s">
        <v>410</v>
      </c>
      <c r="W353" s="56" t="s">
        <v>330</v>
      </c>
      <c r="X353" s="56">
        <v>0</v>
      </c>
      <c r="Y353" s="56" t="s">
        <v>321</v>
      </c>
      <c r="Z353" s="56">
        <v>0</v>
      </c>
      <c r="AA353" s="56" t="s">
        <v>322</v>
      </c>
      <c r="AB353" s="56">
        <v>0</v>
      </c>
      <c r="AC353" s="56" t="s">
        <v>322</v>
      </c>
      <c r="AD353" s="56" t="s">
        <v>322</v>
      </c>
      <c r="AE353" s="56" t="s">
        <v>322</v>
      </c>
      <c r="AF353" s="56">
        <v>0</v>
      </c>
      <c r="AG353" s="56">
        <v>0</v>
      </c>
      <c r="AH353" s="56">
        <v>0</v>
      </c>
      <c r="AI353" s="56" t="s">
        <v>318</v>
      </c>
      <c r="AJ353">
        <v>1</v>
      </c>
      <c r="AK353">
        <v>100</v>
      </c>
    </row>
    <row r="354" spans="1:37">
      <c r="A354" t="s">
        <v>739</v>
      </c>
      <c r="B354" t="s">
        <v>309</v>
      </c>
      <c r="C354">
        <v>2020</v>
      </c>
      <c r="D354">
        <v>5</v>
      </c>
      <c r="E354" t="s">
        <v>744</v>
      </c>
      <c r="F354" t="s">
        <v>311</v>
      </c>
      <c r="G354">
        <v>8.2560939999999992</v>
      </c>
      <c r="H354" s="24">
        <f>IF(AND(A354=A353,F354=F353,F354="Winter wheat"),G354*0.9*'Management details'!$F$46,
IF(AND(OR(A354&lt;&gt;A353,F354&lt;&gt;F353),F354="Winter wheat"),G354*'Management details'!$F$46,
IF(F354="Oilseed Rape",G354*'Management details'!$F$47)))</f>
        <v>63.902167559999995</v>
      </c>
      <c r="I354" t="s">
        <v>312</v>
      </c>
      <c r="J354">
        <v>10</v>
      </c>
      <c r="K354" t="s">
        <v>311</v>
      </c>
      <c r="L354" t="s">
        <v>345</v>
      </c>
      <c r="M354">
        <v>4.4000000000000004</v>
      </c>
      <c r="N354" t="s">
        <v>314</v>
      </c>
      <c r="O354" t="s">
        <v>315</v>
      </c>
      <c r="P354">
        <v>7.7</v>
      </c>
      <c r="Q354" t="s">
        <v>316</v>
      </c>
      <c r="R354" t="s">
        <v>317</v>
      </c>
      <c r="S354">
        <v>220</v>
      </c>
      <c r="T354" s="56" t="s">
        <v>318</v>
      </c>
      <c r="U354" t="s">
        <v>324</v>
      </c>
      <c r="V354" t="s">
        <v>412</v>
      </c>
      <c r="W354" s="56" t="s">
        <v>330</v>
      </c>
      <c r="X354" s="56">
        <v>0</v>
      </c>
      <c r="Y354" s="56" t="s">
        <v>321</v>
      </c>
      <c r="Z354" s="56">
        <v>0</v>
      </c>
      <c r="AA354" s="56" t="s">
        <v>322</v>
      </c>
      <c r="AB354" s="56">
        <v>0</v>
      </c>
      <c r="AC354" s="56">
        <v>0</v>
      </c>
      <c r="AD354" s="56">
        <v>0</v>
      </c>
      <c r="AE354" s="56" t="s">
        <v>322</v>
      </c>
      <c r="AF354" s="56">
        <v>0</v>
      </c>
      <c r="AG354" s="56">
        <v>0</v>
      </c>
      <c r="AH354" s="56">
        <v>0</v>
      </c>
      <c r="AI354" s="56" t="s">
        <v>318</v>
      </c>
      <c r="AJ354">
        <v>1</v>
      </c>
      <c r="AK354">
        <v>100</v>
      </c>
    </row>
    <row r="355" spans="1:37">
      <c r="A355" t="s">
        <v>739</v>
      </c>
      <c r="B355" t="s">
        <v>309</v>
      </c>
      <c r="C355">
        <v>2021</v>
      </c>
      <c r="D355">
        <v>6</v>
      </c>
      <c r="E355" t="s">
        <v>745</v>
      </c>
      <c r="F355" t="s">
        <v>326</v>
      </c>
      <c r="G355">
        <v>8.2560939999999992</v>
      </c>
      <c r="H355" s="24">
        <f>IF(AND(A355=A354,F355=F354,F355="Winter wheat"),G355*0.9*'Management details'!$F$46,
IF(AND(OR(A355&lt;&gt;A354,F355&lt;&gt;F354),F355="Winter wheat"),G355*'Management details'!$F$46,
IF(F355="Oilseed Rape",G355*'Management details'!$F$47)))</f>
        <v>28.896328999999998</v>
      </c>
      <c r="I355" t="s">
        <v>312</v>
      </c>
      <c r="J355">
        <v>10</v>
      </c>
      <c r="K355" t="s">
        <v>327</v>
      </c>
      <c r="L355" t="s">
        <v>345</v>
      </c>
      <c r="M355">
        <v>4.4000000000000004</v>
      </c>
      <c r="N355" t="s">
        <v>314</v>
      </c>
      <c r="O355" t="s">
        <v>315</v>
      </c>
      <c r="P355">
        <v>7.7</v>
      </c>
      <c r="Q355" t="s">
        <v>316</v>
      </c>
      <c r="R355" t="s">
        <v>317</v>
      </c>
      <c r="S355">
        <v>220</v>
      </c>
      <c r="T355" s="56" t="s">
        <v>328</v>
      </c>
      <c r="U355" t="s">
        <v>329</v>
      </c>
      <c r="V355" t="s">
        <v>320</v>
      </c>
      <c r="W355" s="56" t="s">
        <v>330</v>
      </c>
      <c r="X355" s="56">
        <v>0</v>
      </c>
      <c r="Y355" s="56" t="s">
        <v>330</v>
      </c>
      <c r="Z355" s="56">
        <v>0</v>
      </c>
      <c r="AA355" s="56" t="s">
        <v>330</v>
      </c>
      <c r="AB355" s="56">
        <v>0</v>
      </c>
      <c r="AC355" s="56">
        <v>0</v>
      </c>
      <c r="AD355" s="56">
        <v>0</v>
      </c>
      <c r="AE355" s="56" t="s">
        <v>322</v>
      </c>
      <c r="AF355" s="56">
        <v>0</v>
      </c>
      <c r="AG355" s="56" t="s">
        <v>322</v>
      </c>
      <c r="AH355" s="56">
        <v>0</v>
      </c>
      <c r="AI355" s="56" t="s">
        <v>328</v>
      </c>
      <c r="AJ355">
        <v>1</v>
      </c>
      <c r="AK355">
        <v>100</v>
      </c>
    </row>
    <row r="356" spans="1:37">
      <c r="A356" t="s">
        <v>746</v>
      </c>
      <c r="B356" t="s">
        <v>309</v>
      </c>
      <c r="C356">
        <v>2016</v>
      </c>
      <c r="D356">
        <v>1</v>
      </c>
      <c r="E356" t="s">
        <v>747</v>
      </c>
      <c r="F356" t="s">
        <v>311</v>
      </c>
      <c r="G356">
        <v>8.6344480000000008</v>
      </c>
      <c r="H356" s="24">
        <f>IF(AND(A356=A355,F356=F355,F356="Winter wheat"),G356*0.9*'Management details'!$F$46,
IF(AND(OR(A356&lt;&gt;A355,F356&lt;&gt;F355),F356="Winter wheat"),G356*'Management details'!$F$46,
IF(F356="Oilseed Rape",G356*'Management details'!$F$47)))</f>
        <v>74.256252799999999</v>
      </c>
      <c r="I356" t="s">
        <v>312</v>
      </c>
      <c r="J356">
        <v>10</v>
      </c>
      <c r="K356" t="s">
        <v>311</v>
      </c>
      <c r="L356" t="s">
        <v>345</v>
      </c>
      <c r="M356">
        <v>2.9</v>
      </c>
      <c r="N356" t="s">
        <v>314</v>
      </c>
      <c r="O356" t="s">
        <v>315</v>
      </c>
      <c r="P356">
        <v>7.7</v>
      </c>
      <c r="Q356" t="s">
        <v>316</v>
      </c>
      <c r="R356" t="s">
        <v>317</v>
      </c>
      <c r="S356">
        <v>220</v>
      </c>
      <c r="T356" s="56" t="s">
        <v>318</v>
      </c>
      <c r="U356" t="s">
        <v>319</v>
      </c>
      <c r="V356" t="s">
        <v>410</v>
      </c>
      <c r="W356" s="56" t="s">
        <v>330</v>
      </c>
      <c r="X356" s="56">
        <v>0</v>
      </c>
      <c r="Y356" s="56" t="s">
        <v>321</v>
      </c>
      <c r="Z356" s="56">
        <v>0</v>
      </c>
      <c r="AA356" s="56" t="s">
        <v>322</v>
      </c>
      <c r="AB356" s="56">
        <v>0</v>
      </c>
      <c r="AC356" s="56" t="s">
        <v>322</v>
      </c>
      <c r="AD356" s="56" t="s">
        <v>322</v>
      </c>
      <c r="AE356" s="56" t="s">
        <v>322</v>
      </c>
      <c r="AF356" s="56">
        <v>0</v>
      </c>
      <c r="AG356" s="56">
        <v>0</v>
      </c>
      <c r="AH356" s="56">
        <v>0</v>
      </c>
      <c r="AI356" s="56" t="s">
        <v>318</v>
      </c>
      <c r="AJ356">
        <v>1</v>
      </c>
      <c r="AK356">
        <v>100</v>
      </c>
    </row>
    <row r="357" spans="1:37">
      <c r="A357" t="s">
        <v>746</v>
      </c>
      <c r="B357" t="s">
        <v>309</v>
      </c>
      <c r="C357">
        <v>2017</v>
      </c>
      <c r="D357">
        <v>2</v>
      </c>
      <c r="E357" t="s">
        <v>748</v>
      </c>
      <c r="F357" t="s">
        <v>311</v>
      </c>
      <c r="G357">
        <v>8.6344480000000008</v>
      </c>
      <c r="H357" s="24">
        <f>IF(AND(A357=A356,F357=F356,F357="Winter wheat"),G357*0.9*'Management details'!$F$46,
IF(AND(OR(A357&lt;&gt;A356,F357&lt;&gt;F356),F357="Winter wheat"),G357*'Management details'!$F$46,
IF(F357="Oilseed Rape",G357*'Management details'!$F$47)))</f>
        <v>66.830627520000007</v>
      </c>
      <c r="I357" t="s">
        <v>312</v>
      </c>
      <c r="J357">
        <v>10</v>
      </c>
      <c r="K357" t="s">
        <v>311</v>
      </c>
      <c r="L357" t="s">
        <v>345</v>
      </c>
      <c r="M357">
        <v>2.9</v>
      </c>
      <c r="N357" t="s">
        <v>314</v>
      </c>
      <c r="O357" t="s">
        <v>315</v>
      </c>
      <c r="P357">
        <v>7.7</v>
      </c>
      <c r="Q357" t="s">
        <v>316</v>
      </c>
      <c r="R357" t="s">
        <v>317</v>
      </c>
      <c r="S357">
        <v>220</v>
      </c>
      <c r="T357" s="56" t="s">
        <v>318</v>
      </c>
      <c r="U357" t="s">
        <v>324</v>
      </c>
      <c r="V357" t="s">
        <v>412</v>
      </c>
      <c r="W357" s="56" t="s">
        <v>330</v>
      </c>
      <c r="X357" s="56">
        <v>0</v>
      </c>
      <c r="Y357" s="56" t="s">
        <v>321</v>
      </c>
      <c r="Z357" s="56">
        <v>0</v>
      </c>
      <c r="AA357" s="56" t="s">
        <v>322</v>
      </c>
      <c r="AB357" s="56">
        <v>0</v>
      </c>
      <c r="AC357" s="56">
        <v>0</v>
      </c>
      <c r="AD357" s="56">
        <v>0</v>
      </c>
      <c r="AE357" s="56" t="s">
        <v>322</v>
      </c>
      <c r="AF357" s="56">
        <v>0</v>
      </c>
      <c r="AG357" s="56">
        <v>0</v>
      </c>
      <c r="AH357" s="56">
        <v>0</v>
      </c>
      <c r="AI357" s="56" t="s">
        <v>318</v>
      </c>
      <c r="AJ357">
        <v>1</v>
      </c>
      <c r="AK357">
        <v>100</v>
      </c>
    </row>
    <row r="358" spans="1:37">
      <c r="A358" t="s">
        <v>746</v>
      </c>
      <c r="B358" t="s">
        <v>309</v>
      </c>
      <c r="C358">
        <v>2018</v>
      </c>
      <c r="D358">
        <v>3</v>
      </c>
      <c r="E358" t="s">
        <v>749</v>
      </c>
      <c r="F358" t="s">
        <v>326</v>
      </c>
      <c r="G358">
        <v>8.6344480000000008</v>
      </c>
      <c r="H358" s="24">
        <f>IF(AND(A358=A357,F358=F357,F358="Winter wheat"),G358*0.9*'Management details'!$F$46,
IF(AND(OR(A358&lt;&gt;A357,F358&lt;&gt;F357),F358="Winter wheat"),G358*'Management details'!$F$46,
IF(F358="Oilseed Rape",G358*'Management details'!$F$47)))</f>
        <v>30.220568000000004</v>
      </c>
      <c r="I358" t="s">
        <v>312</v>
      </c>
      <c r="J358">
        <v>10</v>
      </c>
      <c r="K358" t="s">
        <v>327</v>
      </c>
      <c r="L358" t="s">
        <v>345</v>
      </c>
      <c r="M358">
        <v>2.9</v>
      </c>
      <c r="N358" t="s">
        <v>314</v>
      </c>
      <c r="O358" t="s">
        <v>315</v>
      </c>
      <c r="P358">
        <v>7.7</v>
      </c>
      <c r="Q358" t="s">
        <v>316</v>
      </c>
      <c r="R358" t="s">
        <v>317</v>
      </c>
      <c r="S358">
        <v>220</v>
      </c>
      <c r="T358" s="56" t="s">
        <v>328</v>
      </c>
      <c r="U358" t="s">
        <v>329</v>
      </c>
      <c r="V358" t="s">
        <v>320</v>
      </c>
      <c r="W358" s="56" t="s">
        <v>330</v>
      </c>
      <c r="X358" s="56">
        <v>0</v>
      </c>
      <c r="Y358" s="56" t="s">
        <v>330</v>
      </c>
      <c r="Z358" s="56">
        <v>0</v>
      </c>
      <c r="AA358" s="56" t="s">
        <v>330</v>
      </c>
      <c r="AB358" s="56">
        <v>0</v>
      </c>
      <c r="AC358" s="56">
        <v>0</v>
      </c>
      <c r="AD358" s="56">
        <v>0</v>
      </c>
      <c r="AE358" s="56" t="s">
        <v>322</v>
      </c>
      <c r="AF358" s="56">
        <v>0</v>
      </c>
      <c r="AG358" s="56" t="s">
        <v>322</v>
      </c>
      <c r="AH358" s="56">
        <v>0</v>
      </c>
      <c r="AI358" s="56" t="s">
        <v>328</v>
      </c>
      <c r="AJ358">
        <v>1</v>
      </c>
      <c r="AK358">
        <v>100</v>
      </c>
    </row>
    <row r="359" spans="1:37">
      <c r="A359" t="s">
        <v>746</v>
      </c>
      <c r="B359" t="s">
        <v>309</v>
      </c>
      <c r="C359">
        <v>2019</v>
      </c>
      <c r="D359">
        <v>4</v>
      </c>
      <c r="E359" t="s">
        <v>750</v>
      </c>
      <c r="F359" t="s">
        <v>311</v>
      </c>
      <c r="G359">
        <v>8.6344480000000008</v>
      </c>
      <c r="H359" s="24">
        <f>IF(AND(A359=A358,F359=F358,F359="Winter wheat"),G359*0.9*'Management details'!$F$46,
IF(AND(OR(A359&lt;&gt;A358,F359&lt;&gt;F358),F359="Winter wheat"),G359*'Management details'!$F$46,
IF(F359="Oilseed Rape",G359*'Management details'!$F$47)))</f>
        <v>74.256252799999999</v>
      </c>
      <c r="I359" t="s">
        <v>312</v>
      </c>
      <c r="J359">
        <v>10</v>
      </c>
      <c r="K359" t="s">
        <v>311</v>
      </c>
      <c r="L359" t="s">
        <v>345</v>
      </c>
      <c r="M359">
        <v>2.9</v>
      </c>
      <c r="N359" t="s">
        <v>314</v>
      </c>
      <c r="O359" t="s">
        <v>315</v>
      </c>
      <c r="P359">
        <v>7.7</v>
      </c>
      <c r="Q359" t="s">
        <v>316</v>
      </c>
      <c r="R359" t="s">
        <v>317</v>
      </c>
      <c r="S359">
        <v>220</v>
      </c>
      <c r="T359" s="56" t="s">
        <v>318</v>
      </c>
      <c r="U359" t="s">
        <v>319</v>
      </c>
      <c r="V359" t="s">
        <v>410</v>
      </c>
      <c r="W359" s="56" t="s">
        <v>330</v>
      </c>
      <c r="X359" s="56">
        <v>0</v>
      </c>
      <c r="Y359" s="56" t="s">
        <v>321</v>
      </c>
      <c r="Z359" s="56">
        <v>0</v>
      </c>
      <c r="AA359" s="56" t="s">
        <v>322</v>
      </c>
      <c r="AB359" s="56">
        <v>0</v>
      </c>
      <c r="AC359" s="56" t="s">
        <v>322</v>
      </c>
      <c r="AD359" s="56" t="s">
        <v>322</v>
      </c>
      <c r="AE359" s="56" t="s">
        <v>322</v>
      </c>
      <c r="AF359" s="56">
        <v>0</v>
      </c>
      <c r="AG359" s="56">
        <v>0</v>
      </c>
      <c r="AH359" s="56">
        <v>0</v>
      </c>
      <c r="AI359" s="56" t="s">
        <v>318</v>
      </c>
      <c r="AJ359">
        <v>1</v>
      </c>
      <c r="AK359">
        <v>100</v>
      </c>
    </row>
    <row r="360" spans="1:37">
      <c r="A360" t="s">
        <v>746</v>
      </c>
      <c r="B360" t="s">
        <v>309</v>
      </c>
      <c r="C360">
        <v>2020</v>
      </c>
      <c r="D360">
        <v>5</v>
      </c>
      <c r="E360" t="s">
        <v>751</v>
      </c>
      <c r="F360" t="s">
        <v>311</v>
      </c>
      <c r="G360">
        <v>8.6344480000000008</v>
      </c>
      <c r="H360" s="24">
        <f>IF(AND(A360=A359,F360=F359,F360="Winter wheat"),G360*0.9*'Management details'!$F$46,
IF(AND(OR(A360&lt;&gt;A359,F360&lt;&gt;F359),F360="Winter wheat"),G360*'Management details'!$F$46,
IF(F360="Oilseed Rape",G360*'Management details'!$F$47)))</f>
        <v>66.830627520000007</v>
      </c>
      <c r="I360" t="s">
        <v>312</v>
      </c>
      <c r="J360">
        <v>10</v>
      </c>
      <c r="K360" t="s">
        <v>311</v>
      </c>
      <c r="L360" t="s">
        <v>345</v>
      </c>
      <c r="M360">
        <v>2.9</v>
      </c>
      <c r="N360" t="s">
        <v>314</v>
      </c>
      <c r="O360" t="s">
        <v>315</v>
      </c>
      <c r="P360">
        <v>7.7</v>
      </c>
      <c r="Q360" t="s">
        <v>316</v>
      </c>
      <c r="R360" t="s">
        <v>317</v>
      </c>
      <c r="S360">
        <v>220</v>
      </c>
      <c r="T360" s="56" t="s">
        <v>318</v>
      </c>
      <c r="U360" t="s">
        <v>324</v>
      </c>
      <c r="V360" t="s">
        <v>412</v>
      </c>
      <c r="W360" s="56" t="s">
        <v>330</v>
      </c>
      <c r="X360" s="56">
        <v>0</v>
      </c>
      <c r="Y360" s="56" t="s">
        <v>321</v>
      </c>
      <c r="Z360" s="56">
        <v>0</v>
      </c>
      <c r="AA360" s="56" t="s">
        <v>322</v>
      </c>
      <c r="AB360" s="56">
        <v>0</v>
      </c>
      <c r="AC360" s="56">
        <v>0</v>
      </c>
      <c r="AD360" s="56">
        <v>0</v>
      </c>
      <c r="AE360" s="56" t="s">
        <v>322</v>
      </c>
      <c r="AF360" s="56">
        <v>0</v>
      </c>
      <c r="AG360" s="56">
        <v>0</v>
      </c>
      <c r="AH360" s="56">
        <v>0</v>
      </c>
      <c r="AI360" s="56" t="s">
        <v>318</v>
      </c>
      <c r="AJ360">
        <v>1</v>
      </c>
      <c r="AK360">
        <v>100</v>
      </c>
    </row>
    <row r="361" spans="1:37">
      <c r="A361" t="s">
        <v>746</v>
      </c>
      <c r="B361" t="s">
        <v>309</v>
      </c>
      <c r="C361">
        <v>2021</v>
      </c>
      <c r="D361">
        <v>6</v>
      </c>
      <c r="E361" t="s">
        <v>752</v>
      </c>
      <c r="F361" t="s">
        <v>326</v>
      </c>
      <c r="G361">
        <v>8.6344480000000008</v>
      </c>
      <c r="H361" s="24">
        <f>IF(AND(A361=A360,F361=F360,F361="Winter wheat"),G361*0.9*'Management details'!$F$46,
IF(AND(OR(A361&lt;&gt;A360,F361&lt;&gt;F360),F361="Winter wheat"),G361*'Management details'!$F$46,
IF(F361="Oilseed Rape",G361*'Management details'!$F$47)))</f>
        <v>30.220568000000004</v>
      </c>
      <c r="I361" t="s">
        <v>312</v>
      </c>
      <c r="J361">
        <v>10</v>
      </c>
      <c r="K361" t="s">
        <v>327</v>
      </c>
      <c r="L361" t="s">
        <v>345</v>
      </c>
      <c r="M361">
        <v>2.9</v>
      </c>
      <c r="N361" t="s">
        <v>314</v>
      </c>
      <c r="O361" t="s">
        <v>315</v>
      </c>
      <c r="P361">
        <v>7.7</v>
      </c>
      <c r="Q361" t="s">
        <v>316</v>
      </c>
      <c r="R361" t="s">
        <v>317</v>
      </c>
      <c r="S361">
        <v>220</v>
      </c>
      <c r="T361" s="56" t="s">
        <v>328</v>
      </c>
      <c r="U361" t="s">
        <v>329</v>
      </c>
      <c r="V361" t="s">
        <v>320</v>
      </c>
      <c r="W361" s="56" t="s">
        <v>330</v>
      </c>
      <c r="X361" s="56">
        <v>0</v>
      </c>
      <c r="Y361" s="56" t="s">
        <v>330</v>
      </c>
      <c r="Z361" s="56">
        <v>0</v>
      </c>
      <c r="AA361" s="56" t="s">
        <v>330</v>
      </c>
      <c r="AB361" s="56">
        <v>0</v>
      </c>
      <c r="AC361" s="56">
        <v>0</v>
      </c>
      <c r="AD361" s="56">
        <v>0</v>
      </c>
      <c r="AE361" s="56" t="s">
        <v>322</v>
      </c>
      <c r="AF361" s="56">
        <v>0</v>
      </c>
      <c r="AG361" s="56" t="s">
        <v>322</v>
      </c>
      <c r="AH361" s="56">
        <v>0</v>
      </c>
      <c r="AI361" s="56" t="s">
        <v>328</v>
      </c>
      <c r="AJ361">
        <v>1</v>
      </c>
      <c r="AK361">
        <v>100</v>
      </c>
    </row>
    <row r="362" spans="1:37">
      <c r="A362" t="s">
        <v>753</v>
      </c>
      <c r="B362" t="s">
        <v>309</v>
      </c>
      <c r="C362">
        <v>2016</v>
      </c>
      <c r="D362">
        <v>1</v>
      </c>
      <c r="E362" t="s">
        <v>754</v>
      </c>
      <c r="F362" t="s">
        <v>311</v>
      </c>
      <c r="G362">
        <v>4.2982480000000001</v>
      </c>
      <c r="H362" s="24">
        <f>IF(AND(A362=A361,F362=F361,F362="Winter wheat"),G362*0.9*'Management details'!$F$46,
IF(AND(OR(A362&lt;&gt;A361,F362&lt;&gt;F361),F362="Winter wheat"),G362*'Management details'!$F$46,
IF(F362="Oilseed Rape",G362*'Management details'!$F$47)))</f>
        <v>36.9649328</v>
      </c>
      <c r="I362" t="s">
        <v>312</v>
      </c>
      <c r="J362">
        <v>10</v>
      </c>
      <c r="K362" t="s">
        <v>311</v>
      </c>
      <c r="L362" t="s">
        <v>345</v>
      </c>
      <c r="M362">
        <v>2.9</v>
      </c>
      <c r="N362" t="s">
        <v>314</v>
      </c>
      <c r="O362" t="s">
        <v>315</v>
      </c>
      <c r="P362">
        <v>7.7</v>
      </c>
      <c r="Q362" t="s">
        <v>316</v>
      </c>
      <c r="R362" t="s">
        <v>317</v>
      </c>
      <c r="S362">
        <v>220</v>
      </c>
      <c r="T362" s="56" t="s">
        <v>318</v>
      </c>
      <c r="U362" t="s">
        <v>319</v>
      </c>
      <c r="V362" t="s">
        <v>410</v>
      </c>
      <c r="W362" s="56" t="s">
        <v>330</v>
      </c>
      <c r="X362" s="56">
        <v>0</v>
      </c>
      <c r="Y362" s="56" t="s">
        <v>321</v>
      </c>
      <c r="Z362" s="56">
        <v>0</v>
      </c>
      <c r="AA362" s="56" t="s">
        <v>322</v>
      </c>
      <c r="AB362" s="56">
        <v>0</v>
      </c>
      <c r="AC362" s="56" t="s">
        <v>322</v>
      </c>
      <c r="AD362" s="56" t="s">
        <v>322</v>
      </c>
      <c r="AE362" s="56" t="s">
        <v>322</v>
      </c>
      <c r="AF362" s="56">
        <v>0</v>
      </c>
      <c r="AG362" s="56">
        <v>0</v>
      </c>
      <c r="AH362" s="56">
        <v>0</v>
      </c>
      <c r="AI362" s="56" t="s">
        <v>318</v>
      </c>
      <c r="AJ362">
        <v>1</v>
      </c>
      <c r="AK362">
        <v>100</v>
      </c>
    </row>
    <row r="363" spans="1:37">
      <c r="A363" t="s">
        <v>753</v>
      </c>
      <c r="B363" t="s">
        <v>309</v>
      </c>
      <c r="C363">
        <v>2017</v>
      </c>
      <c r="D363">
        <v>2</v>
      </c>
      <c r="E363" t="s">
        <v>755</v>
      </c>
      <c r="F363" t="s">
        <v>311</v>
      </c>
      <c r="G363">
        <v>4.2982480000000001</v>
      </c>
      <c r="H363" s="24">
        <f>IF(AND(A363=A362,F363=F362,F363="Winter wheat"),G363*0.9*'Management details'!$F$46,
IF(AND(OR(A363&lt;&gt;A362,F363&lt;&gt;F362),F363="Winter wheat"),G363*'Management details'!$F$46,
IF(F363="Oilseed Rape",G363*'Management details'!$F$47)))</f>
        <v>33.268439520000001</v>
      </c>
      <c r="I363" t="s">
        <v>312</v>
      </c>
      <c r="J363">
        <v>10</v>
      </c>
      <c r="K363" t="s">
        <v>311</v>
      </c>
      <c r="L363" t="s">
        <v>345</v>
      </c>
      <c r="M363">
        <v>2.9</v>
      </c>
      <c r="N363" t="s">
        <v>314</v>
      </c>
      <c r="O363" t="s">
        <v>315</v>
      </c>
      <c r="P363">
        <v>7.7</v>
      </c>
      <c r="Q363" t="s">
        <v>316</v>
      </c>
      <c r="R363" t="s">
        <v>317</v>
      </c>
      <c r="S363">
        <v>220</v>
      </c>
      <c r="T363" s="56" t="s">
        <v>318</v>
      </c>
      <c r="U363" t="s">
        <v>324</v>
      </c>
      <c r="V363" t="s">
        <v>412</v>
      </c>
      <c r="W363" s="56" t="s">
        <v>330</v>
      </c>
      <c r="X363" s="56">
        <v>0</v>
      </c>
      <c r="Y363" s="56" t="s">
        <v>321</v>
      </c>
      <c r="Z363" s="56">
        <v>0</v>
      </c>
      <c r="AA363" s="56" t="s">
        <v>322</v>
      </c>
      <c r="AB363" s="56">
        <v>0</v>
      </c>
      <c r="AC363" s="56">
        <v>0</v>
      </c>
      <c r="AD363" s="56">
        <v>0</v>
      </c>
      <c r="AE363" s="56" t="s">
        <v>322</v>
      </c>
      <c r="AF363" s="56">
        <v>0</v>
      </c>
      <c r="AG363" s="56">
        <v>0</v>
      </c>
      <c r="AH363" s="56">
        <v>0</v>
      </c>
      <c r="AI363" s="56" t="s">
        <v>318</v>
      </c>
      <c r="AJ363">
        <v>1</v>
      </c>
      <c r="AK363">
        <v>100</v>
      </c>
    </row>
    <row r="364" spans="1:37">
      <c r="A364" t="s">
        <v>753</v>
      </c>
      <c r="B364" t="s">
        <v>309</v>
      </c>
      <c r="C364">
        <v>2018</v>
      </c>
      <c r="D364">
        <v>3</v>
      </c>
      <c r="E364" t="s">
        <v>756</v>
      </c>
      <c r="F364" t="s">
        <v>326</v>
      </c>
      <c r="G364">
        <v>4.2982480000000001</v>
      </c>
      <c r="H364" s="24">
        <f>IF(AND(A364=A363,F364=F363,F364="Winter wheat"),G364*0.9*'Management details'!$F$46,
IF(AND(OR(A364&lt;&gt;A363,F364&lt;&gt;F363),F364="Winter wheat"),G364*'Management details'!$F$46,
IF(F364="Oilseed Rape",G364*'Management details'!$F$47)))</f>
        <v>15.043868</v>
      </c>
      <c r="I364" t="s">
        <v>312</v>
      </c>
      <c r="J364">
        <v>10</v>
      </c>
      <c r="K364" t="s">
        <v>327</v>
      </c>
      <c r="L364" t="s">
        <v>345</v>
      </c>
      <c r="M364">
        <v>2.9</v>
      </c>
      <c r="N364" t="s">
        <v>314</v>
      </c>
      <c r="O364" t="s">
        <v>315</v>
      </c>
      <c r="P364">
        <v>7.7</v>
      </c>
      <c r="Q364" t="s">
        <v>316</v>
      </c>
      <c r="R364" t="s">
        <v>317</v>
      </c>
      <c r="S364">
        <v>220</v>
      </c>
      <c r="T364" s="56" t="s">
        <v>328</v>
      </c>
      <c r="U364" t="s">
        <v>329</v>
      </c>
      <c r="V364" t="s">
        <v>320</v>
      </c>
      <c r="W364" s="56" t="s">
        <v>330</v>
      </c>
      <c r="X364" s="56">
        <v>0</v>
      </c>
      <c r="Y364" s="56" t="s">
        <v>330</v>
      </c>
      <c r="Z364" s="56">
        <v>0</v>
      </c>
      <c r="AA364" s="56" t="s">
        <v>330</v>
      </c>
      <c r="AB364" s="56">
        <v>0</v>
      </c>
      <c r="AC364" s="56">
        <v>0</v>
      </c>
      <c r="AD364" s="56">
        <v>0</v>
      </c>
      <c r="AE364" s="56" t="s">
        <v>322</v>
      </c>
      <c r="AF364" s="56">
        <v>0</v>
      </c>
      <c r="AG364" s="56" t="s">
        <v>322</v>
      </c>
      <c r="AH364" s="56">
        <v>0</v>
      </c>
      <c r="AI364" s="56" t="s">
        <v>328</v>
      </c>
      <c r="AJ364">
        <v>1</v>
      </c>
      <c r="AK364">
        <v>100</v>
      </c>
    </row>
    <row r="365" spans="1:37">
      <c r="A365" t="s">
        <v>753</v>
      </c>
      <c r="B365" t="s">
        <v>309</v>
      </c>
      <c r="C365">
        <v>2019</v>
      </c>
      <c r="D365">
        <v>4</v>
      </c>
      <c r="E365" t="s">
        <v>757</v>
      </c>
      <c r="F365" t="s">
        <v>311</v>
      </c>
      <c r="G365">
        <v>4.2982480000000001</v>
      </c>
      <c r="H365" s="24">
        <f>IF(AND(A365=A364,F365=F364,F365="Winter wheat"),G365*0.9*'Management details'!$F$46,
IF(AND(OR(A365&lt;&gt;A364,F365&lt;&gt;F364),F365="Winter wheat"),G365*'Management details'!$F$46,
IF(F365="Oilseed Rape",G365*'Management details'!$F$47)))</f>
        <v>36.9649328</v>
      </c>
      <c r="I365" t="s">
        <v>312</v>
      </c>
      <c r="J365">
        <v>10</v>
      </c>
      <c r="K365" t="s">
        <v>311</v>
      </c>
      <c r="L365" t="s">
        <v>345</v>
      </c>
      <c r="M365">
        <v>2.9</v>
      </c>
      <c r="N365" t="s">
        <v>314</v>
      </c>
      <c r="O365" t="s">
        <v>315</v>
      </c>
      <c r="P365">
        <v>7.7</v>
      </c>
      <c r="Q365" t="s">
        <v>316</v>
      </c>
      <c r="R365" t="s">
        <v>317</v>
      </c>
      <c r="S365">
        <v>220</v>
      </c>
      <c r="T365" s="56" t="s">
        <v>318</v>
      </c>
      <c r="U365" t="s">
        <v>319</v>
      </c>
      <c r="V365" t="s">
        <v>410</v>
      </c>
      <c r="W365" s="56" t="s">
        <v>330</v>
      </c>
      <c r="X365" s="56">
        <v>0</v>
      </c>
      <c r="Y365" s="56" t="s">
        <v>321</v>
      </c>
      <c r="Z365" s="56">
        <v>0</v>
      </c>
      <c r="AA365" s="56" t="s">
        <v>322</v>
      </c>
      <c r="AB365" s="56">
        <v>0</v>
      </c>
      <c r="AC365" s="56" t="s">
        <v>322</v>
      </c>
      <c r="AD365" s="56" t="s">
        <v>322</v>
      </c>
      <c r="AE365" s="56" t="s">
        <v>322</v>
      </c>
      <c r="AF365" s="56">
        <v>0</v>
      </c>
      <c r="AG365" s="56">
        <v>0</v>
      </c>
      <c r="AH365" s="56">
        <v>0</v>
      </c>
      <c r="AI365" s="56" t="s">
        <v>318</v>
      </c>
      <c r="AJ365">
        <v>1</v>
      </c>
      <c r="AK365">
        <v>100</v>
      </c>
    </row>
    <row r="366" spans="1:37">
      <c r="A366" t="s">
        <v>753</v>
      </c>
      <c r="B366" t="s">
        <v>309</v>
      </c>
      <c r="C366">
        <v>2020</v>
      </c>
      <c r="D366">
        <v>5</v>
      </c>
      <c r="E366" t="s">
        <v>758</v>
      </c>
      <c r="F366" t="s">
        <v>311</v>
      </c>
      <c r="G366">
        <v>4.2982480000000001</v>
      </c>
      <c r="H366" s="24">
        <f>IF(AND(A366=A365,F366=F365,F366="Winter wheat"),G366*0.9*'Management details'!$F$46,
IF(AND(OR(A366&lt;&gt;A365,F366&lt;&gt;F365),F366="Winter wheat"),G366*'Management details'!$F$46,
IF(F366="Oilseed Rape",G366*'Management details'!$F$47)))</f>
        <v>33.268439520000001</v>
      </c>
      <c r="I366" t="s">
        <v>312</v>
      </c>
      <c r="J366">
        <v>10</v>
      </c>
      <c r="K366" t="s">
        <v>311</v>
      </c>
      <c r="L366" t="s">
        <v>345</v>
      </c>
      <c r="M366">
        <v>2.9</v>
      </c>
      <c r="N366" t="s">
        <v>314</v>
      </c>
      <c r="O366" t="s">
        <v>315</v>
      </c>
      <c r="P366">
        <v>7.7</v>
      </c>
      <c r="Q366" t="s">
        <v>316</v>
      </c>
      <c r="R366" t="s">
        <v>317</v>
      </c>
      <c r="S366">
        <v>220</v>
      </c>
      <c r="T366" s="56" t="s">
        <v>318</v>
      </c>
      <c r="U366" t="s">
        <v>324</v>
      </c>
      <c r="V366" t="s">
        <v>412</v>
      </c>
      <c r="W366" s="56" t="s">
        <v>330</v>
      </c>
      <c r="X366" s="56">
        <v>0</v>
      </c>
      <c r="Y366" s="56" t="s">
        <v>321</v>
      </c>
      <c r="Z366" s="56">
        <v>0</v>
      </c>
      <c r="AA366" s="56" t="s">
        <v>322</v>
      </c>
      <c r="AB366" s="56">
        <v>0</v>
      </c>
      <c r="AC366" s="56">
        <v>0</v>
      </c>
      <c r="AD366" s="56">
        <v>0</v>
      </c>
      <c r="AE366" s="56" t="s">
        <v>322</v>
      </c>
      <c r="AF366" s="56">
        <v>0</v>
      </c>
      <c r="AG366" s="56">
        <v>0</v>
      </c>
      <c r="AH366" s="56">
        <v>0</v>
      </c>
      <c r="AI366" s="56" t="s">
        <v>318</v>
      </c>
      <c r="AJ366">
        <v>1</v>
      </c>
      <c r="AK366">
        <v>100</v>
      </c>
    </row>
    <row r="367" spans="1:37">
      <c r="A367" t="s">
        <v>753</v>
      </c>
      <c r="B367" t="s">
        <v>309</v>
      </c>
      <c r="C367">
        <v>2021</v>
      </c>
      <c r="D367">
        <v>6</v>
      </c>
      <c r="E367" t="s">
        <v>759</v>
      </c>
      <c r="F367" t="s">
        <v>326</v>
      </c>
      <c r="G367">
        <v>4.2982480000000001</v>
      </c>
      <c r="H367" s="24">
        <f>IF(AND(A367=A366,F367=F366,F367="Winter wheat"),G367*0.9*'Management details'!$F$46,
IF(AND(OR(A367&lt;&gt;A366,F367&lt;&gt;F366),F367="Winter wheat"),G367*'Management details'!$F$46,
IF(F367="Oilseed Rape",G367*'Management details'!$F$47)))</f>
        <v>15.043868</v>
      </c>
      <c r="I367" t="s">
        <v>312</v>
      </c>
      <c r="J367">
        <v>10</v>
      </c>
      <c r="K367" t="s">
        <v>327</v>
      </c>
      <c r="L367" t="s">
        <v>345</v>
      </c>
      <c r="M367">
        <v>2.9</v>
      </c>
      <c r="N367" t="s">
        <v>314</v>
      </c>
      <c r="O367" t="s">
        <v>315</v>
      </c>
      <c r="P367">
        <v>7.7</v>
      </c>
      <c r="Q367" t="s">
        <v>316</v>
      </c>
      <c r="R367" t="s">
        <v>317</v>
      </c>
      <c r="S367">
        <v>220</v>
      </c>
      <c r="T367" s="56" t="s">
        <v>328</v>
      </c>
      <c r="U367" t="s">
        <v>329</v>
      </c>
      <c r="V367" t="s">
        <v>320</v>
      </c>
      <c r="W367" s="56" t="s">
        <v>330</v>
      </c>
      <c r="X367" s="56">
        <v>0</v>
      </c>
      <c r="Y367" s="56" t="s">
        <v>330</v>
      </c>
      <c r="Z367" s="56">
        <v>0</v>
      </c>
      <c r="AA367" s="56" t="s">
        <v>330</v>
      </c>
      <c r="AB367" s="56">
        <v>0</v>
      </c>
      <c r="AC367" s="56">
        <v>0</v>
      </c>
      <c r="AD367" s="56">
        <v>0</v>
      </c>
      <c r="AE367" s="56" t="s">
        <v>322</v>
      </c>
      <c r="AF367" s="56">
        <v>0</v>
      </c>
      <c r="AG367" s="56" t="s">
        <v>322</v>
      </c>
      <c r="AH367" s="56">
        <v>0</v>
      </c>
      <c r="AI367" s="56" t="s">
        <v>328</v>
      </c>
      <c r="AJ367">
        <v>1</v>
      </c>
      <c r="AK367">
        <v>100</v>
      </c>
    </row>
    <row r="368" spans="1:37">
      <c r="A368" t="s">
        <v>760</v>
      </c>
      <c r="B368" t="s">
        <v>309</v>
      </c>
      <c r="C368">
        <v>2016</v>
      </c>
      <c r="D368">
        <v>1</v>
      </c>
      <c r="E368" t="s">
        <v>761</v>
      </c>
      <c r="F368" t="s">
        <v>311</v>
      </c>
      <c r="G368">
        <v>5.3007099999999996</v>
      </c>
      <c r="H368" s="24">
        <f>IF(AND(A368=A367,F368=F367,F368="Winter wheat"),G368*0.9*'Management details'!$F$46,
IF(AND(OR(A368&lt;&gt;A367,F368&lt;&gt;F367),F368="Winter wheat"),G368*'Management details'!$F$46,
IF(F368="Oilseed Rape",G368*'Management details'!$F$47)))</f>
        <v>45.586105999999994</v>
      </c>
      <c r="I368" t="s">
        <v>312</v>
      </c>
      <c r="J368">
        <v>10</v>
      </c>
      <c r="K368" t="s">
        <v>311</v>
      </c>
      <c r="L368" t="s">
        <v>313</v>
      </c>
      <c r="M368">
        <v>4.5999999999999996</v>
      </c>
      <c r="N368" t="s">
        <v>314</v>
      </c>
      <c r="O368" t="s">
        <v>336</v>
      </c>
      <c r="P368">
        <v>6.6</v>
      </c>
      <c r="Q368" t="s">
        <v>337</v>
      </c>
      <c r="R368" t="s">
        <v>317</v>
      </c>
      <c r="S368">
        <v>220</v>
      </c>
      <c r="T368" s="56" t="s">
        <v>318</v>
      </c>
      <c r="U368" t="s">
        <v>319</v>
      </c>
      <c r="V368" t="s">
        <v>410</v>
      </c>
      <c r="W368" s="56" t="s">
        <v>330</v>
      </c>
      <c r="X368" s="56">
        <v>0</v>
      </c>
      <c r="Y368" s="56" t="s">
        <v>321</v>
      </c>
      <c r="Z368" s="56">
        <v>0</v>
      </c>
      <c r="AA368" s="56" t="s">
        <v>322</v>
      </c>
      <c r="AB368" s="56">
        <v>0</v>
      </c>
      <c r="AC368" s="56" t="s">
        <v>322</v>
      </c>
      <c r="AD368" s="56" t="s">
        <v>322</v>
      </c>
      <c r="AE368" s="56" t="s">
        <v>322</v>
      </c>
      <c r="AF368" s="56">
        <v>0</v>
      </c>
      <c r="AG368" s="56">
        <v>0</v>
      </c>
      <c r="AH368" s="56">
        <v>0</v>
      </c>
      <c r="AI368" s="56" t="s">
        <v>318</v>
      </c>
      <c r="AJ368">
        <v>1</v>
      </c>
      <c r="AK368">
        <v>100</v>
      </c>
    </row>
    <row r="369" spans="1:37">
      <c r="A369" t="s">
        <v>760</v>
      </c>
      <c r="B369" t="s">
        <v>309</v>
      </c>
      <c r="C369">
        <v>2017</v>
      </c>
      <c r="D369">
        <v>2</v>
      </c>
      <c r="E369" t="s">
        <v>762</v>
      </c>
      <c r="F369" t="s">
        <v>311</v>
      </c>
      <c r="G369">
        <v>5.3007099999999996</v>
      </c>
      <c r="H369" s="24">
        <f>IF(AND(A369=A368,F369=F368,F369="Winter wheat"),G369*0.9*'Management details'!$F$46,
IF(AND(OR(A369&lt;&gt;A368,F369&lt;&gt;F368),F369="Winter wheat"),G369*'Management details'!$F$46,
IF(F369="Oilseed Rape",G369*'Management details'!$F$47)))</f>
        <v>41.027495399999999</v>
      </c>
      <c r="I369" t="s">
        <v>312</v>
      </c>
      <c r="J369">
        <v>10</v>
      </c>
      <c r="K369" t="s">
        <v>311</v>
      </c>
      <c r="L369" t="s">
        <v>313</v>
      </c>
      <c r="M369">
        <v>4.5999999999999996</v>
      </c>
      <c r="N369" t="s">
        <v>314</v>
      </c>
      <c r="O369" t="s">
        <v>336</v>
      </c>
      <c r="P369">
        <v>6.6</v>
      </c>
      <c r="Q369" t="s">
        <v>337</v>
      </c>
      <c r="R369" t="s">
        <v>317</v>
      </c>
      <c r="S369">
        <v>220</v>
      </c>
      <c r="T369" s="56" t="s">
        <v>318</v>
      </c>
      <c r="U369" t="s">
        <v>324</v>
      </c>
      <c r="V369" t="s">
        <v>412</v>
      </c>
      <c r="W369" s="56" t="s">
        <v>330</v>
      </c>
      <c r="X369" s="56">
        <v>0</v>
      </c>
      <c r="Y369" s="56" t="s">
        <v>321</v>
      </c>
      <c r="Z369" s="56">
        <v>0</v>
      </c>
      <c r="AA369" s="56" t="s">
        <v>322</v>
      </c>
      <c r="AB369" s="56">
        <v>0</v>
      </c>
      <c r="AC369" s="56">
        <v>0</v>
      </c>
      <c r="AD369" s="56">
        <v>0</v>
      </c>
      <c r="AE369" s="56" t="s">
        <v>322</v>
      </c>
      <c r="AF369" s="56">
        <v>0</v>
      </c>
      <c r="AG369" s="56">
        <v>0</v>
      </c>
      <c r="AH369" s="56">
        <v>0</v>
      </c>
      <c r="AI369" s="56" t="s">
        <v>318</v>
      </c>
      <c r="AJ369">
        <v>1</v>
      </c>
      <c r="AK369">
        <v>100</v>
      </c>
    </row>
    <row r="370" spans="1:37">
      <c r="A370" t="s">
        <v>760</v>
      </c>
      <c r="B370" t="s">
        <v>309</v>
      </c>
      <c r="C370">
        <v>2018</v>
      </c>
      <c r="D370">
        <v>3</v>
      </c>
      <c r="E370" t="s">
        <v>763</v>
      </c>
      <c r="F370" t="s">
        <v>326</v>
      </c>
      <c r="G370">
        <v>5.3007099999999996</v>
      </c>
      <c r="H370" s="24">
        <f>IF(AND(A370=A369,F370=F369,F370="Winter wheat"),G370*0.9*'Management details'!$F$46,
IF(AND(OR(A370&lt;&gt;A369,F370&lt;&gt;F369),F370="Winter wheat"),G370*'Management details'!$F$46,
IF(F370="Oilseed Rape",G370*'Management details'!$F$47)))</f>
        <v>18.552484999999997</v>
      </c>
      <c r="I370" t="s">
        <v>312</v>
      </c>
      <c r="J370">
        <v>10</v>
      </c>
      <c r="K370" t="s">
        <v>327</v>
      </c>
      <c r="L370" t="s">
        <v>313</v>
      </c>
      <c r="M370">
        <v>4.5999999999999996</v>
      </c>
      <c r="N370" t="s">
        <v>314</v>
      </c>
      <c r="O370" t="s">
        <v>336</v>
      </c>
      <c r="P370">
        <v>6.6</v>
      </c>
      <c r="Q370" t="s">
        <v>337</v>
      </c>
      <c r="R370" t="s">
        <v>317</v>
      </c>
      <c r="S370">
        <v>220</v>
      </c>
      <c r="T370" s="56" t="s">
        <v>328</v>
      </c>
      <c r="U370" t="s">
        <v>329</v>
      </c>
      <c r="V370" t="s">
        <v>320</v>
      </c>
      <c r="W370" s="56" t="s">
        <v>330</v>
      </c>
      <c r="X370" s="56">
        <v>0</v>
      </c>
      <c r="Y370" s="56" t="s">
        <v>330</v>
      </c>
      <c r="Z370" s="56">
        <v>0</v>
      </c>
      <c r="AA370" s="56" t="s">
        <v>330</v>
      </c>
      <c r="AB370" s="56">
        <v>0</v>
      </c>
      <c r="AC370" s="56">
        <v>0</v>
      </c>
      <c r="AD370" s="56">
        <v>0</v>
      </c>
      <c r="AE370" s="56" t="s">
        <v>322</v>
      </c>
      <c r="AF370" s="56">
        <v>0</v>
      </c>
      <c r="AG370" s="56" t="s">
        <v>322</v>
      </c>
      <c r="AH370" s="56">
        <v>0</v>
      </c>
      <c r="AI370" s="56" t="s">
        <v>328</v>
      </c>
      <c r="AJ370">
        <v>1</v>
      </c>
      <c r="AK370">
        <v>100</v>
      </c>
    </row>
    <row r="371" spans="1:37">
      <c r="A371" t="s">
        <v>760</v>
      </c>
      <c r="B371" t="s">
        <v>309</v>
      </c>
      <c r="C371">
        <v>2019</v>
      </c>
      <c r="D371">
        <v>4</v>
      </c>
      <c r="E371" t="s">
        <v>764</v>
      </c>
      <c r="F371" t="s">
        <v>311</v>
      </c>
      <c r="G371">
        <v>5.3007099999999996</v>
      </c>
      <c r="H371" s="24">
        <f>IF(AND(A371=A370,F371=F370,F371="Winter wheat"),G371*0.9*'Management details'!$F$46,
IF(AND(OR(A371&lt;&gt;A370,F371&lt;&gt;F370),F371="Winter wheat"),G371*'Management details'!$F$46,
IF(F371="Oilseed Rape",G371*'Management details'!$F$47)))</f>
        <v>45.586105999999994</v>
      </c>
      <c r="I371" t="s">
        <v>312</v>
      </c>
      <c r="J371">
        <v>10</v>
      </c>
      <c r="K371" t="s">
        <v>311</v>
      </c>
      <c r="L371" t="s">
        <v>313</v>
      </c>
      <c r="M371">
        <v>4.5999999999999996</v>
      </c>
      <c r="N371" t="s">
        <v>314</v>
      </c>
      <c r="O371" t="s">
        <v>336</v>
      </c>
      <c r="P371">
        <v>6.6</v>
      </c>
      <c r="Q371" t="s">
        <v>337</v>
      </c>
      <c r="R371" t="s">
        <v>317</v>
      </c>
      <c r="S371">
        <v>220</v>
      </c>
      <c r="T371" s="56" t="s">
        <v>318</v>
      </c>
      <c r="U371" t="s">
        <v>319</v>
      </c>
      <c r="V371" t="s">
        <v>410</v>
      </c>
      <c r="W371" s="56" t="s">
        <v>330</v>
      </c>
      <c r="X371" s="56">
        <v>0</v>
      </c>
      <c r="Y371" s="56" t="s">
        <v>321</v>
      </c>
      <c r="Z371" s="56">
        <v>0</v>
      </c>
      <c r="AA371" s="56" t="s">
        <v>322</v>
      </c>
      <c r="AB371" s="56">
        <v>0</v>
      </c>
      <c r="AC371" s="56" t="s">
        <v>322</v>
      </c>
      <c r="AD371" s="56" t="s">
        <v>322</v>
      </c>
      <c r="AE371" s="56" t="s">
        <v>322</v>
      </c>
      <c r="AF371" s="56">
        <v>0</v>
      </c>
      <c r="AG371" s="56">
        <v>0</v>
      </c>
      <c r="AH371" s="56">
        <v>0</v>
      </c>
      <c r="AI371" s="56" t="s">
        <v>318</v>
      </c>
      <c r="AJ371">
        <v>1</v>
      </c>
      <c r="AK371">
        <v>100</v>
      </c>
    </row>
    <row r="372" spans="1:37">
      <c r="A372" t="s">
        <v>760</v>
      </c>
      <c r="B372" t="s">
        <v>309</v>
      </c>
      <c r="C372">
        <v>2020</v>
      </c>
      <c r="D372">
        <v>5</v>
      </c>
      <c r="E372" t="s">
        <v>765</v>
      </c>
      <c r="F372" t="s">
        <v>311</v>
      </c>
      <c r="G372">
        <v>5.3007099999999996</v>
      </c>
      <c r="H372" s="24">
        <f>IF(AND(A372=A371,F372=F371,F372="Winter wheat"),G372*0.9*'Management details'!$F$46,
IF(AND(OR(A372&lt;&gt;A371,F372&lt;&gt;F371),F372="Winter wheat"),G372*'Management details'!$F$46,
IF(F372="Oilseed Rape",G372*'Management details'!$F$47)))</f>
        <v>41.027495399999999</v>
      </c>
      <c r="I372" t="s">
        <v>312</v>
      </c>
      <c r="J372">
        <v>10</v>
      </c>
      <c r="K372" t="s">
        <v>311</v>
      </c>
      <c r="L372" t="s">
        <v>313</v>
      </c>
      <c r="M372">
        <v>4.5999999999999996</v>
      </c>
      <c r="N372" t="s">
        <v>314</v>
      </c>
      <c r="O372" t="s">
        <v>336</v>
      </c>
      <c r="P372">
        <v>6.6</v>
      </c>
      <c r="Q372" t="s">
        <v>337</v>
      </c>
      <c r="R372" t="s">
        <v>317</v>
      </c>
      <c r="S372">
        <v>220</v>
      </c>
      <c r="T372" s="56" t="s">
        <v>318</v>
      </c>
      <c r="U372" t="s">
        <v>324</v>
      </c>
      <c r="V372" t="s">
        <v>412</v>
      </c>
      <c r="W372" s="56" t="s">
        <v>330</v>
      </c>
      <c r="X372" s="56">
        <v>0</v>
      </c>
      <c r="Y372" s="56" t="s">
        <v>321</v>
      </c>
      <c r="Z372" s="56">
        <v>0</v>
      </c>
      <c r="AA372" s="56" t="s">
        <v>322</v>
      </c>
      <c r="AB372" s="56">
        <v>0</v>
      </c>
      <c r="AC372" s="56">
        <v>0</v>
      </c>
      <c r="AD372" s="56">
        <v>0</v>
      </c>
      <c r="AE372" s="56" t="s">
        <v>322</v>
      </c>
      <c r="AF372" s="56">
        <v>0</v>
      </c>
      <c r="AG372" s="56">
        <v>0</v>
      </c>
      <c r="AH372" s="56">
        <v>0</v>
      </c>
      <c r="AI372" s="56" t="s">
        <v>318</v>
      </c>
      <c r="AJ372">
        <v>1</v>
      </c>
      <c r="AK372">
        <v>100</v>
      </c>
    </row>
    <row r="373" spans="1:37">
      <c r="A373" t="s">
        <v>760</v>
      </c>
      <c r="B373" t="s">
        <v>309</v>
      </c>
      <c r="C373">
        <v>2021</v>
      </c>
      <c r="D373">
        <v>6</v>
      </c>
      <c r="E373" t="s">
        <v>766</v>
      </c>
      <c r="F373" t="s">
        <v>326</v>
      </c>
      <c r="G373">
        <v>5.3007099999999996</v>
      </c>
      <c r="H373" s="24">
        <f>IF(AND(A373=A372,F373=F372,F373="Winter wheat"),G373*0.9*'Management details'!$F$46,
IF(AND(OR(A373&lt;&gt;A372,F373&lt;&gt;F372),F373="Winter wheat"),G373*'Management details'!$F$46,
IF(F373="Oilseed Rape",G373*'Management details'!$F$47)))</f>
        <v>18.552484999999997</v>
      </c>
      <c r="I373" t="s">
        <v>312</v>
      </c>
      <c r="J373">
        <v>10</v>
      </c>
      <c r="K373" t="s">
        <v>327</v>
      </c>
      <c r="L373" t="s">
        <v>313</v>
      </c>
      <c r="M373">
        <v>4.5999999999999996</v>
      </c>
      <c r="N373" t="s">
        <v>314</v>
      </c>
      <c r="O373" t="s">
        <v>336</v>
      </c>
      <c r="P373">
        <v>6.6</v>
      </c>
      <c r="Q373" t="s">
        <v>337</v>
      </c>
      <c r="R373" t="s">
        <v>317</v>
      </c>
      <c r="S373">
        <v>220</v>
      </c>
      <c r="T373" s="56" t="s">
        <v>328</v>
      </c>
      <c r="U373" t="s">
        <v>329</v>
      </c>
      <c r="V373" t="s">
        <v>320</v>
      </c>
      <c r="W373" s="56" t="s">
        <v>330</v>
      </c>
      <c r="X373" s="56">
        <v>0</v>
      </c>
      <c r="Y373" s="56" t="s">
        <v>330</v>
      </c>
      <c r="Z373" s="56">
        <v>0</v>
      </c>
      <c r="AA373" s="56" t="s">
        <v>330</v>
      </c>
      <c r="AB373" s="56">
        <v>0</v>
      </c>
      <c r="AC373" s="56">
        <v>0</v>
      </c>
      <c r="AD373" s="56">
        <v>0</v>
      </c>
      <c r="AE373" s="56" t="s">
        <v>322</v>
      </c>
      <c r="AF373" s="56">
        <v>0</v>
      </c>
      <c r="AG373" s="56" t="s">
        <v>322</v>
      </c>
      <c r="AH373" s="56">
        <v>0</v>
      </c>
      <c r="AI373" s="56" t="s">
        <v>328</v>
      </c>
      <c r="AJ373">
        <v>1</v>
      </c>
      <c r="AK373">
        <v>100</v>
      </c>
    </row>
    <row r="374" spans="1:37">
      <c r="A374" t="s">
        <v>767</v>
      </c>
      <c r="B374" t="s">
        <v>309</v>
      </c>
      <c r="C374">
        <v>2016</v>
      </c>
      <c r="D374">
        <v>1</v>
      </c>
      <c r="E374" t="s">
        <v>768</v>
      </c>
      <c r="F374" t="s">
        <v>311</v>
      </c>
      <c r="G374">
        <v>4.3077209999999999</v>
      </c>
      <c r="H374" s="24">
        <f>IF(AND(A374=A373,F374=F373,F374="Winter wheat"),G374*0.9*'Management details'!$F$46,
IF(AND(OR(A374&lt;&gt;A373,F374&lt;&gt;F373),F374="Winter wheat"),G374*'Management details'!$F$46,
IF(F374="Oilseed Rape",G374*'Management details'!$F$47)))</f>
        <v>37.046400599999998</v>
      </c>
      <c r="I374" t="s">
        <v>312</v>
      </c>
      <c r="J374">
        <v>10</v>
      </c>
      <c r="K374" t="s">
        <v>311</v>
      </c>
      <c r="L374" t="s">
        <v>313</v>
      </c>
      <c r="M374">
        <v>2.7</v>
      </c>
      <c r="N374" t="s">
        <v>314</v>
      </c>
      <c r="O374" t="s">
        <v>336</v>
      </c>
      <c r="P374">
        <v>6.8</v>
      </c>
      <c r="Q374" t="s">
        <v>337</v>
      </c>
      <c r="R374" t="s">
        <v>317</v>
      </c>
      <c r="S374">
        <v>220</v>
      </c>
      <c r="T374" s="56" t="s">
        <v>318</v>
      </c>
      <c r="U374" t="s">
        <v>319</v>
      </c>
      <c r="V374" t="s">
        <v>320</v>
      </c>
      <c r="W374" s="56" t="s">
        <v>330</v>
      </c>
      <c r="X374" s="56">
        <v>0</v>
      </c>
      <c r="Y374" s="56" t="s">
        <v>321</v>
      </c>
      <c r="Z374" s="56">
        <v>0</v>
      </c>
      <c r="AA374" s="56" t="s">
        <v>322</v>
      </c>
      <c r="AB374" s="56">
        <v>0</v>
      </c>
      <c r="AC374" s="56" t="s">
        <v>322</v>
      </c>
      <c r="AD374" s="56" t="s">
        <v>322</v>
      </c>
      <c r="AE374" s="56" t="s">
        <v>322</v>
      </c>
      <c r="AF374" s="56">
        <v>0</v>
      </c>
      <c r="AG374" s="56">
        <v>0</v>
      </c>
      <c r="AH374" s="56">
        <v>0</v>
      </c>
      <c r="AI374" s="56" t="s">
        <v>318</v>
      </c>
      <c r="AJ374">
        <v>1</v>
      </c>
      <c r="AK374">
        <v>100</v>
      </c>
    </row>
    <row r="375" spans="1:37">
      <c r="A375" t="s">
        <v>767</v>
      </c>
      <c r="B375" t="s">
        <v>309</v>
      </c>
      <c r="C375">
        <v>2017</v>
      </c>
      <c r="D375">
        <v>2</v>
      </c>
      <c r="E375" t="s">
        <v>769</v>
      </c>
      <c r="F375" t="s">
        <v>311</v>
      </c>
      <c r="G375">
        <v>4.3077209999999999</v>
      </c>
      <c r="H375" s="24">
        <f>IF(AND(A375=A374,F375=F374,F375="Winter wheat"),G375*0.9*'Management details'!$F$46,
IF(AND(OR(A375&lt;&gt;A374,F375&lt;&gt;F374),F375="Winter wheat"),G375*'Management details'!$F$46,
IF(F375="Oilseed Rape",G375*'Management details'!$F$47)))</f>
        <v>33.341760539999996</v>
      </c>
      <c r="I375" t="s">
        <v>312</v>
      </c>
      <c r="J375">
        <v>10</v>
      </c>
      <c r="K375" t="s">
        <v>311</v>
      </c>
      <c r="L375" t="s">
        <v>313</v>
      </c>
      <c r="M375">
        <v>2.7</v>
      </c>
      <c r="N375" t="s">
        <v>314</v>
      </c>
      <c r="O375" t="s">
        <v>336</v>
      </c>
      <c r="P375">
        <v>6.8</v>
      </c>
      <c r="Q375" t="s">
        <v>337</v>
      </c>
      <c r="R375" t="s">
        <v>317</v>
      </c>
      <c r="S375">
        <v>220</v>
      </c>
      <c r="T375" s="56" t="s">
        <v>318</v>
      </c>
      <c r="U375" t="s">
        <v>324</v>
      </c>
      <c r="V375" t="s">
        <v>320</v>
      </c>
      <c r="W375" s="56" t="s">
        <v>330</v>
      </c>
      <c r="X375" s="56">
        <v>0</v>
      </c>
      <c r="Y375" s="56" t="s">
        <v>321</v>
      </c>
      <c r="Z375" s="56">
        <v>0</v>
      </c>
      <c r="AA375" s="56" t="s">
        <v>322</v>
      </c>
      <c r="AB375" s="56">
        <v>0</v>
      </c>
      <c r="AC375" s="56">
        <v>0</v>
      </c>
      <c r="AD375" s="56">
        <v>0</v>
      </c>
      <c r="AE375" s="56" t="s">
        <v>322</v>
      </c>
      <c r="AF375" s="56">
        <v>0</v>
      </c>
      <c r="AG375" s="56">
        <v>0</v>
      </c>
      <c r="AH375" s="56">
        <v>0</v>
      </c>
      <c r="AI375" s="56" t="s">
        <v>318</v>
      </c>
      <c r="AJ375">
        <v>1</v>
      </c>
      <c r="AK375">
        <v>100</v>
      </c>
    </row>
    <row r="376" spans="1:37">
      <c r="A376" t="s">
        <v>767</v>
      </c>
      <c r="B376" t="s">
        <v>309</v>
      </c>
      <c r="C376">
        <v>2018</v>
      </c>
      <c r="D376">
        <v>3</v>
      </c>
      <c r="E376" t="s">
        <v>770</v>
      </c>
      <c r="F376" t="s">
        <v>326</v>
      </c>
      <c r="G376">
        <v>4.3077209999999999</v>
      </c>
      <c r="H376" s="24">
        <f>IF(AND(A376=A375,F376=F375,F376="Winter wheat"),G376*0.9*'Management details'!$F$46,
IF(AND(OR(A376&lt;&gt;A375,F376&lt;&gt;F375),F376="Winter wheat"),G376*'Management details'!$F$46,
IF(F376="Oilseed Rape",G376*'Management details'!$F$47)))</f>
        <v>15.077023499999999</v>
      </c>
      <c r="I376" t="s">
        <v>312</v>
      </c>
      <c r="J376">
        <v>10</v>
      </c>
      <c r="K376" t="s">
        <v>327</v>
      </c>
      <c r="L376" t="s">
        <v>313</v>
      </c>
      <c r="M376">
        <v>2.7</v>
      </c>
      <c r="N376" t="s">
        <v>314</v>
      </c>
      <c r="O376" t="s">
        <v>336</v>
      </c>
      <c r="P376">
        <v>6.8</v>
      </c>
      <c r="Q376" t="s">
        <v>337</v>
      </c>
      <c r="R376" t="s">
        <v>317</v>
      </c>
      <c r="S376">
        <v>220</v>
      </c>
      <c r="T376" s="56" t="s">
        <v>328</v>
      </c>
      <c r="U376" t="s">
        <v>329</v>
      </c>
      <c r="V376" t="s">
        <v>320</v>
      </c>
      <c r="W376" s="56" t="s">
        <v>330</v>
      </c>
      <c r="X376" s="56">
        <v>0</v>
      </c>
      <c r="Y376" s="56" t="s">
        <v>330</v>
      </c>
      <c r="Z376" s="56">
        <v>0</v>
      </c>
      <c r="AA376" s="56" t="s">
        <v>330</v>
      </c>
      <c r="AB376" s="56">
        <v>0</v>
      </c>
      <c r="AC376" s="56">
        <v>0</v>
      </c>
      <c r="AD376" s="56">
        <v>0</v>
      </c>
      <c r="AE376" s="56" t="s">
        <v>322</v>
      </c>
      <c r="AF376" s="56">
        <v>0</v>
      </c>
      <c r="AG376" s="56" t="s">
        <v>322</v>
      </c>
      <c r="AH376" s="56">
        <v>0</v>
      </c>
      <c r="AI376" s="56" t="s">
        <v>328</v>
      </c>
      <c r="AJ376">
        <v>1</v>
      </c>
      <c r="AK376">
        <v>100</v>
      </c>
    </row>
    <row r="377" spans="1:37">
      <c r="A377" t="s">
        <v>767</v>
      </c>
      <c r="B377" t="s">
        <v>309</v>
      </c>
      <c r="C377">
        <v>2019</v>
      </c>
      <c r="D377">
        <v>4</v>
      </c>
      <c r="E377" t="s">
        <v>771</v>
      </c>
      <c r="F377" t="s">
        <v>311</v>
      </c>
      <c r="G377">
        <v>4.3077209999999999</v>
      </c>
      <c r="H377" s="24">
        <f>IF(AND(A377=A376,F377=F376,F377="Winter wheat"),G377*0.9*'Management details'!$F$46,
IF(AND(OR(A377&lt;&gt;A376,F377&lt;&gt;F376),F377="Winter wheat"),G377*'Management details'!$F$46,
IF(F377="Oilseed Rape",G377*'Management details'!$F$47)))</f>
        <v>37.046400599999998</v>
      </c>
      <c r="I377" t="s">
        <v>312</v>
      </c>
      <c r="J377">
        <v>10</v>
      </c>
      <c r="K377" t="s">
        <v>311</v>
      </c>
      <c r="L377" t="s">
        <v>313</v>
      </c>
      <c r="M377">
        <v>2.7</v>
      </c>
      <c r="N377" t="s">
        <v>314</v>
      </c>
      <c r="O377" t="s">
        <v>336</v>
      </c>
      <c r="P377">
        <v>6.8</v>
      </c>
      <c r="Q377" t="s">
        <v>337</v>
      </c>
      <c r="R377" t="s">
        <v>317</v>
      </c>
      <c r="S377">
        <v>220</v>
      </c>
      <c r="T377" s="56" t="s">
        <v>318</v>
      </c>
      <c r="U377" t="s">
        <v>319</v>
      </c>
      <c r="V377" t="s">
        <v>320</v>
      </c>
      <c r="W377" s="56" t="s">
        <v>330</v>
      </c>
      <c r="X377" s="56">
        <v>0</v>
      </c>
      <c r="Y377" s="56" t="s">
        <v>321</v>
      </c>
      <c r="Z377" s="56">
        <v>0</v>
      </c>
      <c r="AA377" s="56" t="s">
        <v>322</v>
      </c>
      <c r="AB377" s="56">
        <v>0</v>
      </c>
      <c r="AC377" s="56" t="s">
        <v>322</v>
      </c>
      <c r="AD377" s="56" t="s">
        <v>322</v>
      </c>
      <c r="AE377" s="56" t="s">
        <v>322</v>
      </c>
      <c r="AF377" s="56">
        <v>0</v>
      </c>
      <c r="AG377" s="56">
        <v>0</v>
      </c>
      <c r="AH377" s="56">
        <v>0</v>
      </c>
      <c r="AI377" s="56" t="s">
        <v>318</v>
      </c>
      <c r="AJ377">
        <v>1</v>
      </c>
      <c r="AK377">
        <v>100</v>
      </c>
    </row>
    <row r="378" spans="1:37">
      <c r="A378" t="s">
        <v>767</v>
      </c>
      <c r="B378" t="s">
        <v>309</v>
      </c>
      <c r="C378">
        <v>2020</v>
      </c>
      <c r="D378">
        <v>5</v>
      </c>
      <c r="E378" t="s">
        <v>772</v>
      </c>
      <c r="F378" t="s">
        <v>311</v>
      </c>
      <c r="G378">
        <v>4.3077209999999999</v>
      </c>
      <c r="H378" s="24">
        <f>IF(AND(A378=A377,F378=F377,F378="Winter wheat"),G378*0.9*'Management details'!$F$46,
IF(AND(OR(A378&lt;&gt;A377,F378&lt;&gt;F377),F378="Winter wheat"),G378*'Management details'!$F$46,
IF(F378="Oilseed Rape",G378*'Management details'!$F$47)))</f>
        <v>33.341760539999996</v>
      </c>
      <c r="I378" t="s">
        <v>312</v>
      </c>
      <c r="J378">
        <v>10</v>
      </c>
      <c r="K378" t="s">
        <v>311</v>
      </c>
      <c r="L378" t="s">
        <v>313</v>
      </c>
      <c r="M378">
        <v>2.7</v>
      </c>
      <c r="N378" t="s">
        <v>314</v>
      </c>
      <c r="O378" t="s">
        <v>336</v>
      </c>
      <c r="P378">
        <v>6.8</v>
      </c>
      <c r="Q378" t="s">
        <v>337</v>
      </c>
      <c r="R378" t="s">
        <v>317</v>
      </c>
      <c r="S378">
        <v>220</v>
      </c>
      <c r="T378" s="56" t="s">
        <v>318</v>
      </c>
      <c r="U378" t="s">
        <v>324</v>
      </c>
      <c r="V378" t="s">
        <v>320</v>
      </c>
      <c r="W378" s="56" t="s">
        <v>330</v>
      </c>
      <c r="X378" s="56">
        <v>0</v>
      </c>
      <c r="Y378" s="56" t="s">
        <v>321</v>
      </c>
      <c r="Z378" s="56">
        <v>0</v>
      </c>
      <c r="AA378" s="56" t="s">
        <v>322</v>
      </c>
      <c r="AB378" s="56">
        <v>0</v>
      </c>
      <c r="AC378" s="56">
        <v>0</v>
      </c>
      <c r="AD378" s="56">
        <v>0</v>
      </c>
      <c r="AE378" s="56" t="s">
        <v>322</v>
      </c>
      <c r="AF378" s="56">
        <v>0</v>
      </c>
      <c r="AG378" s="56">
        <v>0</v>
      </c>
      <c r="AH378" s="56">
        <v>0</v>
      </c>
      <c r="AI378" s="56" t="s">
        <v>318</v>
      </c>
      <c r="AJ378">
        <v>1</v>
      </c>
      <c r="AK378">
        <v>100</v>
      </c>
    </row>
    <row r="379" spans="1:37">
      <c r="A379" t="s">
        <v>767</v>
      </c>
      <c r="B379" t="s">
        <v>309</v>
      </c>
      <c r="C379">
        <v>2021</v>
      </c>
      <c r="D379">
        <v>6</v>
      </c>
      <c r="E379" t="s">
        <v>773</v>
      </c>
      <c r="F379" t="s">
        <v>326</v>
      </c>
      <c r="G379">
        <v>4.3077209999999999</v>
      </c>
      <c r="H379" s="24">
        <f>IF(AND(A379=A378,F379=F378,F379="Winter wheat"),G379*0.9*'Management details'!$F$46,
IF(AND(OR(A379&lt;&gt;A378,F379&lt;&gt;F378),F379="Winter wheat"),G379*'Management details'!$F$46,
IF(F379="Oilseed Rape",G379*'Management details'!$F$47)))</f>
        <v>15.077023499999999</v>
      </c>
      <c r="I379" t="s">
        <v>312</v>
      </c>
      <c r="J379">
        <v>10</v>
      </c>
      <c r="K379" t="s">
        <v>327</v>
      </c>
      <c r="L379" t="s">
        <v>313</v>
      </c>
      <c r="M379">
        <v>2.7</v>
      </c>
      <c r="N379" t="s">
        <v>314</v>
      </c>
      <c r="O379" t="s">
        <v>336</v>
      </c>
      <c r="P379">
        <v>6.8</v>
      </c>
      <c r="Q379" t="s">
        <v>337</v>
      </c>
      <c r="R379" t="s">
        <v>317</v>
      </c>
      <c r="S379">
        <v>220</v>
      </c>
      <c r="T379" s="56" t="s">
        <v>328</v>
      </c>
      <c r="U379" t="s">
        <v>329</v>
      </c>
      <c r="V379" t="s">
        <v>320</v>
      </c>
      <c r="W379" s="56" t="s">
        <v>330</v>
      </c>
      <c r="X379" s="56">
        <v>0</v>
      </c>
      <c r="Y379" s="56" t="s">
        <v>330</v>
      </c>
      <c r="Z379" s="56">
        <v>0</v>
      </c>
      <c r="AA379" s="56" t="s">
        <v>330</v>
      </c>
      <c r="AB379" s="56">
        <v>0</v>
      </c>
      <c r="AC379" s="56">
        <v>0</v>
      </c>
      <c r="AD379" s="56">
        <v>0</v>
      </c>
      <c r="AE379" s="56" t="s">
        <v>322</v>
      </c>
      <c r="AF379" s="56">
        <v>0</v>
      </c>
      <c r="AG379" s="56" t="s">
        <v>322</v>
      </c>
      <c r="AH379" s="56">
        <v>0</v>
      </c>
      <c r="AI379" s="56" t="s">
        <v>328</v>
      </c>
      <c r="AJ379">
        <v>1</v>
      </c>
      <c r="AK379">
        <v>100</v>
      </c>
    </row>
    <row r="380" spans="1:37">
      <c r="A380" t="s">
        <v>774</v>
      </c>
      <c r="B380" t="s">
        <v>309</v>
      </c>
      <c r="C380">
        <v>2016</v>
      </c>
      <c r="D380">
        <v>1</v>
      </c>
      <c r="E380" t="s">
        <v>775</v>
      </c>
      <c r="F380" t="s">
        <v>311</v>
      </c>
      <c r="G380">
        <v>8.6927830000000004</v>
      </c>
      <c r="H380" s="24">
        <f>IF(AND(A380=A379,F380=F379,F380="Winter wheat"),G380*0.9*'Management details'!$F$46,
IF(AND(OR(A380&lt;&gt;A379,F380&lt;&gt;F379),F380="Winter wheat"),G380*'Management details'!$F$46,
IF(F380="Oilseed Rape",G380*'Management details'!$F$47)))</f>
        <v>74.757933800000004</v>
      </c>
      <c r="I380" t="s">
        <v>312</v>
      </c>
      <c r="J380">
        <v>10</v>
      </c>
      <c r="K380" t="s">
        <v>311</v>
      </c>
      <c r="L380" t="s">
        <v>345</v>
      </c>
      <c r="M380">
        <v>2.5</v>
      </c>
      <c r="N380" t="s">
        <v>314</v>
      </c>
      <c r="O380" t="s">
        <v>315</v>
      </c>
      <c r="P380">
        <v>6.5</v>
      </c>
      <c r="Q380" t="s">
        <v>337</v>
      </c>
      <c r="R380" t="s">
        <v>317</v>
      </c>
      <c r="S380">
        <v>220</v>
      </c>
      <c r="T380" s="56" t="s">
        <v>318</v>
      </c>
      <c r="U380" t="s">
        <v>319</v>
      </c>
      <c r="V380" t="s">
        <v>410</v>
      </c>
      <c r="W380" s="56" t="s">
        <v>330</v>
      </c>
      <c r="X380" s="56">
        <v>0</v>
      </c>
      <c r="Y380" s="56" t="s">
        <v>321</v>
      </c>
      <c r="Z380" s="56">
        <v>0</v>
      </c>
      <c r="AA380" s="56" t="s">
        <v>322</v>
      </c>
      <c r="AB380" s="56">
        <v>0</v>
      </c>
      <c r="AC380" s="56" t="s">
        <v>322</v>
      </c>
      <c r="AD380" s="56" t="s">
        <v>322</v>
      </c>
      <c r="AE380" s="56" t="s">
        <v>322</v>
      </c>
      <c r="AF380" s="56">
        <v>0</v>
      </c>
      <c r="AG380" s="56">
        <v>0</v>
      </c>
      <c r="AH380" s="56">
        <v>0</v>
      </c>
      <c r="AI380" s="56" t="s">
        <v>318</v>
      </c>
      <c r="AJ380">
        <v>1</v>
      </c>
      <c r="AK380">
        <v>100</v>
      </c>
    </row>
    <row r="381" spans="1:37">
      <c r="A381" t="s">
        <v>774</v>
      </c>
      <c r="B381" t="s">
        <v>309</v>
      </c>
      <c r="C381">
        <v>2017</v>
      </c>
      <c r="D381">
        <v>2</v>
      </c>
      <c r="E381" t="s">
        <v>776</v>
      </c>
      <c r="F381" t="s">
        <v>311</v>
      </c>
      <c r="G381">
        <v>8.6927830000000004</v>
      </c>
      <c r="H381" s="24">
        <f>IF(AND(A381=A380,F381=F380,F381="Winter wheat"),G381*0.9*'Management details'!$F$46,
IF(AND(OR(A381&lt;&gt;A380,F381&lt;&gt;F380),F381="Winter wheat"),G381*'Management details'!$F$46,
IF(F381="Oilseed Rape",G381*'Management details'!$F$47)))</f>
        <v>67.282140420000005</v>
      </c>
      <c r="I381" t="s">
        <v>312</v>
      </c>
      <c r="J381">
        <v>10</v>
      </c>
      <c r="K381" t="s">
        <v>311</v>
      </c>
      <c r="L381" t="s">
        <v>345</v>
      </c>
      <c r="M381">
        <v>2.5</v>
      </c>
      <c r="N381" t="s">
        <v>314</v>
      </c>
      <c r="O381" t="s">
        <v>315</v>
      </c>
      <c r="P381">
        <v>6.5</v>
      </c>
      <c r="Q381" t="s">
        <v>337</v>
      </c>
      <c r="R381" t="s">
        <v>317</v>
      </c>
      <c r="S381">
        <v>220</v>
      </c>
      <c r="T381" s="56" t="s">
        <v>318</v>
      </c>
      <c r="U381" t="s">
        <v>324</v>
      </c>
      <c r="V381" t="s">
        <v>412</v>
      </c>
      <c r="W381" s="56" t="s">
        <v>330</v>
      </c>
      <c r="X381" s="56">
        <v>0</v>
      </c>
      <c r="Y381" s="56" t="s">
        <v>321</v>
      </c>
      <c r="Z381" s="56">
        <v>0</v>
      </c>
      <c r="AA381" s="56" t="s">
        <v>322</v>
      </c>
      <c r="AB381" s="56">
        <v>0</v>
      </c>
      <c r="AC381" s="56">
        <v>0</v>
      </c>
      <c r="AD381" s="56">
        <v>0</v>
      </c>
      <c r="AE381" s="56" t="s">
        <v>322</v>
      </c>
      <c r="AF381" s="56">
        <v>0</v>
      </c>
      <c r="AG381" s="56">
        <v>0</v>
      </c>
      <c r="AH381" s="56">
        <v>0</v>
      </c>
      <c r="AI381" s="56" t="s">
        <v>318</v>
      </c>
      <c r="AJ381">
        <v>1</v>
      </c>
      <c r="AK381">
        <v>100</v>
      </c>
    </row>
    <row r="382" spans="1:37">
      <c r="A382" t="s">
        <v>774</v>
      </c>
      <c r="B382" t="s">
        <v>309</v>
      </c>
      <c r="C382">
        <v>2018</v>
      </c>
      <c r="D382">
        <v>3</v>
      </c>
      <c r="E382" t="s">
        <v>777</v>
      </c>
      <c r="F382" t="s">
        <v>326</v>
      </c>
      <c r="G382">
        <v>8.6927830000000004</v>
      </c>
      <c r="H382" s="24">
        <f>IF(AND(A382=A381,F382=F381,F382="Winter wheat"),G382*0.9*'Management details'!$F$46,
IF(AND(OR(A382&lt;&gt;A381,F382&lt;&gt;F381),F382="Winter wheat"),G382*'Management details'!$F$46,
IF(F382="Oilseed Rape",G382*'Management details'!$F$47)))</f>
        <v>30.424740500000002</v>
      </c>
      <c r="I382" t="s">
        <v>312</v>
      </c>
      <c r="J382">
        <v>10</v>
      </c>
      <c r="K382" t="s">
        <v>327</v>
      </c>
      <c r="L382" t="s">
        <v>345</v>
      </c>
      <c r="M382">
        <v>2.5</v>
      </c>
      <c r="N382" t="s">
        <v>314</v>
      </c>
      <c r="O382" t="s">
        <v>315</v>
      </c>
      <c r="P382">
        <v>6.5</v>
      </c>
      <c r="Q382" t="s">
        <v>337</v>
      </c>
      <c r="R382" t="s">
        <v>317</v>
      </c>
      <c r="S382">
        <v>220</v>
      </c>
      <c r="T382" s="56" t="s">
        <v>328</v>
      </c>
      <c r="U382" t="s">
        <v>329</v>
      </c>
      <c r="V382" t="s">
        <v>320</v>
      </c>
      <c r="W382" s="56" t="s">
        <v>330</v>
      </c>
      <c r="X382" s="56">
        <v>0</v>
      </c>
      <c r="Y382" s="56" t="s">
        <v>330</v>
      </c>
      <c r="Z382" s="56">
        <v>0</v>
      </c>
      <c r="AA382" s="56" t="s">
        <v>330</v>
      </c>
      <c r="AB382" s="56">
        <v>0</v>
      </c>
      <c r="AC382" s="56">
        <v>0</v>
      </c>
      <c r="AD382" s="56">
        <v>0</v>
      </c>
      <c r="AE382" s="56" t="s">
        <v>322</v>
      </c>
      <c r="AF382" s="56">
        <v>0</v>
      </c>
      <c r="AG382" s="56" t="s">
        <v>322</v>
      </c>
      <c r="AH382" s="56">
        <v>0</v>
      </c>
      <c r="AI382" s="56" t="s">
        <v>328</v>
      </c>
      <c r="AJ382">
        <v>1</v>
      </c>
      <c r="AK382">
        <v>100</v>
      </c>
    </row>
    <row r="383" spans="1:37">
      <c r="A383" t="s">
        <v>774</v>
      </c>
      <c r="B383" t="s">
        <v>309</v>
      </c>
      <c r="C383">
        <v>2019</v>
      </c>
      <c r="D383">
        <v>4</v>
      </c>
      <c r="E383" t="s">
        <v>778</v>
      </c>
      <c r="F383" t="s">
        <v>311</v>
      </c>
      <c r="G383">
        <v>8.6927830000000004</v>
      </c>
      <c r="H383" s="24">
        <f>IF(AND(A383=A382,F383=F382,F383="Winter wheat"),G383*0.9*'Management details'!$F$46,
IF(AND(OR(A383&lt;&gt;A382,F383&lt;&gt;F382),F383="Winter wheat"),G383*'Management details'!$F$46,
IF(F383="Oilseed Rape",G383*'Management details'!$F$47)))</f>
        <v>74.757933800000004</v>
      </c>
      <c r="I383" t="s">
        <v>312</v>
      </c>
      <c r="J383">
        <v>10</v>
      </c>
      <c r="K383" t="s">
        <v>311</v>
      </c>
      <c r="L383" t="s">
        <v>345</v>
      </c>
      <c r="M383">
        <v>2.5</v>
      </c>
      <c r="N383" t="s">
        <v>314</v>
      </c>
      <c r="O383" t="s">
        <v>315</v>
      </c>
      <c r="P383">
        <v>6.5</v>
      </c>
      <c r="Q383" t="s">
        <v>337</v>
      </c>
      <c r="R383" t="s">
        <v>317</v>
      </c>
      <c r="S383">
        <v>220</v>
      </c>
      <c r="T383" s="56" t="s">
        <v>318</v>
      </c>
      <c r="U383" t="s">
        <v>319</v>
      </c>
      <c r="V383" t="s">
        <v>410</v>
      </c>
      <c r="W383" s="56" t="s">
        <v>330</v>
      </c>
      <c r="X383" s="56">
        <v>0</v>
      </c>
      <c r="Y383" s="56" t="s">
        <v>321</v>
      </c>
      <c r="Z383" s="56">
        <v>0</v>
      </c>
      <c r="AA383" s="56" t="s">
        <v>322</v>
      </c>
      <c r="AB383" s="56">
        <v>0</v>
      </c>
      <c r="AC383" s="56" t="s">
        <v>322</v>
      </c>
      <c r="AD383" s="56" t="s">
        <v>322</v>
      </c>
      <c r="AE383" s="56" t="s">
        <v>322</v>
      </c>
      <c r="AF383" s="56">
        <v>0</v>
      </c>
      <c r="AG383" s="56">
        <v>0</v>
      </c>
      <c r="AH383" s="56">
        <v>0</v>
      </c>
      <c r="AI383" s="56" t="s">
        <v>318</v>
      </c>
      <c r="AJ383">
        <v>1</v>
      </c>
      <c r="AK383">
        <v>100</v>
      </c>
    </row>
    <row r="384" spans="1:37">
      <c r="A384" t="s">
        <v>774</v>
      </c>
      <c r="B384" t="s">
        <v>309</v>
      </c>
      <c r="C384">
        <v>2020</v>
      </c>
      <c r="D384">
        <v>5</v>
      </c>
      <c r="E384" t="s">
        <v>779</v>
      </c>
      <c r="F384" t="s">
        <v>311</v>
      </c>
      <c r="G384">
        <v>8.6927830000000004</v>
      </c>
      <c r="H384" s="24">
        <f>IF(AND(A384=A383,F384=F383,F384="Winter wheat"),G384*0.9*'Management details'!$F$46,
IF(AND(OR(A384&lt;&gt;A383,F384&lt;&gt;F383),F384="Winter wheat"),G384*'Management details'!$F$46,
IF(F384="Oilseed Rape",G384*'Management details'!$F$47)))</f>
        <v>67.282140420000005</v>
      </c>
      <c r="I384" t="s">
        <v>312</v>
      </c>
      <c r="J384">
        <v>10</v>
      </c>
      <c r="K384" t="s">
        <v>311</v>
      </c>
      <c r="L384" t="s">
        <v>345</v>
      </c>
      <c r="M384">
        <v>2.5</v>
      </c>
      <c r="N384" t="s">
        <v>314</v>
      </c>
      <c r="O384" t="s">
        <v>315</v>
      </c>
      <c r="P384">
        <v>6.5</v>
      </c>
      <c r="Q384" t="s">
        <v>337</v>
      </c>
      <c r="R384" t="s">
        <v>317</v>
      </c>
      <c r="S384">
        <v>220</v>
      </c>
      <c r="T384" s="56" t="s">
        <v>318</v>
      </c>
      <c r="U384" t="s">
        <v>324</v>
      </c>
      <c r="V384" t="s">
        <v>412</v>
      </c>
      <c r="W384" s="56" t="s">
        <v>330</v>
      </c>
      <c r="X384" s="56">
        <v>0</v>
      </c>
      <c r="Y384" s="56" t="s">
        <v>321</v>
      </c>
      <c r="Z384" s="56">
        <v>0</v>
      </c>
      <c r="AA384" s="56" t="s">
        <v>322</v>
      </c>
      <c r="AB384" s="56">
        <v>0</v>
      </c>
      <c r="AC384" s="56">
        <v>0</v>
      </c>
      <c r="AD384" s="56">
        <v>0</v>
      </c>
      <c r="AE384" s="56" t="s">
        <v>322</v>
      </c>
      <c r="AF384" s="56">
        <v>0</v>
      </c>
      <c r="AG384" s="56">
        <v>0</v>
      </c>
      <c r="AH384" s="56">
        <v>0</v>
      </c>
      <c r="AI384" s="56" t="s">
        <v>318</v>
      </c>
      <c r="AJ384">
        <v>1</v>
      </c>
      <c r="AK384">
        <v>100</v>
      </c>
    </row>
    <row r="385" spans="1:37">
      <c r="A385" t="s">
        <v>774</v>
      </c>
      <c r="B385" t="s">
        <v>309</v>
      </c>
      <c r="C385">
        <v>2021</v>
      </c>
      <c r="D385">
        <v>6</v>
      </c>
      <c r="E385" t="s">
        <v>780</v>
      </c>
      <c r="F385" t="s">
        <v>326</v>
      </c>
      <c r="G385">
        <v>8.6927830000000004</v>
      </c>
      <c r="H385" s="24">
        <f>IF(AND(A385=A384,F385=F384,F385="Winter wheat"),G385*0.9*'Management details'!$F$46,
IF(AND(OR(A385&lt;&gt;A384,F385&lt;&gt;F384),F385="Winter wheat"),G385*'Management details'!$F$46,
IF(F385="Oilseed Rape",G385*'Management details'!$F$47)))</f>
        <v>30.424740500000002</v>
      </c>
      <c r="I385" t="s">
        <v>312</v>
      </c>
      <c r="J385">
        <v>10</v>
      </c>
      <c r="K385" t="s">
        <v>327</v>
      </c>
      <c r="L385" t="s">
        <v>345</v>
      </c>
      <c r="M385">
        <v>2.5</v>
      </c>
      <c r="N385" t="s">
        <v>314</v>
      </c>
      <c r="O385" t="s">
        <v>315</v>
      </c>
      <c r="P385">
        <v>6.5</v>
      </c>
      <c r="Q385" t="s">
        <v>337</v>
      </c>
      <c r="R385" t="s">
        <v>317</v>
      </c>
      <c r="S385">
        <v>220</v>
      </c>
      <c r="T385" s="56" t="s">
        <v>328</v>
      </c>
      <c r="U385" t="s">
        <v>329</v>
      </c>
      <c r="V385" t="s">
        <v>320</v>
      </c>
      <c r="W385" s="56" t="s">
        <v>330</v>
      </c>
      <c r="X385" s="56">
        <v>0</v>
      </c>
      <c r="Y385" s="56" t="s">
        <v>330</v>
      </c>
      <c r="Z385" s="56">
        <v>0</v>
      </c>
      <c r="AA385" s="56" t="s">
        <v>330</v>
      </c>
      <c r="AB385" s="56">
        <v>0</v>
      </c>
      <c r="AC385" s="56">
        <v>0</v>
      </c>
      <c r="AD385" s="56">
        <v>0</v>
      </c>
      <c r="AE385" s="56" t="s">
        <v>322</v>
      </c>
      <c r="AF385" s="56">
        <v>0</v>
      </c>
      <c r="AG385" s="56" t="s">
        <v>322</v>
      </c>
      <c r="AH385" s="56">
        <v>0</v>
      </c>
      <c r="AI385" s="56" t="s">
        <v>328</v>
      </c>
      <c r="AJ385">
        <v>1</v>
      </c>
      <c r="AK385">
        <v>100</v>
      </c>
    </row>
    <row r="386" spans="1:37">
      <c r="A386" t="s">
        <v>781</v>
      </c>
      <c r="B386" t="s">
        <v>309</v>
      </c>
      <c r="C386">
        <v>2016</v>
      </c>
      <c r="D386">
        <v>1</v>
      </c>
      <c r="E386" t="s">
        <v>782</v>
      </c>
      <c r="F386" t="s">
        <v>311</v>
      </c>
      <c r="G386">
        <v>3.1162640000000001</v>
      </c>
      <c r="H386" s="24">
        <f>IF(AND(A386=A385,F386=F385,F386="Winter wheat"),G386*0.9*'Management details'!$F$46,
IF(AND(OR(A386&lt;&gt;A385,F386&lt;&gt;F385),F386="Winter wheat"),G386*'Management details'!$F$46,
IF(F386="Oilseed Rape",G386*'Management details'!$F$47)))</f>
        <v>26.7998704</v>
      </c>
      <c r="I386" t="s">
        <v>312</v>
      </c>
      <c r="J386">
        <v>10</v>
      </c>
      <c r="K386" t="s">
        <v>311</v>
      </c>
      <c r="L386" t="s">
        <v>345</v>
      </c>
      <c r="M386">
        <v>2.5</v>
      </c>
      <c r="N386" t="s">
        <v>314</v>
      </c>
      <c r="O386" t="s">
        <v>315</v>
      </c>
      <c r="P386">
        <v>6.5</v>
      </c>
      <c r="Q386" t="s">
        <v>337</v>
      </c>
      <c r="R386" t="s">
        <v>317</v>
      </c>
      <c r="S386">
        <v>220</v>
      </c>
      <c r="T386" s="56" t="s">
        <v>318</v>
      </c>
      <c r="U386" t="s">
        <v>319</v>
      </c>
      <c r="V386" t="s">
        <v>410</v>
      </c>
      <c r="W386" s="56" t="s">
        <v>330</v>
      </c>
      <c r="X386" s="56">
        <v>0</v>
      </c>
      <c r="Y386" s="56" t="s">
        <v>321</v>
      </c>
      <c r="Z386" s="56">
        <v>0</v>
      </c>
      <c r="AA386" s="56" t="s">
        <v>322</v>
      </c>
      <c r="AB386" s="56">
        <v>0</v>
      </c>
      <c r="AC386" s="56" t="s">
        <v>322</v>
      </c>
      <c r="AD386" s="56" t="s">
        <v>322</v>
      </c>
      <c r="AE386" s="56" t="s">
        <v>322</v>
      </c>
      <c r="AF386" s="56">
        <v>0</v>
      </c>
      <c r="AG386" s="56">
        <v>0</v>
      </c>
      <c r="AH386" s="56">
        <v>0</v>
      </c>
      <c r="AI386" s="56" t="s">
        <v>318</v>
      </c>
      <c r="AJ386">
        <v>1</v>
      </c>
      <c r="AK386">
        <v>100</v>
      </c>
    </row>
    <row r="387" spans="1:37">
      <c r="A387" t="s">
        <v>781</v>
      </c>
      <c r="B387" t="s">
        <v>309</v>
      </c>
      <c r="C387">
        <v>2017</v>
      </c>
      <c r="D387">
        <v>2</v>
      </c>
      <c r="E387" t="s">
        <v>783</v>
      </c>
      <c r="F387" t="s">
        <v>311</v>
      </c>
      <c r="G387">
        <v>3.1162640000000001</v>
      </c>
      <c r="H387" s="24">
        <f>IF(AND(A387=A386,F387=F386,F387="Winter wheat"),G387*0.9*'Management details'!$F$46,
IF(AND(OR(A387&lt;&gt;A386,F387&lt;&gt;F386),F387="Winter wheat"),G387*'Management details'!$F$46,
IF(F387="Oilseed Rape",G387*'Management details'!$F$47)))</f>
        <v>24.119883360000003</v>
      </c>
      <c r="I387" t="s">
        <v>312</v>
      </c>
      <c r="J387">
        <v>10</v>
      </c>
      <c r="K387" t="s">
        <v>311</v>
      </c>
      <c r="L387" t="s">
        <v>345</v>
      </c>
      <c r="M387">
        <v>2.5</v>
      </c>
      <c r="N387" t="s">
        <v>314</v>
      </c>
      <c r="O387" t="s">
        <v>315</v>
      </c>
      <c r="P387">
        <v>6.5</v>
      </c>
      <c r="Q387" t="s">
        <v>337</v>
      </c>
      <c r="R387" t="s">
        <v>317</v>
      </c>
      <c r="S387">
        <v>220</v>
      </c>
      <c r="T387" s="56" t="s">
        <v>318</v>
      </c>
      <c r="U387" t="s">
        <v>324</v>
      </c>
      <c r="V387" t="s">
        <v>412</v>
      </c>
      <c r="W387" s="56" t="s">
        <v>330</v>
      </c>
      <c r="X387" s="56">
        <v>0</v>
      </c>
      <c r="Y387" s="56" t="s">
        <v>321</v>
      </c>
      <c r="Z387" s="56">
        <v>0</v>
      </c>
      <c r="AA387" s="56" t="s">
        <v>322</v>
      </c>
      <c r="AB387" s="56">
        <v>0</v>
      </c>
      <c r="AC387" s="56">
        <v>0</v>
      </c>
      <c r="AD387" s="56">
        <v>0</v>
      </c>
      <c r="AE387" s="56" t="s">
        <v>322</v>
      </c>
      <c r="AF387" s="56">
        <v>0</v>
      </c>
      <c r="AG387" s="56">
        <v>0</v>
      </c>
      <c r="AH387" s="56">
        <v>0</v>
      </c>
      <c r="AI387" s="56" t="s">
        <v>318</v>
      </c>
      <c r="AJ387">
        <v>1</v>
      </c>
      <c r="AK387">
        <v>100</v>
      </c>
    </row>
    <row r="388" spans="1:37">
      <c r="A388" t="s">
        <v>781</v>
      </c>
      <c r="B388" t="s">
        <v>309</v>
      </c>
      <c r="C388">
        <v>2018</v>
      </c>
      <c r="D388">
        <v>3</v>
      </c>
      <c r="E388" t="s">
        <v>784</v>
      </c>
      <c r="F388" t="s">
        <v>326</v>
      </c>
      <c r="G388">
        <v>3.1162640000000001</v>
      </c>
      <c r="H388" s="24">
        <f>IF(AND(A388=A387,F388=F387,F388="Winter wheat"),G388*0.9*'Management details'!$F$46,
IF(AND(OR(A388&lt;&gt;A387,F388&lt;&gt;F387),F388="Winter wheat"),G388*'Management details'!$F$46,
IF(F388="Oilseed Rape",G388*'Management details'!$F$47)))</f>
        <v>10.906924</v>
      </c>
      <c r="I388" t="s">
        <v>312</v>
      </c>
      <c r="J388">
        <v>10</v>
      </c>
      <c r="K388" t="s">
        <v>327</v>
      </c>
      <c r="L388" t="s">
        <v>345</v>
      </c>
      <c r="M388">
        <v>2.5</v>
      </c>
      <c r="N388" t="s">
        <v>314</v>
      </c>
      <c r="O388" t="s">
        <v>315</v>
      </c>
      <c r="P388">
        <v>6.5</v>
      </c>
      <c r="Q388" t="s">
        <v>337</v>
      </c>
      <c r="R388" t="s">
        <v>317</v>
      </c>
      <c r="S388">
        <v>220</v>
      </c>
      <c r="T388" s="56" t="s">
        <v>328</v>
      </c>
      <c r="U388" t="s">
        <v>329</v>
      </c>
      <c r="V388" t="s">
        <v>320</v>
      </c>
      <c r="W388" s="56" t="s">
        <v>330</v>
      </c>
      <c r="X388" s="56">
        <v>0</v>
      </c>
      <c r="Y388" s="56" t="s">
        <v>330</v>
      </c>
      <c r="Z388" s="56">
        <v>0</v>
      </c>
      <c r="AA388" s="56" t="s">
        <v>330</v>
      </c>
      <c r="AB388" s="56">
        <v>0</v>
      </c>
      <c r="AC388" s="56">
        <v>0</v>
      </c>
      <c r="AD388" s="56">
        <v>0</v>
      </c>
      <c r="AE388" s="56" t="s">
        <v>322</v>
      </c>
      <c r="AF388" s="56">
        <v>0</v>
      </c>
      <c r="AG388" s="56" t="s">
        <v>322</v>
      </c>
      <c r="AH388" s="56">
        <v>0</v>
      </c>
      <c r="AI388" s="56" t="s">
        <v>328</v>
      </c>
      <c r="AJ388">
        <v>1</v>
      </c>
      <c r="AK388">
        <v>100</v>
      </c>
    </row>
    <row r="389" spans="1:37">
      <c r="A389" t="s">
        <v>781</v>
      </c>
      <c r="B389" t="s">
        <v>309</v>
      </c>
      <c r="C389">
        <v>2019</v>
      </c>
      <c r="D389">
        <v>4</v>
      </c>
      <c r="E389" t="s">
        <v>785</v>
      </c>
      <c r="F389" t="s">
        <v>311</v>
      </c>
      <c r="G389">
        <v>3.1162640000000001</v>
      </c>
      <c r="H389" s="24">
        <f>IF(AND(A389=A388,F389=F388,F389="Winter wheat"),G389*0.9*'Management details'!$F$46,
IF(AND(OR(A389&lt;&gt;A388,F389&lt;&gt;F388),F389="Winter wheat"),G389*'Management details'!$F$46,
IF(F389="Oilseed Rape",G389*'Management details'!$F$47)))</f>
        <v>26.7998704</v>
      </c>
      <c r="I389" t="s">
        <v>312</v>
      </c>
      <c r="J389">
        <v>10</v>
      </c>
      <c r="K389" t="s">
        <v>311</v>
      </c>
      <c r="L389" t="s">
        <v>345</v>
      </c>
      <c r="M389">
        <v>2.5</v>
      </c>
      <c r="N389" t="s">
        <v>314</v>
      </c>
      <c r="O389" t="s">
        <v>315</v>
      </c>
      <c r="P389">
        <v>6.5</v>
      </c>
      <c r="Q389" t="s">
        <v>337</v>
      </c>
      <c r="R389" t="s">
        <v>317</v>
      </c>
      <c r="S389">
        <v>220</v>
      </c>
      <c r="T389" s="56" t="s">
        <v>318</v>
      </c>
      <c r="U389" t="s">
        <v>319</v>
      </c>
      <c r="V389" t="s">
        <v>410</v>
      </c>
      <c r="W389" s="56" t="s">
        <v>330</v>
      </c>
      <c r="X389" s="56">
        <v>0</v>
      </c>
      <c r="Y389" s="56" t="s">
        <v>321</v>
      </c>
      <c r="Z389" s="56">
        <v>0</v>
      </c>
      <c r="AA389" s="56" t="s">
        <v>322</v>
      </c>
      <c r="AB389" s="56">
        <v>0</v>
      </c>
      <c r="AC389" s="56" t="s">
        <v>322</v>
      </c>
      <c r="AD389" s="56" t="s">
        <v>322</v>
      </c>
      <c r="AE389" s="56" t="s">
        <v>322</v>
      </c>
      <c r="AF389" s="56">
        <v>0</v>
      </c>
      <c r="AG389" s="56">
        <v>0</v>
      </c>
      <c r="AH389" s="56">
        <v>0</v>
      </c>
      <c r="AI389" s="56" t="s">
        <v>318</v>
      </c>
      <c r="AJ389">
        <v>1</v>
      </c>
      <c r="AK389">
        <v>100</v>
      </c>
    </row>
    <row r="390" spans="1:37">
      <c r="A390" t="s">
        <v>781</v>
      </c>
      <c r="B390" t="s">
        <v>309</v>
      </c>
      <c r="C390">
        <v>2020</v>
      </c>
      <c r="D390">
        <v>5</v>
      </c>
      <c r="E390" t="s">
        <v>786</v>
      </c>
      <c r="F390" t="s">
        <v>311</v>
      </c>
      <c r="G390">
        <v>3.1162640000000001</v>
      </c>
      <c r="H390" s="24">
        <f>IF(AND(A390=A389,F390=F389,F390="Winter wheat"),G390*0.9*'Management details'!$F$46,
IF(AND(OR(A390&lt;&gt;A389,F390&lt;&gt;F389),F390="Winter wheat"),G390*'Management details'!$F$46,
IF(F390="Oilseed Rape",G390*'Management details'!$F$47)))</f>
        <v>24.119883360000003</v>
      </c>
      <c r="I390" t="s">
        <v>312</v>
      </c>
      <c r="J390">
        <v>10</v>
      </c>
      <c r="K390" t="s">
        <v>311</v>
      </c>
      <c r="L390" t="s">
        <v>345</v>
      </c>
      <c r="M390">
        <v>2.5</v>
      </c>
      <c r="N390" t="s">
        <v>314</v>
      </c>
      <c r="O390" t="s">
        <v>315</v>
      </c>
      <c r="P390">
        <v>6.5</v>
      </c>
      <c r="Q390" t="s">
        <v>337</v>
      </c>
      <c r="R390" t="s">
        <v>317</v>
      </c>
      <c r="S390">
        <v>220</v>
      </c>
      <c r="T390" s="56" t="s">
        <v>318</v>
      </c>
      <c r="U390" t="s">
        <v>324</v>
      </c>
      <c r="V390" t="s">
        <v>412</v>
      </c>
      <c r="W390" s="56" t="s">
        <v>330</v>
      </c>
      <c r="X390" s="56">
        <v>0</v>
      </c>
      <c r="Y390" s="56" t="s">
        <v>321</v>
      </c>
      <c r="Z390" s="56">
        <v>0</v>
      </c>
      <c r="AA390" s="56" t="s">
        <v>322</v>
      </c>
      <c r="AB390" s="56">
        <v>0</v>
      </c>
      <c r="AC390" s="56">
        <v>0</v>
      </c>
      <c r="AD390" s="56">
        <v>0</v>
      </c>
      <c r="AE390" s="56" t="s">
        <v>322</v>
      </c>
      <c r="AF390" s="56">
        <v>0</v>
      </c>
      <c r="AG390" s="56">
        <v>0</v>
      </c>
      <c r="AH390" s="56">
        <v>0</v>
      </c>
      <c r="AI390" s="56" t="s">
        <v>318</v>
      </c>
      <c r="AJ390">
        <v>1</v>
      </c>
      <c r="AK390">
        <v>100</v>
      </c>
    </row>
    <row r="391" spans="1:37">
      <c r="A391" t="s">
        <v>781</v>
      </c>
      <c r="B391" t="s">
        <v>309</v>
      </c>
      <c r="C391">
        <v>2021</v>
      </c>
      <c r="D391">
        <v>6</v>
      </c>
      <c r="E391" t="s">
        <v>787</v>
      </c>
      <c r="F391" t="s">
        <v>326</v>
      </c>
      <c r="G391">
        <v>3.1162640000000001</v>
      </c>
      <c r="H391" s="24">
        <f>IF(AND(A391=A390,F391=F390,F391="Winter wheat"),G391*0.9*'Management details'!$F$46,
IF(AND(OR(A391&lt;&gt;A390,F391&lt;&gt;F390),F391="Winter wheat"),G391*'Management details'!$F$46,
IF(F391="Oilseed Rape",G391*'Management details'!$F$47)))</f>
        <v>10.906924</v>
      </c>
      <c r="I391" t="s">
        <v>312</v>
      </c>
      <c r="J391">
        <v>10</v>
      </c>
      <c r="K391" t="s">
        <v>327</v>
      </c>
      <c r="L391" t="s">
        <v>345</v>
      </c>
      <c r="M391">
        <v>2.5</v>
      </c>
      <c r="N391" t="s">
        <v>314</v>
      </c>
      <c r="O391" t="s">
        <v>315</v>
      </c>
      <c r="P391">
        <v>6.5</v>
      </c>
      <c r="Q391" t="s">
        <v>337</v>
      </c>
      <c r="R391" t="s">
        <v>317</v>
      </c>
      <c r="S391">
        <v>220</v>
      </c>
      <c r="T391" s="56" t="s">
        <v>328</v>
      </c>
      <c r="U391" t="s">
        <v>329</v>
      </c>
      <c r="V391" t="s">
        <v>320</v>
      </c>
      <c r="W391" s="56" t="s">
        <v>330</v>
      </c>
      <c r="X391" s="56">
        <v>0</v>
      </c>
      <c r="Y391" s="56" t="s">
        <v>330</v>
      </c>
      <c r="Z391" s="56">
        <v>0</v>
      </c>
      <c r="AA391" s="56" t="s">
        <v>330</v>
      </c>
      <c r="AB391" s="56">
        <v>0</v>
      </c>
      <c r="AC391" s="56">
        <v>0</v>
      </c>
      <c r="AD391" s="56">
        <v>0</v>
      </c>
      <c r="AE391" s="56" t="s">
        <v>322</v>
      </c>
      <c r="AF391" s="56">
        <v>0</v>
      </c>
      <c r="AG391" s="56" t="s">
        <v>322</v>
      </c>
      <c r="AH391" s="56">
        <v>0</v>
      </c>
      <c r="AI391" s="56" t="s">
        <v>328</v>
      </c>
      <c r="AJ391">
        <v>1</v>
      </c>
      <c r="AK391">
        <v>100</v>
      </c>
    </row>
    <row r="392" spans="1:37">
      <c r="A392" t="s">
        <v>788</v>
      </c>
      <c r="B392" t="s">
        <v>309</v>
      </c>
      <c r="C392">
        <v>2016</v>
      </c>
      <c r="D392">
        <v>1</v>
      </c>
      <c r="E392" t="s">
        <v>789</v>
      </c>
      <c r="F392" t="s">
        <v>311</v>
      </c>
      <c r="G392">
        <v>8.0466899999999999</v>
      </c>
      <c r="H392" s="24">
        <f>IF(AND(A392=A391,F392=F391,F392="Winter wheat"),G392*0.9*'Management details'!$F$46,
IF(AND(OR(A392&lt;&gt;A391,F392&lt;&gt;F391),F392="Winter wheat"),G392*'Management details'!$F$46,
IF(F392="Oilseed Rape",G392*'Management details'!$F$47)))</f>
        <v>69.201533999999995</v>
      </c>
      <c r="I392" t="s">
        <v>312</v>
      </c>
      <c r="J392">
        <v>10</v>
      </c>
      <c r="K392" t="s">
        <v>311</v>
      </c>
      <c r="L392" t="s">
        <v>381</v>
      </c>
      <c r="M392">
        <v>6.2</v>
      </c>
      <c r="N392" t="s">
        <v>314</v>
      </c>
      <c r="O392" t="s">
        <v>315</v>
      </c>
      <c r="P392">
        <v>6.4</v>
      </c>
      <c r="Q392" t="s">
        <v>337</v>
      </c>
      <c r="R392" t="s">
        <v>317</v>
      </c>
      <c r="S392">
        <v>220</v>
      </c>
      <c r="T392" s="56" t="s">
        <v>318</v>
      </c>
      <c r="U392" t="s">
        <v>319</v>
      </c>
      <c r="V392" t="s">
        <v>320</v>
      </c>
      <c r="W392" s="56" t="s">
        <v>330</v>
      </c>
      <c r="X392" s="56">
        <v>0</v>
      </c>
      <c r="Y392" s="56" t="s">
        <v>321</v>
      </c>
      <c r="Z392" s="56">
        <v>0</v>
      </c>
      <c r="AA392" s="56" t="s">
        <v>322</v>
      </c>
      <c r="AB392" s="56">
        <v>0</v>
      </c>
      <c r="AC392" s="56" t="s">
        <v>322</v>
      </c>
      <c r="AD392" s="56" t="s">
        <v>322</v>
      </c>
      <c r="AE392" s="56" t="s">
        <v>322</v>
      </c>
      <c r="AF392" s="56">
        <v>0</v>
      </c>
      <c r="AG392" s="56">
        <v>0</v>
      </c>
      <c r="AH392" s="56">
        <v>0</v>
      </c>
      <c r="AI392" s="56" t="s">
        <v>318</v>
      </c>
      <c r="AJ392">
        <v>1</v>
      </c>
      <c r="AK392">
        <v>100</v>
      </c>
    </row>
    <row r="393" spans="1:37">
      <c r="A393" t="s">
        <v>788</v>
      </c>
      <c r="B393" t="s">
        <v>309</v>
      </c>
      <c r="C393">
        <v>2017</v>
      </c>
      <c r="D393">
        <v>2</v>
      </c>
      <c r="E393" t="s">
        <v>790</v>
      </c>
      <c r="F393" t="s">
        <v>311</v>
      </c>
      <c r="G393">
        <v>8.0466899999999999</v>
      </c>
      <c r="H393" s="24">
        <f>IF(AND(A393=A392,F393=F392,F393="Winter wheat"),G393*0.9*'Management details'!$F$46,
IF(AND(OR(A393&lt;&gt;A392,F393&lt;&gt;F392),F393="Winter wheat"),G393*'Management details'!$F$46,
IF(F393="Oilseed Rape",G393*'Management details'!$F$47)))</f>
        <v>62.281380599999999</v>
      </c>
      <c r="I393" t="s">
        <v>312</v>
      </c>
      <c r="J393">
        <v>10</v>
      </c>
      <c r="K393" t="s">
        <v>311</v>
      </c>
      <c r="L393" t="s">
        <v>381</v>
      </c>
      <c r="M393">
        <v>6.2</v>
      </c>
      <c r="N393" t="s">
        <v>314</v>
      </c>
      <c r="O393" t="s">
        <v>315</v>
      </c>
      <c r="P393">
        <v>6.4</v>
      </c>
      <c r="Q393" t="s">
        <v>337</v>
      </c>
      <c r="R393" t="s">
        <v>317</v>
      </c>
      <c r="S393">
        <v>220</v>
      </c>
      <c r="T393" s="56" t="s">
        <v>318</v>
      </c>
      <c r="U393" t="s">
        <v>324</v>
      </c>
      <c r="V393" t="s">
        <v>320</v>
      </c>
      <c r="W393" s="56" t="s">
        <v>330</v>
      </c>
      <c r="X393" s="56">
        <v>0</v>
      </c>
      <c r="Y393" s="56" t="s">
        <v>321</v>
      </c>
      <c r="Z393" s="56">
        <v>0</v>
      </c>
      <c r="AA393" s="56" t="s">
        <v>322</v>
      </c>
      <c r="AB393" s="56">
        <v>0</v>
      </c>
      <c r="AC393" s="56">
        <v>0</v>
      </c>
      <c r="AD393" s="56">
        <v>0</v>
      </c>
      <c r="AE393" s="56" t="s">
        <v>322</v>
      </c>
      <c r="AF393" s="56">
        <v>0</v>
      </c>
      <c r="AG393" s="56">
        <v>0</v>
      </c>
      <c r="AH393" s="56">
        <v>0</v>
      </c>
      <c r="AI393" s="56" t="s">
        <v>318</v>
      </c>
      <c r="AJ393">
        <v>1</v>
      </c>
      <c r="AK393">
        <v>100</v>
      </c>
    </row>
    <row r="394" spans="1:37">
      <c r="A394" t="s">
        <v>788</v>
      </c>
      <c r="B394" t="s">
        <v>309</v>
      </c>
      <c r="C394">
        <v>2018</v>
      </c>
      <c r="D394">
        <v>3</v>
      </c>
      <c r="E394" t="s">
        <v>791</v>
      </c>
      <c r="F394" t="s">
        <v>326</v>
      </c>
      <c r="G394">
        <v>8.0466899999999999</v>
      </c>
      <c r="H394" s="24">
        <f>IF(AND(A394=A393,F394=F393,F394="Winter wheat"),G394*0.9*'Management details'!$F$46,
IF(AND(OR(A394&lt;&gt;A393,F394&lt;&gt;F393),F394="Winter wheat"),G394*'Management details'!$F$46,
IF(F394="Oilseed Rape",G394*'Management details'!$F$47)))</f>
        <v>28.163415000000001</v>
      </c>
      <c r="I394" t="s">
        <v>312</v>
      </c>
      <c r="J394">
        <v>10</v>
      </c>
      <c r="K394" t="s">
        <v>327</v>
      </c>
      <c r="L394" t="s">
        <v>381</v>
      </c>
      <c r="M394">
        <v>6.2</v>
      </c>
      <c r="N394" t="s">
        <v>314</v>
      </c>
      <c r="O394" t="s">
        <v>315</v>
      </c>
      <c r="P394">
        <v>6.4</v>
      </c>
      <c r="Q394" t="s">
        <v>337</v>
      </c>
      <c r="R394" t="s">
        <v>317</v>
      </c>
      <c r="S394">
        <v>220</v>
      </c>
      <c r="T394" s="56" t="s">
        <v>328</v>
      </c>
      <c r="U394" t="s">
        <v>329</v>
      </c>
      <c r="V394" t="s">
        <v>320</v>
      </c>
      <c r="W394" s="56" t="s">
        <v>330</v>
      </c>
      <c r="X394" s="56">
        <v>0</v>
      </c>
      <c r="Y394" s="56" t="s">
        <v>330</v>
      </c>
      <c r="Z394" s="56">
        <v>0</v>
      </c>
      <c r="AA394" s="56" t="s">
        <v>330</v>
      </c>
      <c r="AB394" s="56">
        <v>0</v>
      </c>
      <c r="AC394" s="56">
        <v>0</v>
      </c>
      <c r="AD394" s="56">
        <v>0</v>
      </c>
      <c r="AE394" s="56" t="s">
        <v>322</v>
      </c>
      <c r="AF394" s="56">
        <v>0</v>
      </c>
      <c r="AG394" s="56" t="s">
        <v>322</v>
      </c>
      <c r="AH394" s="56">
        <v>0</v>
      </c>
      <c r="AI394" s="56" t="s">
        <v>328</v>
      </c>
      <c r="AJ394">
        <v>1</v>
      </c>
      <c r="AK394">
        <v>100</v>
      </c>
    </row>
    <row r="395" spans="1:37">
      <c r="A395" t="s">
        <v>788</v>
      </c>
      <c r="B395" t="s">
        <v>309</v>
      </c>
      <c r="C395">
        <v>2019</v>
      </c>
      <c r="D395">
        <v>4</v>
      </c>
      <c r="E395" t="s">
        <v>792</v>
      </c>
      <c r="F395" t="s">
        <v>311</v>
      </c>
      <c r="G395">
        <v>8.0466899999999999</v>
      </c>
      <c r="H395" s="24">
        <f>IF(AND(A395=A394,F395=F394,F395="Winter wheat"),G395*0.9*'Management details'!$F$46,
IF(AND(OR(A395&lt;&gt;A394,F395&lt;&gt;F394),F395="Winter wheat"),G395*'Management details'!$F$46,
IF(F395="Oilseed Rape",G395*'Management details'!$F$47)))</f>
        <v>69.201533999999995</v>
      </c>
      <c r="I395" t="s">
        <v>312</v>
      </c>
      <c r="J395">
        <v>10</v>
      </c>
      <c r="K395" t="s">
        <v>311</v>
      </c>
      <c r="L395" t="s">
        <v>381</v>
      </c>
      <c r="M395">
        <v>6.2</v>
      </c>
      <c r="N395" t="s">
        <v>314</v>
      </c>
      <c r="O395" t="s">
        <v>315</v>
      </c>
      <c r="P395">
        <v>6.4</v>
      </c>
      <c r="Q395" t="s">
        <v>337</v>
      </c>
      <c r="R395" t="s">
        <v>317</v>
      </c>
      <c r="S395">
        <v>220</v>
      </c>
      <c r="T395" s="56" t="s">
        <v>318</v>
      </c>
      <c r="U395" t="s">
        <v>319</v>
      </c>
      <c r="V395" t="s">
        <v>320</v>
      </c>
      <c r="W395" s="56" t="s">
        <v>330</v>
      </c>
      <c r="X395" s="56">
        <v>0</v>
      </c>
      <c r="Y395" s="56" t="s">
        <v>321</v>
      </c>
      <c r="Z395" s="56">
        <v>0</v>
      </c>
      <c r="AA395" s="56" t="s">
        <v>322</v>
      </c>
      <c r="AB395" s="56">
        <v>0</v>
      </c>
      <c r="AC395" s="56" t="s">
        <v>322</v>
      </c>
      <c r="AD395" s="56" t="s">
        <v>322</v>
      </c>
      <c r="AE395" s="56" t="s">
        <v>322</v>
      </c>
      <c r="AF395" s="56">
        <v>0</v>
      </c>
      <c r="AG395" s="56">
        <v>0</v>
      </c>
      <c r="AH395" s="56">
        <v>0</v>
      </c>
      <c r="AI395" s="56" t="s">
        <v>318</v>
      </c>
      <c r="AJ395">
        <v>1</v>
      </c>
      <c r="AK395">
        <v>100</v>
      </c>
    </row>
    <row r="396" spans="1:37">
      <c r="A396" t="s">
        <v>788</v>
      </c>
      <c r="B396" t="s">
        <v>309</v>
      </c>
      <c r="C396">
        <v>2020</v>
      </c>
      <c r="D396">
        <v>5</v>
      </c>
      <c r="E396" t="s">
        <v>793</v>
      </c>
      <c r="F396" t="s">
        <v>311</v>
      </c>
      <c r="G396">
        <v>8.0466899999999999</v>
      </c>
      <c r="H396" s="24">
        <f>IF(AND(A396=A395,F396=F395,F396="Winter wheat"),G396*0.9*'Management details'!$F$46,
IF(AND(OR(A396&lt;&gt;A395,F396&lt;&gt;F395),F396="Winter wheat"),G396*'Management details'!$F$46,
IF(F396="Oilseed Rape",G396*'Management details'!$F$47)))</f>
        <v>62.281380599999999</v>
      </c>
      <c r="I396" t="s">
        <v>312</v>
      </c>
      <c r="J396">
        <v>10</v>
      </c>
      <c r="K396" t="s">
        <v>311</v>
      </c>
      <c r="L396" t="s">
        <v>381</v>
      </c>
      <c r="M396">
        <v>6.2</v>
      </c>
      <c r="N396" t="s">
        <v>314</v>
      </c>
      <c r="O396" t="s">
        <v>315</v>
      </c>
      <c r="P396">
        <v>6.4</v>
      </c>
      <c r="Q396" t="s">
        <v>337</v>
      </c>
      <c r="R396" t="s">
        <v>317</v>
      </c>
      <c r="S396">
        <v>220</v>
      </c>
      <c r="T396" s="56" t="s">
        <v>318</v>
      </c>
      <c r="U396" t="s">
        <v>324</v>
      </c>
      <c r="V396" t="s">
        <v>320</v>
      </c>
      <c r="W396" s="56" t="s">
        <v>330</v>
      </c>
      <c r="X396" s="56">
        <v>0</v>
      </c>
      <c r="Y396" s="56" t="s">
        <v>321</v>
      </c>
      <c r="Z396" s="56">
        <v>0</v>
      </c>
      <c r="AA396" s="56" t="s">
        <v>322</v>
      </c>
      <c r="AB396" s="56">
        <v>0</v>
      </c>
      <c r="AC396" s="56">
        <v>0</v>
      </c>
      <c r="AD396" s="56">
        <v>0</v>
      </c>
      <c r="AE396" s="56" t="s">
        <v>322</v>
      </c>
      <c r="AF396" s="56">
        <v>0</v>
      </c>
      <c r="AG396" s="56">
        <v>0</v>
      </c>
      <c r="AH396" s="56">
        <v>0</v>
      </c>
      <c r="AI396" s="56" t="s">
        <v>318</v>
      </c>
      <c r="AJ396">
        <v>1</v>
      </c>
      <c r="AK396">
        <v>100</v>
      </c>
    </row>
    <row r="397" spans="1:37">
      <c r="A397" t="s">
        <v>788</v>
      </c>
      <c r="B397" t="s">
        <v>309</v>
      </c>
      <c r="C397">
        <v>2021</v>
      </c>
      <c r="D397">
        <v>6</v>
      </c>
      <c r="E397" t="s">
        <v>794</v>
      </c>
      <c r="F397" t="s">
        <v>326</v>
      </c>
      <c r="G397">
        <v>8.0466899999999999</v>
      </c>
      <c r="H397" s="24">
        <f>IF(AND(A397=A396,F397=F396,F397="Winter wheat"),G397*0.9*'Management details'!$F$46,
IF(AND(OR(A397&lt;&gt;A396,F397&lt;&gt;F396),F397="Winter wheat"),G397*'Management details'!$F$46,
IF(F397="Oilseed Rape",G397*'Management details'!$F$47)))</f>
        <v>28.163415000000001</v>
      </c>
      <c r="I397" t="s">
        <v>312</v>
      </c>
      <c r="J397">
        <v>10</v>
      </c>
      <c r="K397" t="s">
        <v>327</v>
      </c>
      <c r="L397" t="s">
        <v>381</v>
      </c>
      <c r="M397">
        <v>6.2</v>
      </c>
      <c r="N397" t="s">
        <v>314</v>
      </c>
      <c r="O397" t="s">
        <v>315</v>
      </c>
      <c r="P397">
        <v>6.4</v>
      </c>
      <c r="Q397" t="s">
        <v>337</v>
      </c>
      <c r="R397" t="s">
        <v>317</v>
      </c>
      <c r="S397">
        <v>220</v>
      </c>
      <c r="T397" s="56" t="s">
        <v>328</v>
      </c>
      <c r="U397" t="s">
        <v>329</v>
      </c>
      <c r="V397" t="s">
        <v>320</v>
      </c>
      <c r="W397" s="56" t="s">
        <v>330</v>
      </c>
      <c r="X397" s="56">
        <v>0</v>
      </c>
      <c r="Y397" s="56" t="s">
        <v>330</v>
      </c>
      <c r="Z397" s="56">
        <v>0</v>
      </c>
      <c r="AA397" s="56" t="s">
        <v>330</v>
      </c>
      <c r="AB397" s="56">
        <v>0</v>
      </c>
      <c r="AC397" s="56">
        <v>0</v>
      </c>
      <c r="AD397" s="56">
        <v>0</v>
      </c>
      <c r="AE397" s="56" t="s">
        <v>322</v>
      </c>
      <c r="AF397" s="56">
        <v>0</v>
      </c>
      <c r="AG397" s="56" t="s">
        <v>322</v>
      </c>
      <c r="AH397" s="56">
        <v>0</v>
      </c>
      <c r="AI397" s="56" t="s">
        <v>328</v>
      </c>
      <c r="AJ397">
        <v>1</v>
      </c>
      <c r="AK397">
        <v>100</v>
      </c>
    </row>
    <row r="398" spans="1:37">
      <c r="A398" t="s">
        <v>795</v>
      </c>
      <c r="B398" t="s">
        <v>309</v>
      </c>
      <c r="C398">
        <v>2016</v>
      </c>
      <c r="D398">
        <v>1</v>
      </c>
      <c r="E398" t="s">
        <v>796</v>
      </c>
      <c r="F398" t="s">
        <v>311</v>
      </c>
      <c r="G398">
        <v>5.0520969999999998</v>
      </c>
      <c r="H398" s="24">
        <f>IF(AND(A398=A397,F398=F397,F398="Winter wheat"),G398*0.9*'Management details'!$F$46,
IF(AND(OR(A398&lt;&gt;A397,F398&lt;&gt;F397),F398="Winter wheat"),G398*'Management details'!$F$46,
IF(F398="Oilseed Rape",G398*'Management details'!$F$47)))</f>
        <v>43.448034199999995</v>
      </c>
      <c r="I398" t="s">
        <v>312</v>
      </c>
      <c r="J398">
        <v>10</v>
      </c>
      <c r="K398" t="s">
        <v>311</v>
      </c>
      <c r="L398" t="s">
        <v>345</v>
      </c>
      <c r="M398">
        <v>3.8</v>
      </c>
      <c r="N398" t="s">
        <v>314</v>
      </c>
      <c r="O398" t="s">
        <v>315</v>
      </c>
      <c r="P398">
        <v>8</v>
      </c>
      <c r="Q398" t="s">
        <v>316</v>
      </c>
      <c r="R398" t="s">
        <v>317</v>
      </c>
      <c r="S398">
        <v>220</v>
      </c>
      <c r="T398" s="56" t="s">
        <v>318</v>
      </c>
      <c r="U398" t="s">
        <v>319</v>
      </c>
      <c r="V398" t="s">
        <v>320</v>
      </c>
      <c r="W398" s="56" t="s">
        <v>330</v>
      </c>
      <c r="X398" s="56">
        <v>0</v>
      </c>
      <c r="Y398" s="56" t="s">
        <v>321</v>
      </c>
      <c r="Z398" s="56">
        <v>0</v>
      </c>
      <c r="AA398" s="56" t="s">
        <v>322</v>
      </c>
      <c r="AB398" s="56">
        <v>0</v>
      </c>
      <c r="AC398" s="56" t="s">
        <v>322</v>
      </c>
      <c r="AD398" s="56" t="s">
        <v>322</v>
      </c>
      <c r="AE398" s="56" t="s">
        <v>322</v>
      </c>
      <c r="AF398" s="56">
        <v>0</v>
      </c>
      <c r="AG398" s="56">
        <v>0</v>
      </c>
      <c r="AH398" s="56">
        <v>0</v>
      </c>
      <c r="AI398" s="56" t="s">
        <v>318</v>
      </c>
      <c r="AJ398">
        <v>1</v>
      </c>
      <c r="AK398">
        <v>100</v>
      </c>
    </row>
    <row r="399" spans="1:37">
      <c r="A399" t="s">
        <v>795</v>
      </c>
      <c r="B399" t="s">
        <v>309</v>
      </c>
      <c r="C399">
        <v>2017</v>
      </c>
      <c r="D399">
        <v>2</v>
      </c>
      <c r="E399" t="s">
        <v>797</v>
      </c>
      <c r="F399" t="s">
        <v>311</v>
      </c>
      <c r="G399">
        <v>5.0520969999999998</v>
      </c>
      <c r="H399" s="24">
        <f>IF(AND(A399=A398,F399=F398,F399="Winter wheat"),G399*0.9*'Management details'!$F$46,
IF(AND(OR(A399&lt;&gt;A398,F399&lt;&gt;F398),F399="Winter wheat"),G399*'Management details'!$F$46,
IF(F399="Oilseed Rape",G399*'Management details'!$F$47)))</f>
        <v>39.103230779999997</v>
      </c>
      <c r="I399" t="s">
        <v>312</v>
      </c>
      <c r="J399">
        <v>10</v>
      </c>
      <c r="K399" t="s">
        <v>311</v>
      </c>
      <c r="L399" t="s">
        <v>345</v>
      </c>
      <c r="M399">
        <v>3.8</v>
      </c>
      <c r="N399" t="s">
        <v>314</v>
      </c>
      <c r="O399" t="s">
        <v>315</v>
      </c>
      <c r="P399">
        <v>8</v>
      </c>
      <c r="Q399" t="s">
        <v>316</v>
      </c>
      <c r="R399" t="s">
        <v>317</v>
      </c>
      <c r="S399">
        <v>220</v>
      </c>
      <c r="T399" s="56" t="s">
        <v>318</v>
      </c>
      <c r="U399" t="s">
        <v>324</v>
      </c>
      <c r="V399" t="s">
        <v>320</v>
      </c>
      <c r="W399" s="56" t="s">
        <v>330</v>
      </c>
      <c r="X399" s="56">
        <v>0</v>
      </c>
      <c r="Y399" s="56" t="s">
        <v>321</v>
      </c>
      <c r="Z399" s="56">
        <v>0</v>
      </c>
      <c r="AA399" s="56" t="s">
        <v>322</v>
      </c>
      <c r="AB399" s="56">
        <v>0</v>
      </c>
      <c r="AC399" s="56">
        <v>0</v>
      </c>
      <c r="AD399" s="56">
        <v>0</v>
      </c>
      <c r="AE399" s="56" t="s">
        <v>322</v>
      </c>
      <c r="AF399" s="56">
        <v>0</v>
      </c>
      <c r="AG399" s="56">
        <v>0</v>
      </c>
      <c r="AH399" s="56">
        <v>0</v>
      </c>
      <c r="AI399" s="56" t="s">
        <v>318</v>
      </c>
      <c r="AJ399">
        <v>1</v>
      </c>
      <c r="AK399">
        <v>100</v>
      </c>
    </row>
    <row r="400" spans="1:37">
      <c r="A400" t="s">
        <v>795</v>
      </c>
      <c r="B400" t="s">
        <v>309</v>
      </c>
      <c r="C400">
        <v>2018</v>
      </c>
      <c r="D400">
        <v>3</v>
      </c>
      <c r="E400" t="s">
        <v>798</v>
      </c>
      <c r="F400" t="s">
        <v>326</v>
      </c>
      <c r="G400">
        <v>5.0520969999999998</v>
      </c>
      <c r="H400" s="24">
        <f>IF(AND(A400=A399,F400=F399,F400="Winter wheat"),G400*0.9*'Management details'!$F$46,
IF(AND(OR(A400&lt;&gt;A399,F400&lt;&gt;F399),F400="Winter wheat"),G400*'Management details'!$F$46,
IF(F400="Oilseed Rape",G400*'Management details'!$F$47)))</f>
        <v>17.682339499999998</v>
      </c>
      <c r="I400" t="s">
        <v>312</v>
      </c>
      <c r="J400">
        <v>10</v>
      </c>
      <c r="K400" t="s">
        <v>327</v>
      </c>
      <c r="L400" t="s">
        <v>345</v>
      </c>
      <c r="M400">
        <v>3.8</v>
      </c>
      <c r="N400" t="s">
        <v>314</v>
      </c>
      <c r="O400" t="s">
        <v>315</v>
      </c>
      <c r="P400">
        <v>8</v>
      </c>
      <c r="Q400" t="s">
        <v>316</v>
      </c>
      <c r="R400" t="s">
        <v>317</v>
      </c>
      <c r="S400">
        <v>220</v>
      </c>
      <c r="T400" s="56" t="s">
        <v>328</v>
      </c>
      <c r="U400" t="s">
        <v>329</v>
      </c>
      <c r="V400" t="s">
        <v>320</v>
      </c>
      <c r="W400" s="56" t="s">
        <v>330</v>
      </c>
      <c r="X400" s="56">
        <v>0</v>
      </c>
      <c r="Y400" s="56" t="s">
        <v>330</v>
      </c>
      <c r="Z400" s="56">
        <v>0</v>
      </c>
      <c r="AA400" s="56" t="s">
        <v>330</v>
      </c>
      <c r="AB400" s="56">
        <v>0</v>
      </c>
      <c r="AC400" s="56">
        <v>0</v>
      </c>
      <c r="AD400" s="56">
        <v>0</v>
      </c>
      <c r="AE400" s="56" t="s">
        <v>322</v>
      </c>
      <c r="AF400" s="56">
        <v>0</v>
      </c>
      <c r="AG400" s="56" t="s">
        <v>322</v>
      </c>
      <c r="AH400" s="56">
        <v>0</v>
      </c>
      <c r="AI400" s="56" t="s">
        <v>328</v>
      </c>
      <c r="AJ400">
        <v>1</v>
      </c>
      <c r="AK400">
        <v>100</v>
      </c>
    </row>
    <row r="401" spans="1:37">
      <c r="A401" t="s">
        <v>795</v>
      </c>
      <c r="B401" t="s">
        <v>309</v>
      </c>
      <c r="C401">
        <v>2019</v>
      </c>
      <c r="D401">
        <v>4</v>
      </c>
      <c r="E401" t="s">
        <v>799</v>
      </c>
      <c r="F401" t="s">
        <v>311</v>
      </c>
      <c r="G401">
        <v>5.0520969999999998</v>
      </c>
      <c r="H401" s="24">
        <f>IF(AND(A401=A400,F401=F400,F401="Winter wheat"),G401*0.9*'Management details'!$F$46,
IF(AND(OR(A401&lt;&gt;A400,F401&lt;&gt;F400),F401="Winter wheat"),G401*'Management details'!$F$46,
IF(F401="Oilseed Rape",G401*'Management details'!$F$47)))</f>
        <v>43.448034199999995</v>
      </c>
      <c r="I401" t="s">
        <v>312</v>
      </c>
      <c r="J401">
        <v>10</v>
      </c>
      <c r="K401" t="s">
        <v>311</v>
      </c>
      <c r="L401" t="s">
        <v>345</v>
      </c>
      <c r="M401">
        <v>3.8</v>
      </c>
      <c r="N401" t="s">
        <v>314</v>
      </c>
      <c r="O401" t="s">
        <v>315</v>
      </c>
      <c r="P401">
        <v>8</v>
      </c>
      <c r="Q401" t="s">
        <v>316</v>
      </c>
      <c r="R401" t="s">
        <v>317</v>
      </c>
      <c r="S401">
        <v>220</v>
      </c>
      <c r="T401" s="56" t="s">
        <v>318</v>
      </c>
      <c r="U401" t="s">
        <v>319</v>
      </c>
      <c r="V401" t="s">
        <v>320</v>
      </c>
      <c r="W401" s="56" t="s">
        <v>330</v>
      </c>
      <c r="X401" s="56">
        <v>0</v>
      </c>
      <c r="Y401" s="56" t="s">
        <v>321</v>
      </c>
      <c r="Z401" s="56">
        <v>0</v>
      </c>
      <c r="AA401" s="56" t="s">
        <v>322</v>
      </c>
      <c r="AB401" s="56">
        <v>0</v>
      </c>
      <c r="AC401" s="56" t="s">
        <v>322</v>
      </c>
      <c r="AD401" s="56" t="s">
        <v>322</v>
      </c>
      <c r="AE401" s="56" t="s">
        <v>322</v>
      </c>
      <c r="AF401" s="56">
        <v>0</v>
      </c>
      <c r="AG401" s="56">
        <v>0</v>
      </c>
      <c r="AH401" s="56">
        <v>0</v>
      </c>
      <c r="AI401" s="56" t="s">
        <v>318</v>
      </c>
      <c r="AJ401">
        <v>1</v>
      </c>
      <c r="AK401">
        <v>100</v>
      </c>
    </row>
    <row r="402" spans="1:37">
      <c r="A402" t="s">
        <v>795</v>
      </c>
      <c r="B402" t="s">
        <v>309</v>
      </c>
      <c r="C402">
        <v>2020</v>
      </c>
      <c r="D402">
        <v>5</v>
      </c>
      <c r="E402" t="s">
        <v>800</v>
      </c>
      <c r="F402" t="s">
        <v>311</v>
      </c>
      <c r="G402">
        <v>5.0520969999999998</v>
      </c>
      <c r="H402" s="24">
        <f>IF(AND(A402=A401,F402=F401,F402="Winter wheat"),G402*0.9*'Management details'!$F$46,
IF(AND(OR(A402&lt;&gt;A401,F402&lt;&gt;F401),F402="Winter wheat"),G402*'Management details'!$F$46,
IF(F402="Oilseed Rape",G402*'Management details'!$F$47)))</f>
        <v>39.103230779999997</v>
      </c>
      <c r="I402" t="s">
        <v>312</v>
      </c>
      <c r="J402">
        <v>10</v>
      </c>
      <c r="K402" t="s">
        <v>311</v>
      </c>
      <c r="L402" t="s">
        <v>345</v>
      </c>
      <c r="M402">
        <v>3.8</v>
      </c>
      <c r="N402" t="s">
        <v>314</v>
      </c>
      <c r="O402" t="s">
        <v>315</v>
      </c>
      <c r="P402">
        <v>8</v>
      </c>
      <c r="Q402" t="s">
        <v>316</v>
      </c>
      <c r="R402" t="s">
        <v>317</v>
      </c>
      <c r="S402">
        <v>220</v>
      </c>
      <c r="T402" s="56" t="s">
        <v>318</v>
      </c>
      <c r="U402" t="s">
        <v>324</v>
      </c>
      <c r="V402" t="s">
        <v>320</v>
      </c>
      <c r="W402" s="56" t="s">
        <v>330</v>
      </c>
      <c r="X402" s="56">
        <v>0</v>
      </c>
      <c r="Y402" s="56" t="s">
        <v>321</v>
      </c>
      <c r="Z402" s="56">
        <v>0</v>
      </c>
      <c r="AA402" s="56" t="s">
        <v>322</v>
      </c>
      <c r="AB402" s="56">
        <v>0</v>
      </c>
      <c r="AC402" s="56">
        <v>0</v>
      </c>
      <c r="AD402" s="56">
        <v>0</v>
      </c>
      <c r="AE402" s="56" t="s">
        <v>322</v>
      </c>
      <c r="AF402" s="56">
        <v>0</v>
      </c>
      <c r="AG402" s="56">
        <v>0</v>
      </c>
      <c r="AH402" s="56">
        <v>0</v>
      </c>
      <c r="AI402" s="56" t="s">
        <v>318</v>
      </c>
      <c r="AJ402">
        <v>1</v>
      </c>
      <c r="AK402">
        <v>100</v>
      </c>
    </row>
    <row r="403" spans="1:37">
      <c r="A403" t="s">
        <v>795</v>
      </c>
      <c r="B403" t="s">
        <v>309</v>
      </c>
      <c r="C403">
        <v>2021</v>
      </c>
      <c r="D403">
        <v>6</v>
      </c>
      <c r="E403" t="s">
        <v>801</v>
      </c>
      <c r="F403" t="s">
        <v>326</v>
      </c>
      <c r="G403">
        <v>5.0520969999999998</v>
      </c>
      <c r="H403" s="24">
        <f>IF(AND(A403=A402,F403=F402,F403="Winter wheat"),G403*0.9*'Management details'!$F$46,
IF(AND(OR(A403&lt;&gt;A402,F403&lt;&gt;F402),F403="Winter wheat"),G403*'Management details'!$F$46,
IF(F403="Oilseed Rape",G403*'Management details'!$F$47)))</f>
        <v>17.682339499999998</v>
      </c>
      <c r="I403" t="s">
        <v>312</v>
      </c>
      <c r="J403">
        <v>10</v>
      </c>
      <c r="K403" t="s">
        <v>327</v>
      </c>
      <c r="L403" t="s">
        <v>345</v>
      </c>
      <c r="M403">
        <v>3.8</v>
      </c>
      <c r="N403" t="s">
        <v>314</v>
      </c>
      <c r="O403" t="s">
        <v>315</v>
      </c>
      <c r="P403">
        <v>8</v>
      </c>
      <c r="Q403" t="s">
        <v>316</v>
      </c>
      <c r="R403" t="s">
        <v>317</v>
      </c>
      <c r="S403">
        <v>220</v>
      </c>
      <c r="T403" s="56" t="s">
        <v>328</v>
      </c>
      <c r="U403" t="s">
        <v>329</v>
      </c>
      <c r="V403" t="s">
        <v>320</v>
      </c>
      <c r="W403" s="56" t="s">
        <v>330</v>
      </c>
      <c r="X403" s="56">
        <v>0</v>
      </c>
      <c r="Y403" s="56" t="s">
        <v>330</v>
      </c>
      <c r="Z403" s="56">
        <v>0</v>
      </c>
      <c r="AA403" s="56" t="s">
        <v>330</v>
      </c>
      <c r="AB403" s="56">
        <v>0</v>
      </c>
      <c r="AC403" s="56">
        <v>0</v>
      </c>
      <c r="AD403" s="56">
        <v>0</v>
      </c>
      <c r="AE403" s="56" t="s">
        <v>322</v>
      </c>
      <c r="AF403" s="56">
        <v>0</v>
      </c>
      <c r="AG403" s="56" t="s">
        <v>322</v>
      </c>
      <c r="AH403" s="56">
        <v>0</v>
      </c>
      <c r="AI403" s="56" t="s">
        <v>328</v>
      </c>
      <c r="AJ403">
        <v>1</v>
      </c>
      <c r="AK403">
        <v>100</v>
      </c>
    </row>
    <row r="404" spans="1:37">
      <c r="A404" t="s">
        <v>802</v>
      </c>
      <c r="B404" t="s">
        <v>309</v>
      </c>
      <c r="C404">
        <v>2016</v>
      </c>
      <c r="D404">
        <v>1</v>
      </c>
      <c r="E404" t="s">
        <v>803</v>
      </c>
      <c r="F404" t="s">
        <v>311</v>
      </c>
      <c r="G404">
        <v>9.2712029999999999</v>
      </c>
      <c r="H404" s="24">
        <f>IF(AND(A404=A403,F404=F403,F404="Winter wheat"),G404*0.9*'Management details'!$F$46,
IF(AND(OR(A404&lt;&gt;A403,F404&lt;&gt;F403),F404="Winter wheat"),G404*'Management details'!$F$46,
IF(F404="Oilseed Rape",G404*'Management details'!$F$47)))</f>
        <v>79.73234579999999</v>
      </c>
      <c r="I404" t="s">
        <v>312</v>
      </c>
      <c r="J404">
        <v>10</v>
      </c>
      <c r="K404" t="s">
        <v>311</v>
      </c>
      <c r="L404" t="s">
        <v>345</v>
      </c>
      <c r="M404">
        <v>1.4</v>
      </c>
      <c r="N404" t="s">
        <v>314</v>
      </c>
      <c r="O404" t="s">
        <v>336</v>
      </c>
      <c r="P404">
        <v>7.5</v>
      </c>
      <c r="Q404" t="s">
        <v>316</v>
      </c>
      <c r="R404" t="s">
        <v>317</v>
      </c>
      <c r="S404">
        <v>220</v>
      </c>
      <c r="T404" s="56" t="s">
        <v>318</v>
      </c>
      <c r="U404" t="s">
        <v>319</v>
      </c>
      <c r="V404" t="s">
        <v>320</v>
      </c>
      <c r="W404" s="56" t="s">
        <v>330</v>
      </c>
      <c r="X404" s="56">
        <v>0</v>
      </c>
      <c r="Y404" s="56" t="s">
        <v>321</v>
      </c>
      <c r="Z404" s="56">
        <v>0</v>
      </c>
      <c r="AA404" s="56" t="s">
        <v>322</v>
      </c>
      <c r="AB404" s="56">
        <v>0</v>
      </c>
      <c r="AC404" s="56" t="s">
        <v>322</v>
      </c>
      <c r="AD404" s="56" t="s">
        <v>322</v>
      </c>
      <c r="AE404" s="56" t="s">
        <v>322</v>
      </c>
      <c r="AF404" s="56">
        <v>0</v>
      </c>
      <c r="AG404" s="56">
        <v>0</v>
      </c>
      <c r="AH404" s="56">
        <v>0</v>
      </c>
      <c r="AI404" s="56" t="s">
        <v>318</v>
      </c>
      <c r="AJ404">
        <v>1</v>
      </c>
      <c r="AK404">
        <v>100</v>
      </c>
    </row>
    <row r="405" spans="1:37">
      <c r="A405" t="s">
        <v>802</v>
      </c>
      <c r="B405" t="s">
        <v>309</v>
      </c>
      <c r="C405">
        <v>2017</v>
      </c>
      <c r="D405">
        <v>2</v>
      </c>
      <c r="E405" t="s">
        <v>804</v>
      </c>
      <c r="F405" t="s">
        <v>311</v>
      </c>
      <c r="G405">
        <v>9.2712029999999999</v>
      </c>
      <c r="H405" s="24">
        <f>IF(AND(A405=A404,F405=F404,F405="Winter wheat"),G405*0.9*'Management details'!$F$46,
IF(AND(OR(A405&lt;&gt;A404,F405&lt;&gt;F404),F405="Winter wheat"),G405*'Management details'!$F$46,
IF(F405="Oilseed Rape",G405*'Management details'!$F$47)))</f>
        <v>71.759111219999994</v>
      </c>
      <c r="I405" t="s">
        <v>312</v>
      </c>
      <c r="J405">
        <v>10</v>
      </c>
      <c r="K405" t="s">
        <v>311</v>
      </c>
      <c r="L405" t="s">
        <v>345</v>
      </c>
      <c r="M405">
        <v>1.4</v>
      </c>
      <c r="N405" t="s">
        <v>314</v>
      </c>
      <c r="O405" t="s">
        <v>336</v>
      </c>
      <c r="P405">
        <v>7.5</v>
      </c>
      <c r="Q405" t="s">
        <v>316</v>
      </c>
      <c r="R405" t="s">
        <v>317</v>
      </c>
      <c r="S405">
        <v>220</v>
      </c>
      <c r="T405" s="56" t="s">
        <v>318</v>
      </c>
      <c r="U405" t="s">
        <v>324</v>
      </c>
      <c r="V405" t="s">
        <v>320</v>
      </c>
      <c r="W405" s="56" t="s">
        <v>330</v>
      </c>
      <c r="X405" s="56">
        <v>0</v>
      </c>
      <c r="Y405" s="56" t="s">
        <v>321</v>
      </c>
      <c r="Z405" s="56">
        <v>0</v>
      </c>
      <c r="AA405" s="56" t="s">
        <v>322</v>
      </c>
      <c r="AB405" s="56">
        <v>0</v>
      </c>
      <c r="AC405" s="56">
        <v>0</v>
      </c>
      <c r="AD405" s="56">
        <v>0</v>
      </c>
      <c r="AE405" s="56" t="s">
        <v>322</v>
      </c>
      <c r="AF405" s="56">
        <v>0</v>
      </c>
      <c r="AG405" s="56">
        <v>0</v>
      </c>
      <c r="AH405" s="56">
        <v>0</v>
      </c>
      <c r="AI405" s="56" t="s">
        <v>318</v>
      </c>
      <c r="AJ405">
        <v>1</v>
      </c>
      <c r="AK405">
        <v>100</v>
      </c>
    </row>
    <row r="406" spans="1:37">
      <c r="A406" t="s">
        <v>802</v>
      </c>
      <c r="B406" t="s">
        <v>309</v>
      </c>
      <c r="C406">
        <v>2018</v>
      </c>
      <c r="D406">
        <v>3</v>
      </c>
      <c r="E406" t="s">
        <v>805</v>
      </c>
      <c r="F406" t="s">
        <v>326</v>
      </c>
      <c r="G406">
        <v>9.2712029999999999</v>
      </c>
      <c r="H406" s="24">
        <f>IF(AND(A406=A405,F406=F405,F406="Winter wheat"),G406*0.9*'Management details'!$F$46,
IF(AND(OR(A406&lt;&gt;A405,F406&lt;&gt;F405),F406="Winter wheat"),G406*'Management details'!$F$46,
IF(F406="Oilseed Rape",G406*'Management details'!$F$47)))</f>
        <v>32.4492105</v>
      </c>
      <c r="I406" t="s">
        <v>312</v>
      </c>
      <c r="J406">
        <v>10</v>
      </c>
      <c r="K406" t="s">
        <v>327</v>
      </c>
      <c r="L406" t="s">
        <v>345</v>
      </c>
      <c r="M406">
        <v>1.4</v>
      </c>
      <c r="N406" t="s">
        <v>314</v>
      </c>
      <c r="O406" t="s">
        <v>336</v>
      </c>
      <c r="P406">
        <v>7.5</v>
      </c>
      <c r="Q406" t="s">
        <v>316</v>
      </c>
      <c r="R406" t="s">
        <v>317</v>
      </c>
      <c r="S406">
        <v>220</v>
      </c>
      <c r="T406" s="56" t="s">
        <v>328</v>
      </c>
      <c r="U406" t="s">
        <v>329</v>
      </c>
      <c r="V406" t="s">
        <v>320</v>
      </c>
      <c r="W406" s="56" t="s">
        <v>330</v>
      </c>
      <c r="X406" s="56">
        <v>0</v>
      </c>
      <c r="Y406" s="56" t="s">
        <v>330</v>
      </c>
      <c r="Z406" s="56">
        <v>0</v>
      </c>
      <c r="AA406" s="56" t="s">
        <v>330</v>
      </c>
      <c r="AB406" s="56">
        <v>0</v>
      </c>
      <c r="AC406" s="56">
        <v>0</v>
      </c>
      <c r="AD406" s="56">
        <v>0</v>
      </c>
      <c r="AE406" s="56" t="s">
        <v>322</v>
      </c>
      <c r="AF406" s="56">
        <v>0</v>
      </c>
      <c r="AG406" s="56" t="s">
        <v>322</v>
      </c>
      <c r="AH406" s="56">
        <v>0</v>
      </c>
      <c r="AI406" s="56" t="s">
        <v>328</v>
      </c>
      <c r="AJ406">
        <v>1</v>
      </c>
      <c r="AK406">
        <v>100</v>
      </c>
    </row>
    <row r="407" spans="1:37">
      <c r="A407" t="s">
        <v>802</v>
      </c>
      <c r="B407" t="s">
        <v>309</v>
      </c>
      <c r="C407">
        <v>2019</v>
      </c>
      <c r="D407">
        <v>4</v>
      </c>
      <c r="E407" t="s">
        <v>806</v>
      </c>
      <c r="F407" t="s">
        <v>311</v>
      </c>
      <c r="G407">
        <v>9.2712029999999999</v>
      </c>
      <c r="H407" s="24">
        <f>IF(AND(A407=A406,F407=F406,F407="Winter wheat"),G407*0.9*'Management details'!$F$46,
IF(AND(OR(A407&lt;&gt;A406,F407&lt;&gt;F406),F407="Winter wheat"),G407*'Management details'!$F$46,
IF(F407="Oilseed Rape",G407*'Management details'!$F$47)))</f>
        <v>79.73234579999999</v>
      </c>
      <c r="I407" t="s">
        <v>312</v>
      </c>
      <c r="J407">
        <v>10</v>
      </c>
      <c r="K407" t="s">
        <v>311</v>
      </c>
      <c r="L407" t="s">
        <v>345</v>
      </c>
      <c r="M407">
        <v>1.4</v>
      </c>
      <c r="N407" t="s">
        <v>314</v>
      </c>
      <c r="O407" t="s">
        <v>336</v>
      </c>
      <c r="P407">
        <v>7.5</v>
      </c>
      <c r="Q407" t="s">
        <v>316</v>
      </c>
      <c r="R407" t="s">
        <v>317</v>
      </c>
      <c r="S407">
        <v>220</v>
      </c>
      <c r="T407" s="56" t="s">
        <v>318</v>
      </c>
      <c r="U407" t="s">
        <v>319</v>
      </c>
      <c r="V407" t="s">
        <v>320</v>
      </c>
      <c r="W407" s="56" t="s">
        <v>330</v>
      </c>
      <c r="X407" s="56">
        <v>0</v>
      </c>
      <c r="Y407" s="56" t="s">
        <v>321</v>
      </c>
      <c r="Z407" s="56">
        <v>0</v>
      </c>
      <c r="AA407" s="56" t="s">
        <v>322</v>
      </c>
      <c r="AB407" s="56">
        <v>0</v>
      </c>
      <c r="AC407" s="56" t="s">
        <v>322</v>
      </c>
      <c r="AD407" s="56" t="s">
        <v>322</v>
      </c>
      <c r="AE407" s="56" t="s">
        <v>322</v>
      </c>
      <c r="AF407" s="56">
        <v>0</v>
      </c>
      <c r="AG407" s="56">
        <v>0</v>
      </c>
      <c r="AH407" s="56">
        <v>0</v>
      </c>
      <c r="AI407" s="56" t="s">
        <v>318</v>
      </c>
      <c r="AJ407">
        <v>1</v>
      </c>
      <c r="AK407">
        <v>100</v>
      </c>
    </row>
    <row r="408" spans="1:37">
      <c r="A408" t="s">
        <v>802</v>
      </c>
      <c r="B408" t="s">
        <v>309</v>
      </c>
      <c r="C408">
        <v>2020</v>
      </c>
      <c r="D408">
        <v>5</v>
      </c>
      <c r="E408" t="s">
        <v>807</v>
      </c>
      <c r="F408" t="s">
        <v>311</v>
      </c>
      <c r="G408">
        <v>9.2712029999999999</v>
      </c>
      <c r="H408" s="24">
        <f>IF(AND(A408=A407,F408=F407,F408="Winter wheat"),G408*0.9*'Management details'!$F$46,
IF(AND(OR(A408&lt;&gt;A407,F408&lt;&gt;F407),F408="Winter wheat"),G408*'Management details'!$F$46,
IF(F408="Oilseed Rape",G408*'Management details'!$F$47)))</f>
        <v>71.759111219999994</v>
      </c>
      <c r="I408" t="s">
        <v>312</v>
      </c>
      <c r="J408">
        <v>10</v>
      </c>
      <c r="K408" t="s">
        <v>311</v>
      </c>
      <c r="L408" t="s">
        <v>345</v>
      </c>
      <c r="M408">
        <v>1.4</v>
      </c>
      <c r="N408" t="s">
        <v>314</v>
      </c>
      <c r="O408" t="s">
        <v>336</v>
      </c>
      <c r="P408">
        <v>7.5</v>
      </c>
      <c r="Q408" t="s">
        <v>316</v>
      </c>
      <c r="R408" t="s">
        <v>317</v>
      </c>
      <c r="S408">
        <v>220</v>
      </c>
      <c r="T408" s="56" t="s">
        <v>318</v>
      </c>
      <c r="U408" t="s">
        <v>324</v>
      </c>
      <c r="V408" t="s">
        <v>320</v>
      </c>
      <c r="W408" s="56" t="s">
        <v>330</v>
      </c>
      <c r="X408" s="56">
        <v>0</v>
      </c>
      <c r="Y408" s="56" t="s">
        <v>321</v>
      </c>
      <c r="Z408" s="56">
        <v>0</v>
      </c>
      <c r="AA408" s="56" t="s">
        <v>322</v>
      </c>
      <c r="AB408" s="56">
        <v>0</v>
      </c>
      <c r="AC408" s="56">
        <v>0</v>
      </c>
      <c r="AD408" s="56">
        <v>0</v>
      </c>
      <c r="AE408" s="56" t="s">
        <v>322</v>
      </c>
      <c r="AF408" s="56">
        <v>0</v>
      </c>
      <c r="AG408" s="56">
        <v>0</v>
      </c>
      <c r="AH408" s="56">
        <v>0</v>
      </c>
      <c r="AI408" s="56" t="s">
        <v>318</v>
      </c>
      <c r="AJ408">
        <v>1</v>
      </c>
      <c r="AK408">
        <v>100</v>
      </c>
    </row>
    <row r="409" spans="1:37">
      <c r="A409" t="s">
        <v>802</v>
      </c>
      <c r="B409" t="s">
        <v>309</v>
      </c>
      <c r="C409">
        <v>2021</v>
      </c>
      <c r="D409">
        <v>6</v>
      </c>
      <c r="E409" t="s">
        <v>808</v>
      </c>
      <c r="F409" t="s">
        <v>326</v>
      </c>
      <c r="G409">
        <v>9.2712029999999999</v>
      </c>
      <c r="H409" s="24">
        <f>IF(AND(A409=A408,F409=F408,F409="Winter wheat"),G409*0.9*'Management details'!$F$46,
IF(AND(OR(A409&lt;&gt;A408,F409&lt;&gt;F408),F409="Winter wheat"),G409*'Management details'!$F$46,
IF(F409="Oilseed Rape",G409*'Management details'!$F$47)))</f>
        <v>32.4492105</v>
      </c>
      <c r="I409" t="s">
        <v>312</v>
      </c>
      <c r="J409">
        <v>10</v>
      </c>
      <c r="K409" t="s">
        <v>327</v>
      </c>
      <c r="L409" t="s">
        <v>345</v>
      </c>
      <c r="M409">
        <v>1.4</v>
      </c>
      <c r="N409" t="s">
        <v>314</v>
      </c>
      <c r="O409" t="s">
        <v>336</v>
      </c>
      <c r="P409">
        <v>7.5</v>
      </c>
      <c r="Q409" t="s">
        <v>316</v>
      </c>
      <c r="R409" t="s">
        <v>317</v>
      </c>
      <c r="S409">
        <v>220</v>
      </c>
      <c r="T409" s="56" t="s">
        <v>328</v>
      </c>
      <c r="U409" t="s">
        <v>329</v>
      </c>
      <c r="V409" t="s">
        <v>320</v>
      </c>
      <c r="W409" s="56" t="s">
        <v>330</v>
      </c>
      <c r="X409" s="56">
        <v>0</v>
      </c>
      <c r="Y409" s="56" t="s">
        <v>330</v>
      </c>
      <c r="Z409" s="56">
        <v>0</v>
      </c>
      <c r="AA409" s="56" t="s">
        <v>330</v>
      </c>
      <c r="AB409" s="56">
        <v>0</v>
      </c>
      <c r="AC409" s="56">
        <v>0</v>
      </c>
      <c r="AD409" s="56">
        <v>0</v>
      </c>
      <c r="AE409" s="56" t="s">
        <v>322</v>
      </c>
      <c r="AF409" s="56">
        <v>0</v>
      </c>
      <c r="AG409" s="56" t="s">
        <v>322</v>
      </c>
      <c r="AH409" s="56">
        <v>0</v>
      </c>
      <c r="AI409" s="56" t="s">
        <v>328</v>
      </c>
      <c r="AJ409">
        <v>1</v>
      </c>
      <c r="AK409">
        <v>100</v>
      </c>
    </row>
    <row r="410" spans="1:37">
      <c r="A410" t="s">
        <v>809</v>
      </c>
      <c r="B410" t="s">
        <v>309</v>
      </c>
      <c r="C410">
        <v>2016</v>
      </c>
      <c r="D410">
        <v>1</v>
      </c>
      <c r="E410" t="s">
        <v>810</v>
      </c>
      <c r="F410" t="s">
        <v>311</v>
      </c>
      <c r="G410">
        <v>6.6227879999999999</v>
      </c>
      <c r="H410" s="24">
        <f>IF(AND(A410=A409,F410=F409,F410="Winter wheat"),G410*0.9*'Management details'!$F$46,
IF(AND(OR(A410&lt;&gt;A409,F410&lt;&gt;F409),F410="Winter wheat"),G410*'Management details'!$F$46,
IF(F410="Oilseed Rape",G410*'Management details'!$F$47)))</f>
        <v>56.955976799999995</v>
      </c>
      <c r="I410" t="s">
        <v>312</v>
      </c>
      <c r="J410">
        <v>10</v>
      </c>
      <c r="K410" t="s">
        <v>311</v>
      </c>
      <c r="L410" t="s">
        <v>345</v>
      </c>
      <c r="M410">
        <v>2.9</v>
      </c>
      <c r="N410" t="s">
        <v>314</v>
      </c>
      <c r="O410" t="s">
        <v>315</v>
      </c>
      <c r="P410">
        <v>7.7</v>
      </c>
      <c r="Q410" t="s">
        <v>316</v>
      </c>
      <c r="R410" t="s">
        <v>317</v>
      </c>
      <c r="S410">
        <v>220</v>
      </c>
      <c r="T410" s="56" t="s">
        <v>318</v>
      </c>
      <c r="U410" t="s">
        <v>319</v>
      </c>
      <c r="V410" t="s">
        <v>410</v>
      </c>
      <c r="W410" s="56" t="s">
        <v>330</v>
      </c>
      <c r="X410" s="56">
        <v>0</v>
      </c>
      <c r="Y410" s="56" t="s">
        <v>321</v>
      </c>
      <c r="Z410" s="56">
        <v>0</v>
      </c>
      <c r="AA410" s="56" t="s">
        <v>322</v>
      </c>
      <c r="AB410" s="56">
        <v>0</v>
      </c>
      <c r="AC410" s="56" t="s">
        <v>322</v>
      </c>
      <c r="AD410" s="56" t="s">
        <v>322</v>
      </c>
      <c r="AE410" s="56" t="s">
        <v>322</v>
      </c>
      <c r="AF410" s="56">
        <v>0</v>
      </c>
      <c r="AG410" s="56">
        <v>0</v>
      </c>
      <c r="AH410" s="56">
        <v>0</v>
      </c>
      <c r="AI410" s="56" t="s">
        <v>318</v>
      </c>
      <c r="AJ410">
        <v>1</v>
      </c>
      <c r="AK410">
        <v>100</v>
      </c>
    </row>
    <row r="411" spans="1:37">
      <c r="A411" t="s">
        <v>809</v>
      </c>
      <c r="B411" t="s">
        <v>309</v>
      </c>
      <c r="C411">
        <v>2017</v>
      </c>
      <c r="D411">
        <v>2</v>
      </c>
      <c r="E411" t="s">
        <v>811</v>
      </c>
      <c r="F411" t="s">
        <v>311</v>
      </c>
      <c r="G411">
        <v>6.6227879999999999</v>
      </c>
      <c r="H411" s="24">
        <f>IF(AND(A411=A410,F411=F410,F411="Winter wheat"),G411*0.9*'Management details'!$F$46,
IF(AND(OR(A411&lt;&gt;A410,F411&lt;&gt;F410),F411="Winter wheat"),G411*'Management details'!$F$46,
IF(F411="Oilseed Rape",G411*'Management details'!$F$47)))</f>
        <v>51.260379119999996</v>
      </c>
      <c r="I411" t="s">
        <v>312</v>
      </c>
      <c r="J411">
        <v>10</v>
      </c>
      <c r="K411" t="s">
        <v>311</v>
      </c>
      <c r="L411" t="s">
        <v>345</v>
      </c>
      <c r="M411">
        <v>2.9</v>
      </c>
      <c r="N411" t="s">
        <v>314</v>
      </c>
      <c r="O411" t="s">
        <v>315</v>
      </c>
      <c r="P411">
        <v>7.7</v>
      </c>
      <c r="Q411" t="s">
        <v>316</v>
      </c>
      <c r="R411" t="s">
        <v>317</v>
      </c>
      <c r="S411">
        <v>220</v>
      </c>
      <c r="T411" s="56" t="s">
        <v>318</v>
      </c>
      <c r="U411" t="s">
        <v>324</v>
      </c>
      <c r="V411" t="s">
        <v>412</v>
      </c>
      <c r="W411" s="56" t="s">
        <v>330</v>
      </c>
      <c r="X411" s="56">
        <v>0</v>
      </c>
      <c r="Y411" s="56" t="s">
        <v>321</v>
      </c>
      <c r="Z411" s="56">
        <v>0</v>
      </c>
      <c r="AA411" s="56" t="s">
        <v>322</v>
      </c>
      <c r="AB411" s="56">
        <v>0</v>
      </c>
      <c r="AC411" s="56">
        <v>0</v>
      </c>
      <c r="AD411" s="56">
        <v>0</v>
      </c>
      <c r="AE411" s="56" t="s">
        <v>322</v>
      </c>
      <c r="AF411" s="56">
        <v>0</v>
      </c>
      <c r="AG411" s="56">
        <v>0</v>
      </c>
      <c r="AH411" s="56">
        <v>0</v>
      </c>
      <c r="AI411" s="56" t="s">
        <v>318</v>
      </c>
      <c r="AJ411">
        <v>1</v>
      </c>
      <c r="AK411">
        <v>100</v>
      </c>
    </row>
    <row r="412" spans="1:37">
      <c r="A412" t="s">
        <v>809</v>
      </c>
      <c r="B412" t="s">
        <v>309</v>
      </c>
      <c r="C412">
        <v>2018</v>
      </c>
      <c r="D412">
        <v>3</v>
      </c>
      <c r="E412" t="s">
        <v>812</v>
      </c>
      <c r="F412" t="s">
        <v>326</v>
      </c>
      <c r="G412">
        <v>6.6227879999999999</v>
      </c>
      <c r="H412" s="24">
        <f>IF(AND(A412=A411,F412=F411,F412="Winter wheat"),G412*0.9*'Management details'!$F$46,
IF(AND(OR(A412&lt;&gt;A411,F412&lt;&gt;F411),F412="Winter wheat"),G412*'Management details'!$F$46,
IF(F412="Oilseed Rape",G412*'Management details'!$F$47)))</f>
        <v>23.179758</v>
      </c>
      <c r="I412" t="s">
        <v>312</v>
      </c>
      <c r="J412">
        <v>10</v>
      </c>
      <c r="K412" t="s">
        <v>327</v>
      </c>
      <c r="L412" t="s">
        <v>345</v>
      </c>
      <c r="M412">
        <v>2.9</v>
      </c>
      <c r="N412" t="s">
        <v>314</v>
      </c>
      <c r="O412" t="s">
        <v>315</v>
      </c>
      <c r="P412">
        <v>7.7</v>
      </c>
      <c r="Q412" t="s">
        <v>316</v>
      </c>
      <c r="R412" t="s">
        <v>317</v>
      </c>
      <c r="S412">
        <v>220</v>
      </c>
      <c r="T412" s="56" t="s">
        <v>328</v>
      </c>
      <c r="U412" t="s">
        <v>329</v>
      </c>
      <c r="V412" t="s">
        <v>320</v>
      </c>
      <c r="W412" s="56" t="s">
        <v>330</v>
      </c>
      <c r="X412" s="56">
        <v>0</v>
      </c>
      <c r="Y412" s="56" t="s">
        <v>330</v>
      </c>
      <c r="Z412" s="56">
        <v>0</v>
      </c>
      <c r="AA412" s="56" t="s">
        <v>330</v>
      </c>
      <c r="AB412" s="56">
        <v>0</v>
      </c>
      <c r="AC412" s="56">
        <v>0</v>
      </c>
      <c r="AD412" s="56">
        <v>0</v>
      </c>
      <c r="AE412" s="56" t="s">
        <v>322</v>
      </c>
      <c r="AF412" s="56">
        <v>0</v>
      </c>
      <c r="AG412" s="56" t="s">
        <v>322</v>
      </c>
      <c r="AH412" s="56">
        <v>0</v>
      </c>
      <c r="AI412" s="56" t="s">
        <v>328</v>
      </c>
      <c r="AJ412">
        <v>1</v>
      </c>
      <c r="AK412">
        <v>100</v>
      </c>
    </row>
    <row r="413" spans="1:37">
      <c r="A413" t="s">
        <v>809</v>
      </c>
      <c r="B413" t="s">
        <v>309</v>
      </c>
      <c r="C413">
        <v>2019</v>
      </c>
      <c r="D413">
        <v>4</v>
      </c>
      <c r="E413" t="s">
        <v>813</v>
      </c>
      <c r="F413" t="s">
        <v>311</v>
      </c>
      <c r="G413">
        <v>6.6227879999999999</v>
      </c>
      <c r="H413" s="24">
        <f>IF(AND(A413=A412,F413=F412,F413="Winter wheat"),G413*0.9*'Management details'!$F$46,
IF(AND(OR(A413&lt;&gt;A412,F413&lt;&gt;F412),F413="Winter wheat"),G413*'Management details'!$F$46,
IF(F413="Oilseed Rape",G413*'Management details'!$F$47)))</f>
        <v>56.955976799999995</v>
      </c>
      <c r="I413" t="s">
        <v>312</v>
      </c>
      <c r="J413">
        <v>10</v>
      </c>
      <c r="K413" t="s">
        <v>311</v>
      </c>
      <c r="L413" t="s">
        <v>345</v>
      </c>
      <c r="M413">
        <v>2.9</v>
      </c>
      <c r="N413" t="s">
        <v>314</v>
      </c>
      <c r="O413" t="s">
        <v>315</v>
      </c>
      <c r="P413">
        <v>7.7</v>
      </c>
      <c r="Q413" t="s">
        <v>316</v>
      </c>
      <c r="R413" t="s">
        <v>317</v>
      </c>
      <c r="S413">
        <v>220</v>
      </c>
      <c r="T413" s="56" t="s">
        <v>318</v>
      </c>
      <c r="U413" t="s">
        <v>319</v>
      </c>
      <c r="V413" t="s">
        <v>410</v>
      </c>
      <c r="W413" s="56" t="s">
        <v>330</v>
      </c>
      <c r="X413" s="56">
        <v>0</v>
      </c>
      <c r="Y413" s="56" t="s">
        <v>321</v>
      </c>
      <c r="Z413" s="56">
        <v>0</v>
      </c>
      <c r="AA413" s="56" t="s">
        <v>322</v>
      </c>
      <c r="AB413" s="56">
        <v>0</v>
      </c>
      <c r="AC413" s="56" t="s">
        <v>322</v>
      </c>
      <c r="AD413" s="56" t="s">
        <v>322</v>
      </c>
      <c r="AE413" s="56" t="s">
        <v>322</v>
      </c>
      <c r="AF413" s="56">
        <v>0</v>
      </c>
      <c r="AG413" s="56">
        <v>0</v>
      </c>
      <c r="AH413" s="56">
        <v>0</v>
      </c>
      <c r="AI413" s="56" t="s">
        <v>318</v>
      </c>
      <c r="AJ413">
        <v>1</v>
      </c>
      <c r="AK413">
        <v>100</v>
      </c>
    </row>
    <row r="414" spans="1:37">
      <c r="A414" t="s">
        <v>809</v>
      </c>
      <c r="B414" t="s">
        <v>309</v>
      </c>
      <c r="C414">
        <v>2020</v>
      </c>
      <c r="D414">
        <v>5</v>
      </c>
      <c r="E414" t="s">
        <v>814</v>
      </c>
      <c r="F414" t="s">
        <v>311</v>
      </c>
      <c r="G414">
        <v>6.6227879999999999</v>
      </c>
      <c r="H414" s="24">
        <f>IF(AND(A414=A413,F414=F413,F414="Winter wheat"),G414*0.9*'Management details'!$F$46,
IF(AND(OR(A414&lt;&gt;A413,F414&lt;&gt;F413),F414="Winter wheat"),G414*'Management details'!$F$46,
IF(F414="Oilseed Rape",G414*'Management details'!$F$47)))</f>
        <v>51.260379119999996</v>
      </c>
      <c r="I414" t="s">
        <v>312</v>
      </c>
      <c r="J414">
        <v>10</v>
      </c>
      <c r="K414" t="s">
        <v>311</v>
      </c>
      <c r="L414" t="s">
        <v>345</v>
      </c>
      <c r="M414">
        <v>2.9</v>
      </c>
      <c r="N414" t="s">
        <v>314</v>
      </c>
      <c r="O414" t="s">
        <v>315</v>
      </c>
      <c r="P414">
        <v>7.7</v>
      </c>
      <c r="Q414" t="s">
        <v>316</v>
      </c>
      <c r="R414" t="s">
        <v>317</v>
      </c>
      <c r="S414">
        <v>220</v>
      </c>
      <c r="T414" s="56" t="s">
        <v>318</v>
      </c>
      <c r="U414" t="s">
        <v>324</v>
      </c>
      <c r="V414" t="s">
        <v>412</v>
      </c>
      <c r="W414" s="56" t="s">
        <v>330</v>
      </c>
      <c r="X414" s="56">
        <v>0</v>
      </c>
      <c r="Y414" s="56" t="s">
        <v>321</v>
      </c>
      <c r="Z414" s="56">
        <v>0</v>
      </c>
      <c r="AA414" s="56" t="s">
        <v>322</v>
      </c>
      <c r="AB414" s="56">
        <v>0</v>
      </c>
      <c r="AC414" s="56">
        <v>0</v>
      </c>
      <c r="AD414" s="56">
        <v>0</v>
      </c>
      <c r="AE414" s="56" t="s">
        <v>322</v>
      </c>
      <c r="AF414" s="56">
        <v>0</v>
      </c>
      <c r="AG414" s="56">
        <v>0</v>
      </c>
      <c r="AH414" s="56">
        <v>0</v>
      </c>
      <c r="AI414" s="56" t="s">
        <v>318</v>
      </c>
      <c r="AJ414">
        <v>1</v>
      </c>
      <c r="AK414">
        <v>100</v>
      </c>
    </row>
    <row r="415" spans="1:37">
      <c r="A415" t="s">
        <v>809</v>
      </c>
      <c r="B415" t="s">
        <v>309</v>
      </c>
      <c r="C415">
        <v>2021</v>
      </c>
      <c r="D415">
        <v>6</v>
      </c>
      <c r="E415" t="s">
        <v>815</v>
      </c>
      <c r="F415" t="s">
        <v>326</v>
      </c>
      <c r="G415">
        <v>6.6227879999999999</v>
      </c>
      <c r="H415" s="24">
        <f>IF(AND(A415=A414,F415=F414,F415="Winter wheat"),G415*0.9*'Management details'!$F$46,
IF(AND(OR(A415&lt;&gt;A414,F415&lt;&gt;F414),F415="Winter wheat"),G415*'Management details'!$F$46,
IF(F415="Oilseed Rape",G415*'Management details'!$F$47)))</f>
        <v>23.179758</v>
      </c>
      <c r="I415" t="s">
        <v>312</v>
      </c>
      <c r="J415">
        <v>10</v>
      </c>
      <c r="K415" t="s">
        <v>327</v>
      </c>
      <c r="L415" t="s">
        <v>345</v>
      </c>
      <c r="M415">
        <v>2.9</v>
      </c>
      <c r="N415" t="s">
        <v>314</v>
      </c>
      <c r="O415" t="s">
        <v>315</v>
      </c>
      <c r="P415">
        <v>7.7</v>
      </c>
      <c r="Q415" t="s">
        <v>316</v>
      </c>
      <c r="R415" t="s">
        <v>317</v>
      </c>
      <c r="S415">
        <v>220</v>
      </c>
      <c r="T415" s="56" t="s">
        <v>328</v>
      </c>
      <c r="U415" t="s">
        <v>329</v>
      </c>
      <c r="V415" t="s">
        <v>320</v>
      </c>
      <c r="W415" s="56" t="s">
        <v>330</v>
      </c>
      <c r="X415" s="56">
        <v>0</v>
      </c>
      <c r="Y415" s="56" t="s">
        <v>330</v>
      </c>
      <c r="Z415" s="56">
        <v>0</v>
      </c>
      <c r="AA415" s="56" t="s">
        <v>330</v>
      </c>
      <c r="AB415" s="56">
        <v>0</v>
      </c>
      <c r="AC415" s="56">
        <v>0</v>
      </c>
      <c r="AD415" s="56">
        <v>0</v>
      </c>
      <c r="AE415" s="56" t="s">
        <v>322</v>
      </c>
      <c r="AF415" s="56">
        <v>0</v>
      </c>
      <c r="AG415" s="56" t="s">
        <v>322</v>
      </c>
      <c r="AH415" s="56">
        <v>0</v>
      </c>
      <c r="AI415" s="56" t="s">
        <v>328</v>
      </c>
      <c r="AJ415">
        <v>1</v>
      </c>
      <c r="AK415">
        <v>100</v>
      </c>
    </row>
    <row r="416" spans="1:37">
      <c r="A416" t="s">
        <v>816</v>
      </c>
      <c r="B416" t="s">
        <v>309</v>
      </c>
      <c r="C416">
        <v>2016</v>
      </c>
      <c r="D416">
        <v>1</v>
      </c>
      <c r="E416" t="s">
        <v>817</v>
      </c>
      <c r="F416" t="s">
        <v>311</v>
      </c>
      <c r="G416">
        <v>4.2277430000000003</v>
      </c>
      <c r="H416" s="24">
        <f>IF(AND(A416=A415,F416=F415,F416="Winter wheat"),G416*0.9*'Management details'!$F$46,
IF(AND(OR(A416&lt;&gt;A415,F416&lt;&gt;F415),F416="Winter wheat"),G416*'Management details'!$F$46,
IF(F416="Oilseed Rape",G416*'Management details'!$F$47)))</f>
        <v>36.358589799999997</v>
      </c>
      <c r="I416" t="s">
        <v>312</v>
      </c>
      <c r="J416">
        <v>10</v>
      </c>
      <c r="K416" t="s">
        <v>311</v>
      </c>
      <c r="L416" t="s">
        <v>313</v>
      </c>
      <c r="M416">
        <v>4.5999999999999996</v>
      </c>
      <c r="N416" t="s">
        <v>314</v>
      </c>
      <c r="O416" t="s">
        <v>336</v>
      </c>
      <c r="P416">
        <v>6.6</v>
      </c>
      <c r="Q416" t="s">
        <v>337</v>
      </c>
      <c r="R416" t="s">
        <v>317</v>
      </c>
      <c r="S416">
        <v>220</v>
      </c>
      <c r="T416" s="56" t="s">
        <v>318</v>
      </c>
      <c r="U416" t="s">
        <v>319</v>
      </c>
      <c r="V416" t="s">
        <v>410</v>
      </c>
      <c r="W416" s="56" t="s">
        <v>330</v>
      </c>
      <c r="X416" s="56">
        <v>0</v>
      </c>
      <c r="Y416" s="56" t="s">
        <v>321</v>
      </c>
      <c r="Z416" s="56">
        <v>0</v>
      </c>
      <c r="AA416" s="56" t="s">
        <v>322</v>
      </c>
      <c r="AB416" s="56">
        <v>0</v>
      </c>
      <c r="AC416" s="56" t="s">
        <v>322</v>
      </c>
      <c r="AD416" s="56" t="s">
        <v>322</v>
      </c>
      <c r="AE416" s="56" t="s">
        <v>322</v>
      </c>
      <c r="AF416" s="56">
        <v>0</v>
      </c>
      <c r="AG416" s="56">
        <v>0</v>
      </c>
      <c r="AH416" s="56">
        <v>0</v>
      </c>
      <c r="AI416" s="56" t="s">
        <v>318</v>
      </c>
      <c r="AJ416">
        <v>1</v>
      </c>
      <c r="AK416">
        <v>100</v>
      </c>
    </row>
    <row r="417" spans="1:37">
      <c r="A417" t="s">
        <v>816</v>
      </c>
      <c r="B417" t="s">
        <v>309</v>
      </c>
      <c r="C417">
        <v>2017</v>
      </c>
      <c r="D417">
        <v>2</v>
      </c>
      <c r="E417" t="s">
        <v>818</v>
      </c>
      <c r="F417" t="s">
        <v>311</v>
      </c>
      <c r="G417">
        <v>4.2277430000000003</v>
      </c>
      <c r="H417" s="24">
        <f>IF(AND(A417=A416,F417=F416,F417="Winter wheat"),G417*0.9*'Management details'!$F$46,
IF(AND(OR(A417&lt;&gt;A416,F417&lt;&gt;F416),F417="Winter wheat"),G417*'Management details'!$F$46,
IF(F417="Oilseed Rape",G417*'Management details'!$F$47)))</f>
        <v>32.722730820000002</v>
      </c>
      <c r="I417" t="s">
        <v>312</v>
      </c>
      <c r="J417">
        <v>10</v>
      </c>
      <c r="K417" t="s">
        <v>311</v>
      </c>
      <c r="L417" t="s">
        <v>313</v>
      </c>
      <c r="M417">
        <v>4.5999999999999996</v>
      </c>
      <c r="N417" t="s">
        <v>314</v>
      </c>
      <c r="O417" t="s">
        <v>336</v>
      </c>
      <c r="P417">
        <v>6.6</v>
      </c>
      <c r="Q417" t="s">
        <v>337</v>
      </c>
      <c r="R417" t="s">
        <v>317</v>
      </c>
      <c r="S417">
        <v>220</v>
      </c>
      <c r="T417" s="56" t="s">
        <v>318</v>
      </c>
      <c r="U417" t="s">
        <v>324</v>
      </c>
      <c r="V417" t="s">
        <v>412</v>
      </c>
      <c r="W417" s="56" t="s">
        <v>330</v>
      </c>
      <c r="X417" s="56">
        <v>0</v>
      </c>
      <c r="Y417" s="56" t="s">
        <v>321</v>
      </c>
      <c r="Z417" s="56">
        <v>0</v>
      </c>
      <c r="AA417" s="56" t="s">
        <v>322</v>
      </c>
      <c r="AB417" s="56">
        <v>0</v>
      </c>
      <c r="AC417" s="56">
        <v>0</v>
      </c>
      <c r="AD417" s="56">
        <v>0</v>
      </c>
      <c r="AE417" s="56" t="s">
        <v>322</v>
      </c>
      <c r="AF417" s="56">
        <v>0</v>
      </c>
      <c r="AG417" s="56">
        <v>0</v>
      </c>
      <c r="AH417" s="56">
        <v>0</v>
      </c>
      <c r="AI417" s="56" t="s">
        <v>318</v>
      </c>
      <c r="AJ417">
        <v>1</v>
      </c>
      <c r="AK417">
        <v>100</v>
      </c>
    </row>
    <row r="418" spans="1:37">
      <c r="A418" t="s">
        <v>816</v>
      </c>
      <c r="B418" t="s">
        <v>309</v>
      </c>
      <c r="C418">
        <v>2018</v>
      </c>
      <c r="D418">
        <v>3</v>
      </c>
      <c r="E418" t="s">
        <v>819</v>
      </c>
      <c r="F418" t="s">
        <v>326</v>
      </c>
      <c r="G418">
        <v>4.2277430000000003</v>
      </c>
      <c r="H418" s="24">
        <f>IF(AND(A418=A417,F418=F417,F418="Winter wheat"),G418*0.9*'Management details'!$F$46,
IF(AND(OR(A418&lt;&gt;A417,F418&lt;&gt;F417),F418="Winter wheat"),G418*'Management details'!$F$46,
IF(F418="Oilseed Rape",G418*'Management details'!$F$47)))</f>
        <v>14.797100500000001</v>
      </c>
      <c r="I418" t="s">
        <v>312</v>
      </c>
      <c r="J418">
        <v>10</v>
      </c>
      <c r="K418" t="s">
        <v>327</v>
      </c>
      <c r="L418" t="s">
        <v>313</v>
      </c>
      <c r="M418">
        <v>4.5999999999999996</v>
      </c>
      <c r="N418" t="s">
        <v>314</v>
      </c>
      <c r="O418" t="s">
        <v>336</v>
      </c>
      <c r="P418">
        <v>6.6</v>
      </c>
      <c r="Q418" t="s">
        <v>337</v>
      </c>
      <c r="R418" t="s">
        <v>317</v>
      </c>
      <c r="S418">
        <v>220</v>
      </c>
      <c r="T418" s="56" t="s">
        <v>328</v>
      </c>
      <c r="U418" t="s">
        <v>329</v>
      </c>
      <c r="V418" t="s">
        <v>320</v>
      </c>
      <c r="W418" s="56" t="s">
        <v>330</v>
      </c>
      <c r="X418" s="56">
        <v>0</v>
      </c>
      <c r="Y418" s="56" t="s">
        <v>330</v>
      </c>
      <c r="Z418" s="56">
        <v>0</v>
      </c>
      <c r="AA418" s="56" t="s">
        <v>330</v>
      </c>
      <c r="AB418" s="56">
        <v>0</v>
      </c>
      <c r="AC418" s="56">
        <v>0</v>
      </c>
      <c r="AD418" s="56">
        <v>0</v>
      </c>
      <c r="AE418" s="56" t="s">
        <v>322</v>
      </c>
      <c r="AF418" s="56">
        <v>0</v>
      </c>
      <c r="AG418" s="56" t="s">
        <v>322</v>
      </c>
      <c r="AH418" s="56">
        <v>0</v>
      </c>
      <c r="AI418" s="56" t="s">
        <v>328</v>
      </c>
      <c r="AJ418">
        <v>1</v>
      </c>
      <c r="AK418">
        <v>100</v>
      </c>
    </row>
    <row r="419" spans="1:37">
      <c r="A419" t="s">
        <v>816</v>
      </c>
      <c r="B419" t="s">
        <v>309</v>
      </c>
      <c r="C419">
        <v>2019</v>
      </c>
      <c r="D419">
        <v>4</v>
      </c>
      <c r="E419" t="s">
        <v>820</v>
      </c>
      <c r="F419" t="s">
        <v>311</v>
      </c>
      <c r="G419">
        <v>4.2277430000000003</v>
      </c>
      <c r="H419" s="24">
        <f>IF(AND(A419=A418,F419=F418,F419="Winter wheat"),G419*0.9*'Management details'!$F$46,
IF(AND(OR(A419&lt;&gt;A418,F419&lt;&gt;F418),F419="Winter wheat"),G419*'Management details'!$F$46,
IF(F419="Oilseed Rape",G419*'Management details'!$F$47)))</f>
        <v>36.358589799999997</v>
      </c>
      <c r="I419" t="s">
        <v>312</v>
      </c>
      <c r="J419">
        <v>10</v>
      </c>
      <c r="K419" t="s">
        <v>311</v>
      </c>
      <c r="L419" t="s">
        <v>313</v>
      </c>
      <c r="M419">
        <v>4.5999999999999996</v>
      </c>
      <c r="N419" t="s">
        <v>314</v>
      </c>
      <c r="O419" t="s">
        <v>336</v>
      </c>
      <c r="P419">
        <v>6.6</v>
      </c>
      <c r="Q419" t="s">
        <v>337</v>
      </c>
      <c r="R419" t="s">
        <v>317</v>
      </c>
      <c r="S419">
        <v>220</v>
      </c>
      <c r="T419" s="56" t="s">
        <v>318</v>
      </c>
      <c r="U419" t="s">
        <v>319</v>
      </c>
      <c r="V419" t="s">
        <v>410</v>
      </c>
      <c r="W419" s="56" t="s">
        <v>330</v>
      </c>
      <c r="X419" s="56">
        <v>0</v>
      </c>
      <c r="Y419" s="56" t="s">
        <v>321</v>
      </c>
      <c r="Z419" s="56">
        <v>0</v>
      </c>
      <c r="AA419" s="56" t="s">
        <v>322</v>
      </c>
      <c r="AB419" s="56">
        <v>0</v>
      </c>
      <c r="AC419" s="56" t="s">
        <v>322</v>
      </c>
      <c r="AD419" s="56" t="s">
        <v>322</v>
      </c>
      <c r="AE419" s="56" t="s">
        <v>322</v>
      </c>
      <c r="AF419" s="56">
        <v>0</v>
      </c>
      <c r="AG419" s="56">
        <v>0</v>
      </c>
      <c r="AH419" s="56">
        <v>0</v>
      </c>
      <c r="AI419" s="56" t="s">
        <v>318</v>
      </c>
      <c r="AJ419">
        <v>1</v>
      </c>
      <c r="AK419">
        <v>100</v>
      </c>
    </row>
    <row r="420" spans="1:37">
      <c r="A420" t="s">
        <v>816</v>
      </c>
      <c r="B420" t="s">
        <v>309</v>
      </c>
      <c r="C420">
        <v>2020</v>
      </c>
      <c r="D420">
        <v>5</v>
      </c>
      <c r="E420" t="s">
        <v>821</v>
      </c>
      <c r="F420" t="s">
        <v>311</v>
      </c>
      <c r="G420">
        <v>4.2277430000000003</v>
      </c>
      <c r="H420" s="24">
        <f>IF(AND(A420=A419,F420=F419,F420="Winter wheat"),G420*0.9*'Management details'!$F$46,
IF(AND(OR(A420&lt;&gt;A419,F420&lt;&gt;F419),F420="Winter wheat"),G420*'Management details'!$F$46,
IF(F420="Oilseed Rape",G420*'Management details'!$F$47)))</f>
        <v>32.722730820000002</v>
      </c>
      <c r="I420" t="s">
        <v>312</v>
      </c>
      <c r="J420">
        <v>10</v>
      </c>
      <c r="K420" t="s">
        <v>311</v>
      </c>
      <c r="L420" t="s">
        <v>313</v>
      </c>
      <c r="M420">
        <v>4.5999999999999996</v>
      </c>
      <c r="N420" t="s">
        <v>314</v>
      </c>
      <c r="O420" t="s">
        <v>336</v>
      </c>
      <c r="P420">
        <v>6.6</v>
      </c>
      <c r="Q420" t="s">
        <v>337</v>
      </c>
      <c r="R420" t="s">
        <v>317</v>
      </c>
      <c r="S420">
        <v>220</v>
      </c>
      <c r="T420" s="56" t="s">
        <v>318</v>
      </c>
      <c r="U420" t="s">
        <v>324</v>
      </c>
      <c r="V420" t="s">
        <v>412</v>
      </c>
      <c r="W420" s="56" t="s">
        <v>330</v>
      </c>
      <c r="X420" s="56">
        <v>0</v>
      </c>
      <c r="Y420" s="56" t="s">
        <v>321</v>
      </c>
      <c r="Z420" s="56">
        <v>0</v>
      </c>
      <c r="AA420" s="56" t="s">
        <v>322</v>
      </c>
      <c r="AB420" s="56">
        <v>0</v>
      </c>
      <c r="AC420" s="56">
        <v>0</v>
      </c>
      <c r="AD420" s="56">
        <v>0</v>
      </c>
      <c r="AE420" s="56" t="s">
        <v>322</v>
      </c>
      <c r="AF420" s="56">
        <v>0</v>
      </c>
      <c r="AG420" s="56">
        <v>0</v>
      </c>
      <c r="AH420" s="56">
        <v>0</v>
      </c>
      <c r="AI420" s="56" t="s">
        <v>318</v>
      </c>
      <c r="AJ420">
        <v>1</v>
      </c>
      <c r="AK420">
        <v>100</v>
      </c>
    </row>
    <row r="421" spans="1:37">
      <c r="A421" t="s">
        <v>816</v>
      </c>
      <c r="B421" t="s">
        <v>309</v>
      </c>
      <c r="C421">
        <v>2021</v>
      </c>
      <c r="D421">
        <v>6</v>
      </c>
      <c r="E421" t="s">
        <v>822</v>
      </c>
      <c r="F421" t="s">
        <v>326</v>
      </c>
      <c r="G421">
        <v>4.2277430000000003</v>
      </c>
      <c r="H421" s="24">
        <f>IF(AND(A421=A420,F421=F420,F421="Winter wheat"),G421*0.9*'Management details'!$F$46,
IF(AND(OR(A421&lt;&gt;A420,F421&lt;&gt;F420),F421="Winter wheat"),G421*'Management details'!$F$46,
IF(F421="Oilseed Rape",G421*'Management details'!$F$47)))</f>
        <v>14.797100500000001</v>
      </c>
      <c r="I421" t="s">
        <v>312</v>
      </c>
      <c r="J421">
        <v>10</v>
      </c>
      <c r="K421" t="s">
        <v>327</v>
      </c>
      <c r="L421" t="s">
        <v>313</v>
      </c>
      <c r="M421">
        <v>4.5999999999999996</v>
      </c>
      <c r="N421" t="s">
        <v>314</v>
      </c>
      <c r="O421" t="s">
        <v>336</v>
      </c>
      <c r="P421">
        <v>6.6</v>
      </c>
      <c r="Q421" t="s">
        <v>337</v>
      </c>
      <c r="R421" t="s">
        <v>317</v>
      </c>
      <c r="S421">
        <v>220</v>
      </c>
      <c r="T421" s="56" t="s">
        <v>328</v>
      </c>
      <c r="U421" t="s">
        <v>329</v>
      </c>
      <c r="V421" t="s">
        <v>320</v>
      </c>
      <c r="W421" s="56" t="s">
        <v>330</v>
      </c>
      <c r="X421" s="56">
        <v>0</v>
      </c>
      <c r="Y421" s="56" t="s">
        <v>330</v>
      </c>
      <c r="Z421" s="56">
        <v>0</v>
      </c>
      <c r="AA421" s="56" t="s">
        <v>330</v>
      </c>
      <c r="AB421" s="56">
        <v>0</v>
      </c>
      <c r="AC421" s="56">
        <v>0</v>
      </c>
      <c r="AD421" s="56">
        <v>0</v>
      </c>
      <c r="AE421" s="56" t="s">
        <v>322</v>
      </c>
      <c r="AF421" s="56">
        <v>0</v>
      </c>
      <c r="AG421" s="56" t="s">
        <v>322</v>
      </c>
      <c r="AH421" s="56">
        <v>0</v>
      </c>
      <c r="AI421" s="56" t="s">
        <v>328</v>
      </c>
      <c r="AJ421">
        <v>1</v>
      </c>
      <c r="AK421">
        <v>100</v>
      </c>
    </row>
    <row r="422" spans="1:37">
      <c r="A422" t="s">
        <v>823</v>
      </c>
      <c r="B422" t="s">
        <v>309</v>
      </c>
      <c r="C422">
        <v>2016</v>
      </c>
      <c r="D422">
        <v>1</v>
      </c>
      <c r="E422" t="s">
        <v>824</v>
      </c>
      <c r="F422" t="s">
        <v>311</v>
      </c>
      <c r="G422">
        <v>6.7985379999999997</v>
      </c>
      <c r="H422" s="24">
        <f>IF(AND(A422=A421,F422=F421,F422="Winter wheat"),G422*0.9*'Management details'!$F$46,
IF(AND(OR(A422&lt;&gt;A421,F422&lt;&gt;F421),F422="Winter wheat"),G422*'Management details'!$F$46,
IF(F422="Oilseed Rape",G422*'Management details'!$F$47)))</f>
        <v>58.467426799999998</v>
      </c>
      <c r="I422" t="s">
        <v>312</v>
      </c>
      <c r="J422">
        <v>10</v>
      </c>
      <c r="K422" t="s">
        <v>311</v>
      </c>
      <c r="L422" t="s">
        <v>313</v>
      </c>
      <c r="M422">
        <v>4.5999999999999996</v>
      </c>
      <c r="N422" t="s">
        <v>314</v>
      </c>
      <c r="O422" t="s">
        <v>336</v>
      </c>
      <c r="P422">
        <v>6.6</v>
      </c>
      <c r="Q422" t="s">
        <v>337</v>
      </c>
      <c r="R422" t="s">
        <v>317</v>
      </c>
      <c r="S422">
        <v>220</v>
      </c>
      <c r="T422" s="56" t="s">
        <v>318</v>
      </c>
      <c r="U422" t="s">
        <v>319</v>
      </c>
      <c r="V422" t="s">
        <v>410</v>
      </c>
      <c r="W422" s="56" t="s">
        <v>330</v>
      </c>
      <c r="X422" s="56">
        <v>0</v>
      </c>
      <c r="Y422" s="56" t="s">
        <v>321</v>
      </c>
      <c r="Z422" s="56">
        <v>0</v>
      </c>
      <c r="AA422" s="56" t="s">
        <v>322</v>
      </c>
      <c r="AB422" s="56">
        <v>0</v>
      </c>
      <c r="AC422" s="56" t="s">
        <v>322</v>
      </c>
      <c r="AD422" s="56" t="s">
        <v>322</v>
      </c>
      <c r="AE422" s="56" t="s">
        <v>322</v>
      </c>
      <c r="AF422" s="56">
        <v>0</v>
      </c>
      <c r="AG422" s="56">
        <v>0</v>
      </c>
      <c r="AH422" s="56">
        <v>0</v>
      </c>
      <c r="AI422" s="56" t="s">
        <v>318</v>
      </c>
      <c r="AJ422">
        <v>1</v>
      </c>
      <c r="AK422">
        <v>100</v>
      </c>
    </row>
    <row r="423" spans="1:37">
      <c r="A423" t="s">
        <v>823</v>
      </c>
      <c r="B423" t="s">
        <v>309</v>
      </c>
      <c r="C423">
        <v>2017</v>
      </c>
      <c r="D423">
        <v>2</v>
      </c>
      <c r="E423" t="s">
        <v>825</v>
      </c>
      <c r="F423" t="s">
        <v>311</v>
      </c>
      <c r="G423">
        <v>6.7985379999999997</v>
      </c>
      <c r="H423" s="24">
        <f>IF(AND(A423=A422,F423=F422,F423="Winter wheat"),G423*0.9*'Management details'!$F$46,
IF(AND(OR(A423&lt;&gt;A422,F423&lt;&gt;F422),F423="Winter wheat"),G423*'Management details'!$F$46,
IF(F423="Oilseed Rape",G423*'Management details'!$F$47)))</f>
        <v>52.620684119999993</v>
      </c>
      <c r="I423" t="s">
        <v>312</v>
      </c>
      <c r="J423">
        <v>10</v>
      </c>
      <c r="K423" t="s">
        <v>311</v>
      </c>
      <c r="L423" t="s">
        <v>313</v>
      </c>
      <c r="M423">
        <v>4.5999999999999996</v>
      </c>
      <c r="N423" t="s">
        <v>314</v>
      </c>
      <c r="O423" t="s">
        <v>336</v>
      </c>
      <c r="P423">
        <v>6.6</v>
      </c>
      <c r="Q423" t="s">
        <v>337</v>
      </c>
      <c r="R423" t="s">
        <v>317</v>
      </c>
      <c r="S423">
        <v>220</v>
      </c>
      <c r="T423" s="56" t="s">
        <v>318</v>
      </c>
      <c r="U423" t="s">
        <v>324</v>
      </c>
      <c r="V423" t="s">
        <v>412</v>
      </c>
      <c r="W423" s="56" t="s">
        <v>330</v>
      </c>
      <c r="X423" s="56">
        <v>0</v>
      </c>
      <c r="Y423" s="56" t="s">
        <v>321</v>
      </c>
      <c r="Z423" s="56">
        <v>0</v>
      </c>
      <c r="AA423" s="56" t="s">
        <v>322</v>
      </c>
      <c r="AB423" s="56">
        <v>0</v>
      </c>
      <c r="AC423" s="56">
        <v>0</v>
      </c>
      <c r="AD423" s="56">
        <v>0</v>
      </c>
      <c r="AE423" s="56" t="s">
        <v>322</v>
      </c>
      <c r="AF423" s="56">
        <v>0</v>
      </c>
      <c r="AG423" s="56">
        <v>0</v>
      </c>
      <c r="AH423" s="56">
        <v>0</v>
      </c>
      <c r="AI423" s="56" t="s">
        <v>318</v>
      </c>
      <c r="AJ423">
        <v>1</v>
      </c>
      <c r="AK423">
        <v>100</v>
      </c>
    </row>
    <row r="424" spans="1:37">
      <c r="A424" t="s">
        <v>823</v>
      </c>
      <c r="B424" t="s">
        <v>309</v>
      </c>
      <c r="C424">
        <v>2018</v>
      </c>
      <c r="D424">
        <v>3</v>
      </c>
      <c r="E424" t="s">
        <v>826</v>
      </c>
      <c r="F424" t="s">
        <v>326</v>
      </c>
      <c r="G424">
        <v>6.7985379999999997</v>
      </c>
      <c r="H424" s="24">
        <f>IF(AND(A424=A423,F424=F423,F424="Winter wheat"),G424*0.9*'Management details'!$F$46,
IF(AND(OR(A424&lt;&gt;A423,F424&lt;&gt;F423),F424="Winter wheat"),G424*'Management details'!$F$46,
IF(F424="Oilseed Rape",G424*'Management details'!$F$47)))</f>
        <v>23.794882999999999</v>
      </c>
      <c r="I424" t="s">
        <v>312</v>
      </c>
      <c r="J424">
        <v>10</v>
      </c>
      <c r="K424" t="s">
        <v>327</v>
      </c>
      <c r="L424" t="s">
        <v>313</v>
      </c>
      <c r="M424">
        <v>4.5999999999999996</v>
      </c>
      <c r="N424" t="s">
        <v>314</v>
      </c>
      <c r="O424" t="s">
        <v>336</v>
      </c>
      <c r="P424">
        <v>6.6</v>
      </c>
      <c r="Q424" t="s">
        <v>337</v>
      </c>
      <c r="R424" t="s">
        <v>317</v>
      </c>
      <c r="S424">
        <v>220</v>
      </c>
      <c r="T424" s="56" t="s">
        <v>328</v>
      </c>
      <c r="U424" t="s">
        <v>329</v>
      </c>
      <c r="V424" t="s">
        <v>320</v>
      </c>
      <c r="W424" s="56" t="s">
        <v>330</v>
      </c>
      <c r="X424" s="56">
        <v>0</v>
      </c>
      <c r="Y424" s="56" t="s">
        <v>330</v>
      </c>
      <c r="Z424" s="56">
        <v>0</v>
      </c>
      <c r="AA424" s="56" t="s">
        <v>330</v>
      </c>
      <c r="AB424" s="56">
        <v>0</v>
      </c>
      <c r="AC424" s="56">
        <v>0</v>
      </c>
      <c r="AD424" s="56">
        <v>0</v>
      </c>
      <c r="AE424" s="56" t="s">
        <v>322</v>
      </c>
      <c r="AF424" s="56">
        <v>0</v>
      </c>
      <c r="AG424" s="56" t="s">
        <v>322</v>
      </c>
      <c r="AH424" s="56">
        <v>0</v>
      </c>
      <c r="AI424" s="56" t="s">
        <v>328</v>
      </c>
      <c r="AJ424">
        <v>1</v>
      </c>
      <c r="AK424">
        <v>100</v>
      </c>
    </row>
    <row r="425" spans="1:37">
      <c r="A425" t="s">
        <v>823</v>
      </c>
      <c r="B425" t="s">
        <v>309</v>
      </c>
      <c r="C425">
        <v>2019</v>
      </c>
      <c r="D425">
        <v>4</v>
      </c>
      <c r="E425" t="s">
        <v>827</v>
      </c>
      <c r="F425" t="s">
        <v>311</v>
      </c>
      <c r="G425">
        <v>6.7985379999999997</v>
      </c>
      <c r="H425" s="24">
        <f>IF(AND(A425=A424,F425=F424,F425="Winter wheat"),G425*0.9*'Management details'!$F$46,
IF(AND(OR(A425&lt;&gt;A424,F425&lt;&gt;F424),F425="Winter wheat"),G425*'Management details'!$F$46,
IF(F425="Oilseed Rape",G425*'Management details'!$F$47)))</f>
        <v>58.467426799999998</v>
      </c>
      <c r="I425" t="s">
        <v>312</v>
      </c>
      <c r="J425">
        <v>10</v>
      </c>
      <c r="K425" t="s">
        <v>311</v>
      </c>
      <c r="L425" t="s">
        <v>313</v>
      </c>
      <c r="M425">
        <v>4.5999999999999996</v>
      </c>
      <c r="N425" t="s">
        <v>314</v>
      </c>
      <c r="O425" t="s">
        <v>336</v>
      </c>
      <c r="P425">
        <v>6.6</v>
      </c>
      <c r="Q425" t="s">
        <v>337</v>
      </c>
      <c r="R425" t="s">
        <v>317</v>
      </c>
      <c r="S425">
        <v>220</v>
      </c>
      <c r="T425" s="56" t="s">
        <v>318</v>
      </c>
      <c r="U425" t="s">
        <v>319</v>
      </c>
      <c r="V425" t="s">
        <v>410</v>
      </c>
      <c r="W425" s="56" t="s">
        <v>330</v>
      </c>
      <c r="X425" s="56">
        <v>0</v>
      </c>
      <c r="Y425" s="56" t="s">
        <v>321</v>
      </c>
      <c r="Z425" s="56">
        <v>0</v>
      </c>
      <c r="AA425" s="56" t="s">
        <v>322</v>
      </c>
      <c r="AB425" s="56">
        <v>0</v>
      </c>
      <c r="AC425" s="56" t="s">
        <v>322</v>
      </c>
      <c r="AD425" s="56" t="s">
        <v>322</v>
      </c>
      <c r="AE425" s="56" t="s">
        <v>322</v>
      </c>
      <c r="AF425" s="56">
        <v>0</v>
      </c>
      <c r="AG425" s="56">
        <v>0</v>
      </c>
      <c r="AH425" s="56">
        <v>0</v>
      </c>
      <c r="AI425" s="56" t="s">
        <v>318</v>
      </c>
      <c r="AJ425">
        <v>1</v>
      </c>
      <c r="AK425">
        <v>100</v>
      </c>
    </row>
    <row r="426" spans="1:37">
      <c r="A426" t="s">
        <v>823</v>
      </c>
      <c r="B426" t="s">
        <v>309</v>
      </c>
      <c r="C426">
        <v>2020</v>
      </c>
      <c r="D426">
        <v>5</v>
      </c>
      <c r="E426" t="s">
        <v>828</v>
      </c>
      <c r="F426" t="s">
        <v>311</v>
      </c>
      <c r="G426">
        <v>6.7985379999999997</v>
      </c>
      <c r="H426" s="24">
        <f>IF(AND(A426=A425,F426=F425,F426="Winter wheat"),G426*0.9*'Management details'!$F$46,
IF(AND(OR(A426&lt;&gt;A425,F426&lt;&gt;F425),F426="Winter wheat"),G426*'Management details'!$F$46,
IF(F426="Oilseed Rape",G426*'Management details'!$F$47)))</f>
        <v>52.620684119999993</v>
      </c>
      <c r="I426" t="s">
        <v>312</v>
      </c>
      <c r="J426">
        <v>10</v>
      </c>
      <c r="K426" t="s">
        <v>311</v>
      </c>
      <c r="L426" t="s">
        <v>313</v>
      </c>
      <c r="M426">
        <v>4.5999999999999996</v>
      </c>
      <c r="N426" t="s">
        <v>314</v>
      </c>
      <c r="O426" t="s">
        <v>336</v>
      </c>
      <c r="P426">
        <v>6.6</v>
      </c>
      <c r="Q426" t="s">
        <v>337</v>
      </c>
      <c r="R426" t="s">
        <v>317</v>
      </c>
      <c r="S426">
        <v>220</v>
      </c>
      <c r="T426" s="56" t="s">
        <v>318</v>
      </c>
      <c r="U426" t="s">
        <v>324</v>
      </c>
      <c r="V426" t="s">
        <v>412</v>
      </c>
      <c r="W426" s="56" t="s">
        <v>330</v>
      </c>
      <c r="X426" s="56">
        <v>0</v>
      </c>
      <c r="Y426" s="56" t="s">
        <v>321</v>
      </c>
      <c r="Z426" s="56">
        <v>0</v>
      </c>
      <c r="AA426" s="56" t="s">
        <v>322</v>
      </c>
      <c r="AB426" s="56">
        <v>0</v>
      </c>
      <c r="AC426" s="56">
        <v>0</v>
      </c>
      <c r="AD426" s="56">
        <v>0</v>
      </c>
      <c r="AE426" s="56" t="s">
        <v>322</v>
      </c>
      <c r="AF426" s="56">
        <v>0</v>
      </c>
      <c r="AG426" s="56">
        <v>0</v>
      </c>
      <c r="AH426" s="56">
        <v>0</v>
      </c>
      <c r="AI426" s="56" t="s">
        <v>318</v>
      </c>
      <c r="AJ426">
        <v>1</v>
      </c>
      <c r="AK426">
        <v>100</v>
      </c>
    </row>
    <row r="427" spans="1:37">
      <c r="A427" t="s">
        <v>823</v>
      </c>
      <c r="B427" t="s">
        <v>309</v>
      </c>
      <c r="C427">
        <v>2021</v>
      </c>
      <c r="D427">
        <v>6</v>
      </c>
      <c r="E427" t="s">
        <v>829</v>
      </c>
      <c r="F427" t="s">
        <v>326</v>
      </c>
      <c r="G427">
        <v>6.7985379999999997</v>
      </c>
      <c r="H427" s="24">
        <f>IF(AND(A427=A426,F427=F426,F427="Winter wheat"),G427*0.9*'Management details'!$F$46,
IF(AND(OR(A427&lt;&gt;A426,F427&lt;&gt;F426),F427="Winter wheat"),G427*'Management details'!$F$46,
IF(F427="Oilseed Rape",G427*'Management details'!$F$47)))</f>
        <v>23.794882999999999</v>
      </c>
      <c r="I427" t="s">
        <v>312</v>
      </c>
      <c r="J427">
        <v>10</v>
      </c>
      <c r="K427" t="s">
        <v>327</v>
      </c>
      <c r="L427" t="s">
        <v>313</v>
      </c>
      <c r="M427">
        <v>4.5999999999999996</v>
      </c>
      <c r="N427" t="s">
        <v>314</v>
      </c>
      <c r="O427" t="s">
        <v>336</v>
      </c>
      <c r="P427">
        <v>6.6</v>
      </c>
      <c r="Q427" t="s">
        <v>337</v>
      </c>
      <c r="R427" t="s">
        <v>317</v>
      </c>
      <c r="S427">
        <v>220</v>
      </c>
      <c r="T427" s="56" t="s">
        <v>328</v>
      </c>
      <c r="U427" t="s">
        <v>329</v>
      </c>
      <c r="V427" t="s">
        <v>320</v>
      </c>
      <c r="W427" s="56" t="s">
        <v>330</v>
      </c>
      <c r="X427" s="56">
        <v>0</v>
      </c>
      <c r="Y427" s="56" t="s">
        <v>330</v>
      </c>
      <c r="Z427" s="56">
        <v>0</v>
      </c>
      <c r="AA427" s="56" t="s">
        <v>330</v>
      </c>
      <c r="AB427" s="56">
        <v>0</v>
      </c>
      <c r="AC427" s="56">
        <v>0</v>
      </c>
      <c r="AD427" s="56">
        <v>0</v>
      </c>
      <c r="AE427" s="56" t="s">
        <v>322</v>
      </c>
      <c r="AF427" s="56">
        <v>0</v>
      </c>
      <c r="AG427" s="56" t="s">
        <v>322</v>
      </c>
      <c r="AH427" s="56">
        <v>0</v>
      </c>
      <c r="AI427" s="56" t="s">
        <v>328</v>
      </c>
      <c r="AJ427">
        <v>1</v>
      </c>
      <c r="AK427">
        <v>100</v>
      </c>
    </row>
    <row r="428" spans="1:37">
      <c r="A428" t="s">
        <v>830</v>
      </c>
      <c r="B428" t="s">
        <v>309</v>
      </c>
      <c r="C428">
        <v>2016</v>
      </c>
      <c r="D428">
        <v>1</v>
      </c>
      <c r="E428" t="s">
        <v>831</v>
      </c>
      <c r="F428" t="s">
        <v>311</v>
      </c>
      <c r="G428">
        <v>7.9228120000000004</v>
      </c>
      <c r="H428" s="24">
        <f>IF(AND(A428=A427,F428=F427,F428="Winter wheat"),G428*0.9*'Management details'!$F$46,
IF(AND(OR(A428&lt;&gt;A427,F428&lt;&gt;F427),F428="Winter wheat"),G428*'Management details'!$F$46,
IF(F428="Oilseed Rape",G428*'Management details'!$F$47)))</f>
        <v>68.136183200000005</v>
      </c>
      <c r="I428" t="s">
        <v>312</v>
      </c>
      <c r="J428">
        <v>10</v>
      </c>
      <c r="K428" t="s">
        <v>311</v>
      </c>
      <c r="L428" t="s">
        <v>345</v>
      </c>
      <c r="M428">
        <v>2.9</v>
      </c>
      <c r="N428" t="s">
        <v>314</v>
      </c>
      <c r="O428" t="s">
        <v>315</v>
      </c>
      <c r="P428">
        <v>7.7</v>
      </c>
      <c r="Q428" t="s">
        <v>316</v>
      </c>
      <c r="R428" t="s">
        <v>317</v>
      </c>
      <c r="S428">
        <v>220</v>
      </c>
      <c r="T428" s="56" t="s">
        <v>318</v>
      </c>
      <c r="U428" t="s">
        <v>319</v>
      </c>
      <c r="V428" t="s">
        <v>410</v>
      </c>
      <c r="W428" s="56" t="s">
        <v>330</v>
      </c>
      <c r="X428" s="56">
        <v>0</v>
      </c>
      <c r="Y428" s="56" t="s">
        <v>321</v>
      </c>
      <c r="Z428" s="56">
        <v>0</v>
      </c>
      <c r="AA428" s="56" t="s">
        <v>322</v>
      </c>
      <c r="AB428" s="56">
        <v>0</v>
      </c>
      <c r="AC428" s="56" t="s">
        <v>322</v>
      </c>
      <c r="AD428" s="56" t="s">
        <v>322</v>
      </c>
      <c r="AE428" s="56" t="s">
        <v>322</v>
      </c>
      <c r="AF428" s="56">
        <v>0</v>
      </c>
      <c r="AG428" s="56">
        <v>0</v>
      </c>
      <c r="AH428" s="56">
        <v>0</v>
      </c>
      <c r="AI428" s="56" t="s">
        <v>318</v>
      </c>
      <c r="AJ428">
        <v>1</v>
      </c>
      <c r="AK428">
        <v>100</v>
      </c>
    </row>
    <row r="429" spans="1:37">
      <c r="A429" t="s">
        <v>830</v>
      </c>
      <c r="B429" t="s">
        <v>309</v>
      </c>
      <c r="C429">
        <v>2017</v>
      </c>
      <c r="D429">
        <v>2</v>
      </c>
      <c r="E429" t="s">
        <v>832</v>
      </c>
      <c r="F429" t="s">
        <v>311</v>
      </c>
      <c r="G429">
        <v>7.9228120000000004</v>
      </c>
      <c r="H429" s="24">
        <f>IF(AND(A429=A428,F429=F428,F429="Winter wheat"),G429*0.9*'Management details'!$F$46,
IF(AND(OR(A429&lt;&gt;A428,F429&lt;&gt;F428),F429="Winter wheat"),G429*'Management details'!$F$46,
IF(F429="Oilseed Rape",G429*'Management details'!$F$47)))</f>
        <v>61.322564880000002</v>
      </c>
      <c r="I429" t="s">
        <v>312</v>
      </c>
      <c r="J429">
        <v>10</v>
      </c>
      <c r="K429" t="s">
        <v>311</v>
      </c>
      <c r="L429" t="s">
        <v>345</v>
      </c>
      <c r="M429">
        <v>2.9</v>
      </c>
      <c r="N429" t="s">
        <v>314</v>
      </c>
      <c r="O429" t="s">
        <v>315</v>
      </c>
      <c r="P429">
        <v>7.7</v>
      </c>
      <c r="Q429" t="s">
        <v>316</v>
      </c>
      <c r="R429" t="s">
        <v>317</v>
      </c>
      <c r="S429">
        <v>220</v>
      </c>
      <c r="T429" s="56" t="s">
        <v>318</v>
      </c>
      <c r="U429" t="s">
        <v>324</v>
      </c>
      <c r="V429" t="s">
        <v>412</v>
      </c>
      <c r="W429" s="56" t="s">
        <v>330</v>
      </c>
      <c r="X429" s="56">
        <v>0</v>
      </c>
      <c r="Y429" s="56" t="s">
        <v>321</v>
      </c>
      <c r="Z429" s="56">
        <v>0</v>
      </c>
      <c r="AA429" s="56" t="s">
        <v>322</v>
      </c>
      <c r="AB429" s="56">
        <v>0</v>
      </c>
      <c r="AC429" s="56">
        <v>0</v>
      </c>
      <c r="AD429" s="56">
        <v>0</v>
      </c>
      <c r="AE429" s="56" t="s">
        <v>322</v>
      </c>
      <c r="AF429" s="56">
        <v>0</v>
      </c>
      <c r="AG429" s="56">
        <v>0</v>
      </c>
      <c r="AH429" s="56">
        <v>0</v>
      </c>
      <c r="AI429" s="56" t="s">
        <v>318</v>
      </c>
      <c r="AJ429">
        <v>1</v>
      </c>
      <c r="AK429">
        <v>100</v>
      </c>
    </row>
    <row r="430" spans="1:37">
      <c r="A430" t="s">
        <v>830</v>
      </c>
      <c r="B430" t="s">
        <v>309</v>
      </c>
      <c r="C430">
        <v>2018</v>
      </c>
      <c r="D430">
        <v>3</v>
      </c>
      <c r="E430" t="s">
        <v>833</v>
      </c>
      <c r="F430" t="s">
        <v>326</v>
      </c>
      <c r="G430">
        <v>7.9228120000000004</v>
      </c>
      <c r="H430" s="24">
        <f>IF(AND(A430=A429,F430=F429,F430="Winter wheat"),G430*0.9*'Management details'!$F$46,
IF(AND(OR(A430&lt;&gt;A429,F430&lt;&gt;F429),F430="Winter wheat"),G430*'Management details'!$F$46,
IF(F430="Oilseed Rape",G430*'Management details'!$F$47)))</f>
        <v>27.729842000000001</v>
      </c>
      <c r="I430" t="s">
        <v>312</v>
      </c>
      <c r="J430">
        <v>10</v>
      </c>
      <c r="K430" t="s">
        <v>327</v>
      </c>
      <c r="L430" t="s">
        <v>345</v>
      </c>
      <c r="M430">
        <v>2.9</v>
      </c>
      <c r="N430" t="s">
        <v>314</v>
      </c>
      <c r="O430" t="s">
        <v>315</v>
      </c>
      <c r="P430">
        <v>7.7</v>
      </c>
      <c r="Q430" t="s">
        <v>316</v>
      </c>
      <c r="R430" t="s">
        <v>317</v>
      </c>
      <c r="S430">
        <v>220</v>
      </c>
      <c r="T430" s="56" t="s">
        <v>328</v>
      </c>
      <c r="U430" t="s">
        <v>329</v>
      </c>
      <c r="V430" t="s">
        <v>320</v>
      </c>
      <c r="W430" s="56" t="s">
        <v>330</v>
      </c>
      <c r="X430" s="56">
        <v>0</v>
      </c>
      <c r="Y430" s="56" t="s">
        <v>330</v>
      </c>
      <c r="Z430" s="56">
        <v>0</v>
      </c>
      <c r="AA430" s="56" t="s">
        <v>330</v>
      </c>
      <c r="AB430" s="56">
        <v>0</v>
      </c>
      <c r="AC430" s="56">
        <v>0</v>
      </c>
      <c r="AD430" s="56">
        <v>0</v>
      </c>
      <c r="AE430" s="56" t="s">
        <v>322</v>
      </c>
      <c r="AF430" s="56">
        <v>0</v>
      </c>
      <c r="AG430" s="56" t="s">
        <v>322</v>
      </c>
      <c r="AH430" s="56">
        <v>0</v>
      </c>
      <c r="AI430" s="56" t="s">
        <v>328</v>
      </c>
      <c r="AJ430">
        <v>1</v>
      </c>
      <c r="AK430">
        <v>100</v>
      </c>
    </row>
    <row r="431" spans="1:37">
      <c r="A431" t="s">
        <v>830</v>
      </c>
      <c r="B431" t="s">
        <v>309</v>
      </c>
      <c r="C431">
        <v>2019</v>
      </c>
      <c r="D431">
        <v>4</v>
      </c>
      <c r="E431" t="s">
        <v>834</v>
      </c>
      <c r="F431" t="s">
        <v>311</v>
      </c>
      <c r="G431">
        <v>7.9228120000000004</v>
      </c>
      <c r="H431" s="24">
        <f>IF(AND(A431=A430,F431=F430,F431="Winter wheat"),G431*0.9*'Management details'!$F$46,
IF(AND(OR(A431&lt;&gt;A430,F431&lt;&gt;F430),F431="Winter wheat"),G431*'Management details'!$F$46,
IF(F431="Oilseed Rape",G431*'Management details'!$F$47)))</f>
        <v>68.136183200000005</v>
      </c>
      <c r="I431" t="s">
        <v>312</v>
      </c>
      <c r="J431">
        <v>10</v>
      </c>
      <c r="K431" t="s">
        <v>311</v>
      </c>
      <c r="L431" t="s">
        <v>345</v>
      </c>
      <c r="M431">
        <v>2.9</v>
      </c>
      <c r="N431" t="s">
        <v>314</v>
      </c>
      <c r="O431" t="s">
        <v>315</v>
      </c>
      <c r="P431">
        <v>7.7</v>
      </c>
      <c r="Q431" t="s">
        <v>316</v>
      </c>
      <c r="R431" t="s">
        <v>317</v>
      </c>
      <c r="S431">
        <v>220</v>
      </c>
      <c r="T431" s="56" t="s">
        <v>318</v>
      </c>
      <c r="U431" t="s">
        <v>319</v>
      </c>
      <c r="V431" t="s">
        <v>410</v>
      </c>
      <c r="W431" s="56" t="s">
        <v>330</v>
      </c>
      <c r="X431" s="56">
        <v>0</v>
      </c>
      <c r="Y431" s="56" t="s">
        <v>321</v>
      </c>
      <c r="Z431" s="56">
        <v>0</v>
      </c>
      <c r="AA431" s="56" t="s">
        <v>322</v>
      </c>
      <c r="AB431" s="56">
        <v>0</v>
      </c>
      <c r="AC431" s="56" t="s">
        <v>322</v>
      </c>
      <c r="AD431" s="56" t="s">
        <v>322</v>
      </c>
      <c r="AE431" s="56" t="s">
        <v>322</v>
      </c>
      <c r="AF431" s="56">
        <v>0</v>
      </c>
      <c r="AG431" s="56">
        <v>0</v>
      </c>
      <c r="AH431" s="56">
        <v>0</v>
      </c>
      <c r="AI431" s="56" t="s">
        <v>318</v>
      </c>
      <c r="AJ431">
        <v>1</v>
      </c>
      <c r="AK431">
        <v>100</v>
      </c>
    </row>
    <row r="432" spans="1:37">
      <c r="A432" t="s">
        <v>830</v>
      </c>
      <c r="B432" t="s">
        <v>309</v>
      </c>
      <c r="C432">
        <v>2020</v>
      </c>
      <c r="D432">
        <v>5</v>
      </c>
      <c r="E432" t="s">
        <v>835</v>
      </c>
      <c r="F432" t="s">
        <v>311</v>
      </c>
      <c r="G432">
        <v>7.9228120000000004</v>
      </c>
      <c r="H432" s="24">
        <f>IF(AND(A432=A431,F432=F431,F432="Winter wheat"),G432*0.9*'Management details'!$F$46,
IF(AND(OR(A432&lt;&gt;A431,F432&lt;&gt;F431),F432="Winter wheat"),G432*'Management details'!$F$46,
IF(F432="Oilseed Rape",G432*'Management details'!$F$47)))</f>
        <v>61.322564880000002</v>
      </c>
      <c r="I432" t="s">
        <v>312</v>
      </c>
      <c r="J432">
        <v>10</v>
      </c>
      <c r="K432" t="s">
        <v>311</v>
      </c>
      <c r="L432" t="s">
        <v>345</v>
      </c>
      <c r="M432">
        <v>2.9</v>
      </c>
      <c r="N432" t="s">
        <v>314</v>
      </c>
      <c r="O432" t="s">
        <v>315</v>
      </c>
      <c r="P432">
        <v>7.7</v>
      </c>
      <c r="Q432" t="s">
        <v>316</v>
      </c>
      <c r="R432" t="s">
        <v>317</v>
      </c>
      <c r="S432">
        <v>220</v>
      </c>
      <c r="T432" s="56" t="s">
        <v>318</v>
      </c>
      <c r="U432" t="s">
        <v>324</v>
      </c>
      <c r="V432" t="s">
        <v>412</v>
      </c>
      <c r="W432" s="56" t="s">
        <v>330</v>
      </c>
      <c r="X432" s="56">
        <v>0</v>
      </c>
      <c r="Y432" s="56" t="s">
        <v>321</v>
      </c>
      <c r="Z432" s="56">
        <v>0</v>
      </c>
      <c r="AA432" s="56" t="s">
        <v>322</v>
      </c>
      <c r="AB432" s="56">
        <v>0</v>
      </c>
      <c r="AC432" s="56">
        <v>0</v>
      </c>
      <c r="AD432" s="56">
        <v>0</v>
      </c>
      <c r="AE432" s="56" t="s">
        <v>322</v>
      </c>
      <c r="AF432" s="56">
        <v>0</v>
      </c>
      <c r="AG432" s="56">
        <v>0</v>
      </c>
      <c r="AH432" s="56">
        <v>0</v>
      </c>
      <c r="AI432" s="56" t="s">
        <v>318</v>
      </c>
      <c r="AJ432">
        <v>1</v>
      </c>
      <c r="AK432">
        <v>100</v>
      </c>
    </row>
    <row r="433" spans="1:37">
      <c r="A433" t="s">
        <v>830</v>
      </c>
      <c r="B433" t="s">
        <v>309</v>
      </c>
      <c r="C433">
        <v>2021</v>
      </c>
      <c r="D433">
        <v>6</v>
      </c>
      <c r="E433" t="s">
        <v>836</v>
      </c>
      <c r="F433" t="s">
        <v>326</v>
      </c>
      <c r="G433">
        <v>7.9228120000000004</v>
      </c>
      <c r="H433" s="24">
        <f>IF(AND(A433=A432,F433=F432,F433="Winter wheat"),G433*0.9*'Management details'!$F$46,
IF(AND(OR(A433&lt;&gt;A432,F433&lt;&gt;F432),F433="Winter wheat"),G433*'Management details'!$F$46,
IF(F433="Oilseed Rape",G433*'Management details'!$F$47)))</f>
        <v>27.729842000000001</v>
      </c>
      <c r="I433" t="s">
        <v>312</v>
      </c>
      <c r="J433">
        <v>10</v>
      </c>
      <c r="K433" t="s">
        <v>327</v>
      </c>
      <c r="L433" t="s">
        <v>345</v>
      </c>
      <c r="M433">
        <v>2.9</v>
      </c>
      <c r="N433" t="s">
        <v>314</v>
      </c>
      <c r="O433" t="s">
        <v>315</v>
      </c>
      <c r="P433">
        <v>7.7</v>
      </c>
      <c r="Q433" t="s">
        <v>316</v>
      </c>
      <c r="R433" t="s">
        <v>317</v>
      </c>
      <c r="S433">
        <v>220</v>
      </c>
      <c r="T433" s="56" t="s">
        <v>328</v>
      </c>
      <c r="U433" t="s">
        <v>329</v>
      </c>
      <c r="V433" t="s">
        <v>320</v>
      </c>
      <c r="W433" s="56" t="s">
        <v>330</v>
      </c>
      <c r="X433" s="56">
        <v>0</v>
      </c>
      <c r="Y433" s="56" t="s">
        <v>330</v>
      </c>
      <c r="Z433" s="56">
        <v>0</v>
      </c>
      <c r="AA433" s="56" t="s">
        <v>330</v>
      </c>
      <c r="AB433" s="56">
        <v>0</v>
      </c>
      <c r="AC433" s="56">
        <v>0</v>
      </c>
      <c r="AD433" s="56">
        <v>0</v>
      </c>
      <c r="AE433" s="56" t="s">
        <v>322</v>
      </c>
      <c r="AF433" s="56">
        <v>0</v>
      </c>
      <c r="AG433" s="56" t="s">
        <v>322</v>
      </c>
      <c r="AH433" s="56">
        <v>0</v>
      </c>
      <c r="AI433" s="56" t="s">
        <v>328</v>
      </c>
      <c r="AJ433">
        <v>1</v>
      </c>
      <c r="AK433">
        <v>100</v>
      </c>
    </row>
    <row r="434" spans="1:37">
      <c r="A434" t="s">
        <v>837</v>
      </c>
      <c r="B434" t="s">
        <v>309</v>
      </c>
      <c r="C434">
        <v>2016</v>
      </c>
      <c r="D434">
        <v>1</v>
      </c>
      <c r="E434" t="s">
        <v>838</v>
      </c>
      <c r="F434" t="s">
        <v>311</v>
      </c>
      <c r="G434">
        <v>3.128012</v>
      </c>
      <c r="H434" s="24">
        <f>IF(AND(A434=A433,F434=F433,F434="Winter wheat"),G434*0.9*'Management details'!$F$46,
IF(AND(OR(A434&lt;&gt;A433,F434&lt;&gt;F433),F434="Winter wheat"),G434*'Management details'!$F$46,
IF(F434="Oilseed Rape",G434*'Management details'!$F$47)))</f>
        <v>26.900903199999998</v>
      </c>
      <c r="I434" t="s">
        <v>312</v>
      </c>
      <c r="J434">
        <v>10</v>
      </c>
      <c r="K434" t="s">
        <v>311</v>
      </c>
      <c r="L434" t="s">
        <v>345</v>
      </c>
      <c r="M434">
        <v>2.9</v>
      </c>
      <c r="N434" t="s">
        <v>314</v>
      </c>
      <c r="O434" t="s">
        <v>315</v>
      </c>
      <c r="P434">
        <v>7.7</v>
      </c>
      <c r="Q434" t="s">
        <v>316</v>
      </c>
      <c r="R434" t="s">
        <v>317</v>
      </c>
      <c r="S434">
        <v>220</v>
      </c>
      <c r="T434" s="56" t="s">
        <v>318</v>
      </c>
      <c r="U434" t="s">
        <v>319</v>
      </c>
      <c r="V434" t="s">
        <v>410</v>
      </c>
      <c r="W434" s="56" t="s">
        <v>330</v>
      </c>
      <c r="X434" s="56">
        <v>0</v>
      </c>
      <c r="Y434" s="56" t="s">
        <v>321</v>
      </c>
      <c r="Z434" s="56">
        <v>0</v>
      </c>
      <c r="AA434" s="56" t="s">
        <v>322</v>
      </c>
      <c r="AB434" s="56">
        <v>0</v>
      </c>
      <c r="AC434" s="56" t="s">
        <v>322</v>
      </c>
      <c r="AD434" s="56" t="s">
        <v>322</v>
      </c>
      <c r="AE434" s="56" t="s">
        <v>322</v>
      </c>
      <c r="AF434" s="56">
        <v>0</v>
      </c>
      <c r="AG434" s="56">
        <v>0</v>
      </c>
      <c r="AH434" s="56">
        <v>0</v>
      </c>
      <c r="AI434" s="56" t="s">
        <v>318</v>
      </c>
      <c r="AJ434">
        <v>1</v>
      </c>
      <c r="AK434">
        <v>100</v>
      </c>
    </row>
    <row r="435" spans="1:37">
      <c r="A435" t="s">
        <v>837</v>
      </c>
      <c r="B435" t="s">
        <v>309</v>
      </c>
      <c r="C435">
        <v>2017</v>
      </c>
      <c r="D435">
        <v>2</v>
      </c>
      <c r="E435" t="s">
        <v>839</v>
      </c>
      <c r="F435" t="s">
        <v>311</v>
      </c>
      <c r="G435">
        <v>3.128012</v>
      </c>
      <c r="H435" s="24">
        <f>IF(AND(A435=A434,F435=F434,F435="Winter wheat"),G435*0.9*'Management details'!$F$46,
IF(AND(OR(A435&lt;&gt;A434,F435&lt;&gt;F434),F435="Winter wheat"),G435*'Management details'!$F$46,
IF(F435="Oilseed Rape",G435*'Management details'!$F$47)))</f>
        <v>24.210812879999999</v>
      </c>
      <c r="I435" t="s">
        <v>312</v>
      </c>
      <c r="J435">
        <v>10</v>
      </c>
      <c r="K435" t="s">
        <v>311</v>
      </c>
      <c r="L435" t="s">
        <v>345</v>
      </c>
      <c r="M435">
        <v>2.9</v>
      </c>
      <c r="N435" t="s">
        <v>314</v>
      </c>
      <c r="O435" t="s">
        <v>315</v>
      </c>
      <c r="P435">
        <v>7.7</v>
      </c>
      <c r="Q435" t="s">
        <v>316</v>
      </c>
      <c r="R435" t="s">
        <v>317</v>
      </c>
      <c r="S435">
        <v>220</v>
      </c>
      <c r="T435" s="56" t="s">
        <v>318</v>
      </c>
      <c r="U435" t="s">
        <v>324</v>
      </c>
      <c r="V435" t="s">
        <v>412</v>
      </c>
      <c r="W435" s="56" t="s">
        <v>330</v>
      </c>
      <c r="X435" s="56">
        <v>0</v>
      </c>
      <c r="Y435" s="56" t="s">
        <v>321</v>
      </c>
      <c r="Z435" s="56">
        <v>0</v>
      </c>
      <c r="AA435" s="56" t="s">
        <v>322</v>
      </c>
      <c r="AB435" s="56">
        <v>0</v>
      </c>
      <c r="AC435" s="56">
        <v>0</v>
      </c>
      <c r="AD435" s="56">
        <v>0</v>
      </c>
      <c r="AE435" s="56" t="s">
        <v>322</v>
      </c>
      <c r="AF435" s="56">
        <v>0</v>
      </c>
      <c r="AG435" s="56">
        <v>0</v>
      </c>
      <c r="AH435" s="56">
        <v>0</v>
      </c>
      <c r="AI435" s="56" t="s">
        <v>318</v>
      </c>
      <c r="AJ435">
        <v>1</v>
      </c>
      <c r="AK435">
        <v>100</v>
      </c>
    </row>
    <row r="436" spans="1:37">
      <c r="A436" t="s">
        <v>837</v>
      </c>
      <c r="B436" t="s">
        <v>309</v>
      </c>
      <c r="C436">
        <v>2018</v>
      </c>
      <c r="D436">
        <v>3</v>
      </c>
      <c r="E436" t="s">
        <v>840</v>
      </c>
      <c r="F436" t="s">
        <v>326</v>
      </c>
      <c r="G436">
        <v>3.128012</v>
      </c>
      <c r="H436" s="24">
        <f>IF(AND(A436=A435,F436=F435,F436="Winter wheat"),G436*0.9*'Management details'!$F$46,
IF(AND(OR(A436&lt;&gt;A435,F436&lt;&gt;F435),F436="Winter wheat"),G436*'Management details'!$F$46,
IF(F436="Oilseed Rape",G436*'Management details'!$F$47)))</f>
        <v>10.948042000000001</v>
      </c>
      <c r="I436" t="s">
        <v>312</v>
      </c>
      <c r="J436">
        <v>10</v>
      </c>
      <c r="K436" t="s">
        <v>327</v>
      </c>
      <c r="L436" t="s">
        <v>345</v>
      </c>
      <c r="M436">
        <v>2.9</v>
      </c>
      <c r="N436" t="s">
        <v>314</v>
      </c>
      <c r="O436" t="s">
        <v>315</v>
      </c>
      <c r="P436">
        <v>7.7</v>
      </c>
      <c r="Q436" t="s">
        <v>316</v>
      </c>
      <c r="R436" t="s">
        <v>317</v>
      </c>
      <c r="S436">
        <v>220</v>
      </c>
      <c r="T436" s="56" t="s">
        <v>328</v>
      </c>
      <c r="U436" t="s">
        <v>329</v>
      </c>
      <c r="V436" t="s">
        <v>320</v>
      </c>
      <c r="W436" s="56" t="s">
        <v>330</v>
      </c>
      <c r="X436" s="56">
        <v>0</v>
      </c>
      <c r="Y436" s="56" t="s">
        <v>330</v>
      </c>
      <c r="Z436" s="56">
        <v>0</v>
      </c>
      <c r="AA436" s="56" t="s">
        <v>330</v>
      </c>
      <c r="AB436" s="56">
        <v>0</v>
      </c>
      <c r="AC436" s="56">
        <v>0</v>
      </c>
      <c r="AD436" s="56">
        <v>0</v>
      </c>
      <c r="AE436" s="56" t="s">
        <v>322</v>
      </c>
      <c r="AF436" s="56">
        <v>0</v>
      </c>
      <c r="AG436" s="56" t="s">
        <v>322</v>
      </c>
      <c r="AH436" s="56">
        <v>0</v>
      </c>
      <c r="AI436" s="56" t="s">
        <v>328</v>
      </c>
      <c r="AJ436">
        <v>1</v>
      </c>
      <c r="AK436">
        <v>100</v>
      </c>
    </row>
    <row r="437" spans="1:37">
      <c r="A437" t="s">
        <v>837</v>
      </c>
      <c r="B437" t="s">
        <v>309</v>
      </c>
      <c r="C437">
        <v>2019</v>
      </c>
      <c r="D437">
        <v>4</v>
      </c>
      <c r="E437" t="s">
        <v>841</v>
      </c>
      <c r="F437" t="s">
        <v>311</v>
      </c>
      <c r="G437">
        <v>3.128012</v>
      </c>
      <c r="H437" s="24">
        <f>IF(AND(A437=A436,F437=F436,F437="Winter wheat"),G437*0.9*'Management details'!$F$46,
IF(AND(OR(A437&lt;&gt;A436,F437&lt;&gt;F436),F437="Winter wheat"),G437*'Management details'!$F$46,
IF(F437="Oilseed Rape",G437*'Management details'!$F$47)))</f>
        <v>26.900903199999998</v>
      </c>
      <c r="I437" t="s">
        <v>312</v>
      </c>
      <c r="J437">
        <v>10</v>
      </c>
      <c r="K437" t="s">
        <v>311</v>
      </c>
      <c r="L437" t="s">
        <v>345</v>
      </c>
      <c r="M437">
        <v>2.9</v>
      </c>
      <c r="N437" t="s">
        <v>314</v>
      </c>
      <c r="O437" t="s">
        <v>315</v>
      </c>
      <c r="P437">
        <v>7.7</v>
      </c>
      <c r="Q437" t="s">
        <v>316</v>
      </c>
      <c r="R437" t="s">
        <v>317</v>
      </c>
      <c r="S437">
        <v>220</v>
      </c>
      <c r="T437" s="56" t="s">
        <v>318</v>
      </c>
      <c r="U437" t="s">
        <v>319</v>
      </c>
      <c r="V437" t="s">
        <v>410</v>
      </c>
      <c r="W437" s="56" t="s">
        <v>330</v>
      </c>
      <c r="X437" s="56">
        <v>0</v>
      </c>
      <c r="Y437" s="56" t="s">
        <v>321</v>
      </c>
      <c r="Z437" s="56">
        <v>0</v>
      </c>
      <c r="AA437" s="56" t="s">
        <v>322</v>
      </c>
      <c r="AB437" s="56">
        <v>0</v>
      </c>
      <c r="AC437" s="56" t="s">
        <v>322</v>
      </c>
      <c r="AD437" s="56" t="s">
        <v>322</v>
      </c>
      <c r="AE437" s="56" t="s">
        <v>322</v>
      </c>
      <c r="AF437" s="56">
        <v>0</v>
      </c>
      <c r="AG437" s="56">
        <v>0</v>
      </c>
      <c r="AH437" s="56">
        <v>0</v>
      </c>
      <c r="AI437" s="56" t="s">
        <v>318</v>
      </c>
      <c r="AJ437">
        <v>1</v>
      </c>
      <c r="AK437">
        <v>100</v>
      </c>
    </row>
    <row r="438" spans="1:37">
      <c r="A438" t="s">
        <v>837</v>
      </c>
      <c r="B438" t="s">
        <v>309</v>
      </c>
      <c r="C438">
        <v>2020</v>
      </c>
      <c r="D438">
        <v>5</v>
      </c>
      <c r="E438" t="s">
        <v>842</v>
      </c>
      <c r="F438" t="s">
        <v>311</v>
      </c>
      <c r="G438">
        <v>3.128012</v>
      </c>
      <c r="H438" s="24">
        <f>IF(AND(A438=A437,F438=F437,F438="Winter wheat"),G438*0.9*'Management details'!$F$46,
IF(AND(OR(A438&lt;&gt;A437,F438&lt;&gt;F437),F438="Winter wheat"),G438*'Management details'!$F$46,
IF(F438="Oilseed Rape",G438*'Management details'!$F$47)))</f>
        <v>24.210812879999999</v>
      </c>
      <c r="I438" t="s">
        <v>312</v>
      </c>
      <c r="J438">
        <v>10</v>
      </c>
      <c r="K438" t="s">
        <v>311</v>
      </c>
      <c r="L438" t="s">
        <v>345</v>
      </c>
      <c r="M438">
        <v>2.9</v>
      </c>
      <c r="N438" t="s">
        <v>314</v>
      </c>
      <c r="O438" t="s">
        <v>315</v>
      </c>
      <c r="P438">
        <v>7.7</v>
      </c>
      <c r="Q438" t="s">
        <v>316</v>
      </c>
      <c r="R438" t="s">
        <v>317</v>
      </c>
      <c r="S438">
        <v>220</v>
      </c>
      <c r="T438" s="56" t="s">
        <v>318</v>
      </c>
      <c r="U438" t="s">
        <v>324</v>
      </c>
      <c r="V438" t="s">
        <v>412</v>
      </c>
      <c r="W438" s="56" t="s">
        <v>330</v>
      </c>
      <c r="X438" s="56">
        <v>0</v>
      </c>
      <c r="Y438" s="56" t="s">
        <v>321</v>
      </c>
      <c r="Z438" s="56">
        <v>0</v>
      </c>
      <c r="AA438" s="56" t="s">
        <v>322</v>
      </c>
      <c r="AB438" s="56">
        <v>0</v>
      </c>
      <c r="AC438" s="56">
        <v>0</v>
      </c>
      <c r="AD438" s="56">
        <v>0</v>
      </c>
      <c r="AE438" s="56" t="s">
        <v>322</v>
      </c>
      <c r="AF438" s="56">
        <v>0</v>
      </c>
      <c r="AG438" s="56">
        <v>0</v>
      </c>
      <c r="AH438" s="56">
        <v>0</v>
      </c>
      <c r="AI438" s="56" t="s">
        <v>318</v>
      </c>
      <c r="AJ438">
        <v>1</v>
      </c>
      <c r="AK438">
        <v>100</v>
      </c>
    </row>
    <row r="439" spans="1:37">
      <c r="A439" t="s">
        <v>837</v>
      </c>
      <c r="B439" t="s">
        <v>309</v>
      </c>
      <c r="C439">
        <v>2021</v>
      </c>
      <c r="D439">
        <v>6</v>
      </c>
      <c r="E439" t="s">
        <v>843</v>
      </c>
      <c r="F439" t="s">
        <v>326</v>
      </c>
      <c r="G439">
        <v>3.128012</v>
      </c>
      <c r="H439" s="24">
        <f>IF(AND(A439=A438,F439=F438,F439="Winter wheat"),G439*0.9*'Management details'!$F$46,
IF(AND(OR(A439&lt;&gt;A438,F439&lt;&gt;F438),F439="Winter wheat"),G439*'Management details'!$F$46,
IF(F439="Oilseed Rape",G439*'Management details'!$F$47)))</f>
        <v>10.948042000000001</v>
      </c>
      <c r="I439" t="s">
        <v>312</v>
      </c>
      <c r="J439">
        <v>10</v>
      </c>
      <c r="K439" t="s">
        <v>327</v>
      </c>
      <c r="L439" t="s">
        <v>345</v>
      </c>
      <c r="M439">
        <v>2.9</v>
      </c>
      <c r="N439" t="s">
        <v>314</v>
      </c>
      <c r="O439" t="s">
        <v>315</v>
      </c>
      <c r="P439">
        <v>7.7</v>
      </c>
      <c r="Q439" t="s">
        <v>316</v>
      </c>
      <c r="R439" t="s">
        <v>317</v>
      </c>
      <c r="S439">
        <v>220</v>
      </c>
      <c r="T439" s="56" t="s">
        <v>328</v>
      </c>
      <c r="U439" t="s">
        <v>329</v>
      </c>
      <c r="V439" t="s">
        <v>320</v>
      </c>
      <c r="W439" s="56" t="s">
        <v>330</v>
      </c>
      <c r="X439" s="56">
        <v>0</v>
      </c>
      <c r="Y439" s="56" t="s">
        <v>330</v>
      </c>
      <c r="Z439" s="56">
        <v>0</v>
      </c>
      <c r="AA439" s="56" t="s">
        <v>330</v>
      </c>
      <c r="AB439" s="56">
        <v>0</v>
      </c>
      <c r="AC439" s="56">
        <v>0</v>
      </c>
      <c r="AD439" s="56">
        <v>0</v>
      </c>
      <c r="AE439" s="56" t="s">
        <v>322</v>
      </c>
      <c r="AF439" s="56">
        <v>0</v>
      </c>
      <c r="AG439" s="56" t="s">
        <v>322</v>
      </c>
      <c r="AH439" s="56">
        <v>0</v>
      </c>
      <c r="AI439" s="56" t="s">
        <v>328</v>
      </c>
      <c r="AJ439">
        <v>1</v>
      </c>
      <c r="AK439">
        <v>100</v>
      </c>
    </row>
    <row r="440" spans="1:37">
      <c r="A440" t="s">
        <v>844</v>
      </c>
      <c r="B440" t="s">
        <v>309</v>
      </c>
      <c r="C440">
        <v>2016</v>
      </c>
      <c r="D440">
        <v>1</v>
      </c>
      <c r="E440" t="s">
        <v>845</v>
      </c>
      <c r="F440" t="s">
        <v>311</v>
      </c>
      <c r="G440">
        <v>11.448912999999999</v>
      </c>
      <c r="H440" s="24">
        <f>IF(AND(A440=A439,F440=F439,F440="Winter wheat"),G440*0.9*'Management details'!$F$46,
IF(AND(OR(A440&lt;&gt;A439,F440&lt;&gt;F439),F440="Winter wheat"),G440*'Management details'!$F$46,
IF(F440="Oilseed Rape",G440*'Management details'!$F$47)))</f>
        <v>98.460651799999994</v>
      </c>
      <c r="I440" t="s">
        <v>312</v>
      </c>
      <c r="J440">
        <v>10</v>
      </c>
      <c r="K440" t="s">
        <v>311</v>
      </c>
      <c r="L440" t="s">
        <v>313</v>
      </c>
      <c r="M440">
        <v>2.9</v>
      </c>
      <c r="N440" t="s">
        <v>314</v>
      </c>
      <c r="O440" t="s">
        <v>336</v>
      </c>
      <c r="P440">
        <v>6.3</v>
      </c>
      <c r="Q440" t="s">
        <v>337</v>
      </c>
      <c r="R440" t="s">
        <v>317</v>
      </c>
      <c r="S440">
        <v>220</v>
      </c>
      <c r="T440" s="56" t="s">
        <v>318</v>
      </c>
      <c r="U440" t="s">
        <v>319</v>
      </c>
      <c r="V440" t="s">
        <v>410</v>
      </c>
      <c r="W440" s="56" t="s">
        <v>330</v>
      </c>
      <c r="X440" s="56">
        <v>0</v>
      </c>
      <c r="Y440" s="56" t="s">
        <v>321</v>
      </c>
      <c r="Z440" s="56">
        <v>0</v>
      </c>
      <c r="AA440" s="56" t="s">
        <v>322</v>
      </c>
      <c r="AB440" s="56">
        <v>0</v>
      </c>
      <c r="AC440" s="56" t="s">
        <v>322</v>
      </c>
      <c r="AD440" s="56" t="s">
        <v>322</v>
      </c>
      <c r="AE440" s="56" t="s">
        <v>322</v>
      </c>
      <c r="AF440" s="56">
        <v>0</v>
      </c>
      <c r="AG440" s="56">
        <v>0</v>
      </c>
      <c r="AH440" s="56">
        <v>0</v>
      </c>
      <c r="AI440" s="56" t="s">
        <v>318</v>
      </c>
      <c r="AJ440">
        <v>1</v>
      </c>
      <c r="AK440">
        <v>100</v>
      </c>
    </row>
    <row r="441" spans="1:37">
      <c r="A441" t="s">
        <v>844</v>
      </c>
      <c r="B441" t="s">
        <v>309</v>
      </c>
      <c r="C441">
        <v>2017</v>
      </c>
      <c r="D441">
        <v>2</v>
      </c>
      <c r="E441" t="s">
        <v>846</v>
      </c>
      <c r="F441" t="s">
        <v>311</v>
      </c>
      <c r="G441">
        <v>11.448912999999999</v>
      </c>
      <c r="H441" s="24">
        <f>IF(AND(A441=A440,F441=F440,F441="Winter wheat"),G441*0.9*'Management details'!$F$46,
IF(AND(OR(A441&lt;&gt;A440,F441&lt;&gt;F440),F441="Winter wheat"),G441*'Management details'!$F$46,
IF(F441="Oilseed Rape",G441*'Management details'!$F$47)))</f>
        <v>88.614586619999997</v>
      </c>
      <c r="I441" t="s">
        <v>312</v>
      </c>
      <c r="J441">
        <v>10</v>
      </c>
      <c r="K441" t="s">
        <v>311</v>
      </c>
      <c r="L441" t="s">
        <v>313</v>
      </c>
      <c r="M441">
        <v>2.9</v>
      </c>
      <c r="N441" t="s">
        <v>314</v>
      </c>
      <c r="O441" t="s">
        <v>336</v>
      </c>
      <c r="P441">
        <v>6.3</v>
      </c>
      <c r="Q441" t="s">
        <v>337</v>
      </c>
      <c r="R441" t="s">
        <v>317</v>
      </c>
      <c r="S441">
        <v>220</v>
      </c>
      <c r="T441" s="56" t="s">
        <v>318</v>
      </c>
      <c r="U441" t="s">
        <v>324</v>
      </c>
      <c r="V441" t="s">
        <v>412</v>
      </c>
      <c r="W441" s="56" t="s">
        <v>330</v>
      </c>
      <c r="X441" s="56">
        <v>0</v>
      </c>
      <c r="Y441" s="56" t="s">
        <v>321</v>
      </c>
      <c r="Z441" s="56">
        <v>0</v>
      </c>
      <c r="AA441" s="56" t="s">
        <v>322</v>
      </c>
      <c r="AB441" s="56">
        <v>0</v>
      </c>
      <c r="AC441" s="56">
        <v>0</v>
      </c>
      <c r="AD441" s="56">
        <v>0</v>
      </c>
      <c r="AE441" s="56" t="s">
        <v>322</v>
      </c>
      <c r="AF441" s="56">
        <v>0</v>
      </c>
      <c r="AG441" s="56">
        <v>0</v>
      </c>
      <c r="AH441" s="56">
        <v>0</v>
      </c>
      <c r="AI441" s="56" t="s">
        <v>318</v>
      </c>
      <c r="AJ441">
        <v>1</v>
      </c>
      <c r="AK441">
        <v>100</v>
      </c>
    </row>
    <row r="442" spans="1:37">
      <c r="A442" t="s">
        <v>844</v>
      </c>
      <c r="B442" t="s">
        <v>309</v>
      </c>
      <c r="C442">
        <v>2018</v>
      </c>
      <c r="D442">
        <v>3</v>
      </c>
      <c r="E442" t="s">
        <v>847</v>
      </c>
      <c r="F442" t="s">
        <v>326</v>
      </c>
      <c r="G442">
        <v>11.448912999999999</v>
      </c>
      <c r="H442" s="24">
        <f>IF(AND(A442=A441,F442=F441,F442="Winter wheat"),G442*0.9*'Management details'!$F$46,
IF(AND(OR(A442&lt;&gt;A441,F442&lt;&gt;F441),F442="Winter wheat"),G442*'Management details'!$F$46,
IF(F442="Oilseed Rape",G442*'Management details'!$F$47)))</f>
        <v>40.071195499999995</v>
      </c>
      <c r="I442" t="s">
        <v>312</v>
      </c>
      <c r="J442">
        <v>10</v>
      </c>
      <c r="K442" t="s">
        <v>327</v>
      </c>
      <c r="L442" t="s">
        <v>313</v>
      </c>
      <c r="M442">
        <v>2.9</v>
      </c>
      <c r="N442" t="s">
        <v>314</v>
      </c>
      <c r="O442" t="s">
        <v>336</v>
      </c>
      <c r="P442">
        <v>6.3</v>
      </c>
      <c r="Q442" t="s">
        <v>337</v>
      </c>
      <c r="R442" t="s">
        <v>317</v>
      </c>
      <c r="S442">
        <v>220</v>
      </c>
      <c r="T442" s="56" t="s">
        <v>328</v>
      </c>
      <c r="U442" t="s">
        <v>329</v>
      </c>
      <c r="V442" t="s">
        <v>320</v>
      </c>
      <c r="W442" s="56" t="s">
        <v>330</v>
      </c>
      <c r="X442" s="56">
        <v>0</v>
      </c>
      <c r="Y442" s="56" t="s">
        <v>330</v>
      </c>
      <c r="Z442" s="56">
        <v>0</v>
      </c>
      <c r="AA442" s="56" t="s">
        <v>330</v>
      </c>
      <c r="AB442" s="56">
        <v>0</v>
      </c>
      <c r="AC442" s="56">
        <v>0</v>
      </c>
      <c r="AD442" s="56">
        <v>0</v>
      </c>
      <c r="AE442" s="56" t="s">
        <v>322</v>
      </c>
      <c r="AF442" s="56">
        <v>0</v>
      </c>
      <c r="AG442" s="56" t="s">
        <v>322</v>
      </c>
      <c r="AH442" s="56">
        <v>0</v>
      </c>
      <c r="AI442" s="56" t="s">
        <v>328</v>
      </c>
      <c r="AJ442">
        <v>1</v>
      </c>
      <c r="AK442">
        <v>100</v>
      </c>
    </row>
    <row r="443" spans="1:37">
      <c r="A443" t="s">
        <v>844</v>
      </c>
      <c r="B443" t="s">
        <v>309</v>
      </c>
      <c r="C443">
        <v>2019</v>
      </c>
      <c r="D443">
        <v>4</v>
      </c>
      <c r="E443" t="s">
        <v>848</v>
      </c>
      <c r="F443" t="s">
        <v>311</v>
      </c>
      <c r="G443">
        <v>11.448912999999999</v>
      </c>
      <c r="H443" s="24">
        <f>IF(AND(A443=A442,F443=F442,F443="Winter wheat"),G443*0.9*'Management details'!$F$46,
IF(AND(OR(A443&lt;&gt;A442,F443&lt;&gt;F442),F443="Winter wheat"),G443*'Management details'!$F$46,
IF(F443="Oilseed Rape",G443*'Management details'!$F$47)))</f>
        <v>98.460651799999994</v>
      </c>
      <c r="I443" t="s">
        <v>312</v>
      </c>
      <c r="J443">
        <v>10</v>
      </c>
      <c r="K443" t="s">
        <v>311</v>
      </c>
      <c r="L443" t="s">
        <v>313</v>
      </c>
      <c r="M443">
        <v>2.9</v>
      </c>
      <c r="N443" t="s">
        <v>314</v>
      </c>
      <c r="O443" t="s">
        <v>336</v>
      </c>
      <c r="P443">
        <v>6.3</v>
      </c>
      <c r="Q443" t="s">
        <v>337</v>
      </c>
      <c r="R443" t="s">
        <v>317</v>
      </c>
      <c r="S443">
        <v>220</v>
      </c>
      <c r="T443" s="56" t="s">
        <v>318</v>
      </c>
      <c r="U443" t="s">
        <v>319</v>
      </c>
      <c r="V443" t="s">
        <v>410</v>
      </c>
      <c r="W443" s="56" t="s">
        <v>330</v>
      </c>
      <c r="X443" s="56">
        <v>0</v>
      </c>
      <c r="Y443" s="56" t="s">
        <v>321</v>
      </c>
      <c r="Z443" s="56">
        <v>0</v>
      </c>
      <c r="AA443" s="56" t="s">
        <v>322</v>
      </c>
      <c r="AB443" s="56">
        <v>0</v>
      </c>
      <c r="AC443" s="56" t="s">
        <v>322</v>
      </c>
      <c r="AD443" s="56" t="s">
        <v>322</v>
      </c>
      <c r="AE443" s="56" t="s">
        <v>322</v>
      </c>
      <c r="AF443" s="56">
        <v>0</v>
      </c>
      <c r="AG443" s="56">
        <v>0</v>
      </c>
      <c r="AH443" s="56">
        <v>0</v>
      </c>
      <c r="AI443" s="56" t="s">
        <v>318</v>
      </c>
      <c r="AJ443">
        <v>1</v>
      </c>
      <c r="AK443">
        <v>100</v>
      </c>
    </row>
    <row r="444" spans="1:37">
      <c r="A444" t="s">
        <v>844</v>
      </c>
      <c r="B444" t="s">
        <v>309</v>
      </c>
      <c r="C444">
        <v>2020</v>
      </c>
      <c r="D444">
        <v>5</v>
      </c>
      <c r="E444" t="s">
        <v>849</v>
      </c>
      <c r="F444" t="s">
        <v>311</v>
      </c>
      <c r="G444">
        <v>11.448912999999999</v>
      </c>
      <c r="H444" s="24">
        <f>IF(AND(A444=A443,F444=F443,F444="Winter wheat"),G444*0.9*'Management details'!$F$46,
IF(AND(OR(A444&lt;&gt;A443,F444&lt;&gt;F443),F444="Winter wheat"),G444*'Management details'!$F$46,
IF(F444="Oilseed Rape",G444*'Management details'!$F$47)))</f>
        <v>88.614586619999997</v>
      </c>
      <c r="I444" t="s">
        <v>312</v>
      </c>
      <c r="J444">
        <v>10</v>
      </c>
      <c r="K444" t="s">
        <v>311</v>
      </c>
      <c r="L444" t="s">
        <v>313</v>
      </c>
      <c r="M444">
        <v>2.9</v>
      </c>
      <c r="N444" t="s">
        <v>314</v>
      </c>
      <c r="O444" t="s">
        <v>336</v>
      </c>
      <c r="P444">
        <v>6.3</v>
      </c>
      <c r="Q444" t="s">
        <v>337</v>
      </c>
      <c r="R444" t="s">
        <v>317</v>
      </c>
      <c r="S444">
        <v>220</v>
      </c>
      <c r="T444" s="56" t="s">
        <v>318</v>
      </c>
      <c r="U444" t="s">
        <v>324</v>
      </c>
      <c r="V444" t="s">
        <v>412</v>
      </c>
      <c r="W444" s="56" t="s">
        <v>330</v>
      </c>
      <c r="X444" s="56">
        <v>0</v>
      </c>
      <c r="Y444" s="56" t="s">
        <v>321</v>
      </c>
      <c r="Z444" s="56">
        <v>0</v>
      </c>
      <c r="AA444" s="56" t="s">
        <v>322</v>
      </c>
      <c r="AB444" s="56">
        <v>0</v>
      </c>
      <c r="AC444" s="56">
        <v>0</v>
      </c>
      <c r="AD444" s="56">
        <v>0</v>
      </c>
      <c r="AE444" s="56" t="s">
        <v>322</v>
      </c>
      <c r="AF444" s="56">
        <v>0</v>
      </c>
      <c r="AG444" s="56">
        <v>0</v>
      </c>
      <c r="AH444" s="56">
        <v>0</v>
      </c>
      <c r="AI444" s="56" t="s">
        <v>318</v>
      </c>
      <c r="AJ444">
        <v>1</v>
      </c>
      <c r="AK444">
        <v>100</v>
      </c>
    </row>
    <row r="445" spans="1:37">
      <c r="A445" t="s">
        <v>844</v>
      </c>
      <c r="B445" t="s">
        <v>309</v>
      </c>
      <c r="C445">
        <v>2021</v>
      </c>
      <c r="D445">
        <v>6</v>
      </c>
      <c r="E445" t="s">
        <v>850</v>
      </c>
      <c r="F445" t="s">
        <v>326</v>
      </c>
      <c r="G445">
        <v>11.448912999999999</v>
      </c>
      <c r="H445" s="24">
        <f>IF(AND(A445=A444,F445=F444,F445="Winter wheat"),G445*0.9*'Management details'!$F$46,
IF(AND(OR(A445&lt;&gt;A444,F445&lt;&gt;F444),F445="Winter wheat"),G445*'Management details'!$F$46,
IF(F445="Oilseed Rape",G445*'Management details'!$F$47)))</f>
        <v>40.071195499999995</v>
      </c>
      <c r="I445" t="s">
        <v>312</v>
      </c>
      <c r="J445">
        <v>10</v>
      </c>
      <c r="K445" t="s">
        <v>327</v>
      </c>
      <c r="L445" t="s">
        <v>313</v>
      </c>
      <c r="M445">
        <v>2.9</v>
      </c>
      <c r="N445" t="s">
        <v>314</v>
      </c>
      <c r="O445" t="s">
        <v>336</v>
      </c>
      <c r="P445">
        <v>6.3</v>
      </c>
      <c r="Q445" t="s">
        <v>337</v>
      </c>
      <c r="R445" t="s">
        <v>317</v>
      </c>
      <c r="S445">
        <v>220</v>
      </c>
      <c r="T445" s="56" t="s">
        <v>328</v>
      </c>
      <c r="U445" t="s">
        <v>329</v>
      </c>
      <c r="V445" t="s">
        <v>320</v>
      </c>
      <c r="W445" s="56" t="s">
        <v>330</v>
      </c>
      <c r="X445" s="56">
        <v>0</v>
      </c>
      <c r="Y445" s="56" t="s">
        <v>330</v>
      </c>
      <c r="Z445" s="56">
        <v>0</v>
      </c>
      <c r="AA445" s="56" t="s">
        <v>330</v>
      </c>
      <c r="AB445" s="56">
        <v>0</v>
      </c>
      <c r="AC445" s="56">
        <v>0</v>
      </c>
      <c r="AD445" s="56">
        <v>0</v>
      </c>
      <c r="AE445" s="56" t="s">
        <v>322</v>
      </c>
      <c r="AF445" s="56">
        <v>0</v>
      </c>
      <c r="AG445" s="56" t="s">
        <v>322</v>
      </c>
      <c r="AH445" s="56">
        <v>0</v>
      </c>
      <c r="AI445" s="56" t="s">
        <v>328</v>
      </c>
      <c r="AJ445">
        <v>1</v>
      </c>
      <c r="AK445">
        <v>100</v>
      </c>
    </row>
    <row r="446" spans="1:37">
      <c r="A446" t="s">
        <v>851</v>
      </c>
      <c r="B446" t="s">
        <v>309</v>
      </c>
      <c r="C446">
        <v>2016</v>
      </c>
      <c r="D446">
        <v>1</v>
      </c>
      <c r="E446" t="s">
        <v>852</v>
      </c>
      <c r="F446" t="s">
        <v>311</v>
      </c>
      <c r="G446">
        <v>5.3535409999999999</v>
      </c>
      <c r="H446" s="24">
        <f>IF(AND(A446=A445,F446=F445,F446="Winter wheat"),G446*0.9*'Management details'!$F$46,
IF(AND(OR(A446&lt;&gt;A445,F446&lt;&gt;F445),F446="Winter wheat"),G446*'Management details'!$F$46,
IF(F446="Oilseed Rape",G446*'Management details'!$F$47)))</f>
        <v>46.040452599999995</v>
      </c>
      <c r="I446" t="s">
        <v>312</v>
      </c>
      <c r="J446">
        <v>10</v>
      </c>
      <c r="K446" t="s">
        <v>311</v>
      </c>
      <c r="L446" t="s">
        <v>313</v>
      </c>
      <c r="M446">
        <v>4</v>
      </c>
      <c r="N446" t="s">
        <v>314</v>
      </c>
      <c r="O446" t="s">
        <v>315</v>
      </c>
      <c r="P446">
        <v>7.3</v>
      </c>
      <c r="Q446" t="s">
        <v>337</v>
      </c>
      <c r="R446" t="s">
        <v>317</v>
      </c>
      <c r="S446">
        <v>220</v>
      </c>
      <c r="T446" s="56" t="s">
        <v>318</v>
      </c>
      <c r="U446" t="s">
        <v>319</v>
      </c>
      <c r="V446" t="s">
        <v>320</v>
      </c>
      <c r="W446" s="56" t="s">
        <v>330</v>
      </c>
      <c r="X446" s="56">
        <v>0</v>
      </c>
      <c r="Y446" s="56" t="s">
        <v>321</v>
      </c>
      <c r="Z446" s="56">
        <v>0</v>
      </c>
      <c r="AA446" s="56" t="s">
        <v>322</v>
      </c>
      <c r="AB446" s="56">
        <v>0</v>
      </c>
      <c r="AC446" s="56" t="s">
        <v>322</v>
      </c>
      <c r="AD446" s="56" t="s">
        <v>322</v>
      </c>
      <c r="AE446" s="56" t="s">
        <v>322</v>
      </c>
      <c r="AF446" s="56">
        <v>0</v>
      </c>
      <c r="AG446" s="56">
        <v>0</v>
      </c>
      <c r="AH446" s="56">
        <v>0</v>
      </c>
      <c r="AI446" s="56" t="s">
        <v>318</v>
      </c>
      <c r="AJ446">
        <v>1</v>
      </c>
      <c r="AK446">
        <v>100</v>
      </c>
    </row>
    <row r="447" spans="1:37">
      <c r="A447" t="s">
        <v>851</v>
      </c>
      <c r="B447" t="s">
        <v>309</v>
      </c>
      <c r="C447">
        <v>2017</v>
      </c>
      <c r="D447">
        <v>2</v>
      </c>
      <c r="E447" t="s">
        <v>853</v>
      </c>
      <c r="F447" t="s">
        <v>311</v>
      </c>
      <c r="G447">
        <v>5.3535409999999999</v>
      </c>
      <c r="H447" s="24">
        <f>IF(AND(A447=A446,F447=F446,F447="Winter wheat"),G447*0.9*'Management details'!$F$46,
IF(AND(OR(A447&lt;&gt;A446,F447&lt;&gt;F446),F447="Winter wheat"),G447*'Management details'!$F$46,
IF(F447="Oilseed Rape",G447*'Management details'!$F$47)))</f>
        <v>41.436407339999995</v>
      </c>
      <c r="I447" t="s">
        <v>312</v>
      </c>
      <c r="J447">
        <v>10</v>
      </c>
      <c r="K447" t="s">
        <v>311</v>
      </c>
      <c r="L447" t="s">
        <v>313</v>
      </c>
      <c r="M447">
        <v>4</v>
      </c>
      <c r="N447" t="s">
        <v>314</v>
      </c>
      <c r="O447" t="s">
        <v>315</v>
      </c>
      <c r="P447">
        <v>7.3</v>
      </c>
      <c r="Q447" t="s">
        <v>337</v>
      </c>
      <c r="R447" t="s">
        <v>317</v>
      </c>
      <c r="S447">
        <v>220</v>
      </c>
      <c r="T447" s="56" t="s">
        <v>318</v>
      </c>
      <c r="U447" t="s">
        <v>324</v>
      </c>
      <c r="V447" t="s">
        <v>320</v>
      </c>
      <c r="W447" s="56" t="s">
        <v>330</v>
      </c>
      <c r="X447" s="56">
        <v>0</v>
      </c>
      <c r="Y447" s="56" t="s">
        <v>321</v>
      </c>
      <c r="Z447" s="56">
        <v>0</v>
      </c>
      <c r="AA447" s="56" t="s">
        <v>322</v>
      </c>
      <c r="AB447" s="56">
        <v>0</v>
      </c>
      <c r="AC447" s="56">
        <v>0</v>
      </c>
      <c r="AD447" s="56">
        <v>0</v>
      </c>
      <c r="AE447" s="56" t="s">
        <v>322</v>
      </c>
      <c r="AF447" s="56">
        <v>0</v>
      </c>
      <c r="AG447" s="56">
        <v>0</v>
      </c>
      <c r="AH447" s="56">
        <v>0</v>
      </c>
      <c r="AI447" s="56" t="s">
        <v>318</v>
      </c>
      <c r="AJ447">
        <v>1</v>
      </c>
      <c r="AK447">
        <v>100</v>
      </c>
    </row>
    <row r="448" spans="1:37">
      <c r="A448" t="s">
        <v>851</v>
      </c>
      <c r="B448" t="s">
        <v>309</v>
      </c>
      <c r="C448">
        <v>2018</v>
      </c>
      <c r="D448">
        <v>3</v>
      </c>
      <c r="E448" t="s">
        <v>854</v>
      </c>
      <c r="F448" t="s">
        <v>326</v>
      </c>
      <c r="G448">
        <v>5.3535409999999999</v>
      </c>
      <c r="H448" s="24">
        <f>IF(AND(A448=A447,F448=F447,F448="Winter wheat"),G448*0.9*'Management details'!$F$46,
IF(AND(OR(A448&lt;&gt;A447,F448&lt;&gt;F447),F448="Winter wheat"),G448*'Management details'!$F$46,
IF(F448="Oilseed Rape",G448*'Management details'!$F$47)))</f>
        <v>18.7373935</v>
      </c>
      <c r="I448" t="s">
        <v>312</v>
      </c>
      <c r="J448">
        <v>10</v>
      </c>
      <c r="K448" t="s">
        <v>327</v>
      </c>
      <c r="L448" t="s">
        <v>313</v>
      </c>
      <c r="M448">
        <v>4</v>
      </c>
      <c r="N448" t="s">
        <v>314</v>
      </c>
      <c r="O448" t="s">
        <v>315</v>
      </c>
      <c r="P448">
        <v>7.3</v>
      </c>
      <c r="Q448" t="s">
        <v>337</v>
      </c>
      <c r="R448" t="s">
        <v>317</v>
      </c>
      <c r="S448">
        <v>220</v>
      </c>
      <c r="T448" s="56" t="s">
        <v>328</v>
      </c>
      <c r="U448" t="s">
        <v>329</v>
      </c>
      <c r="V448" t="s">
        <v>320</v>
      </c>
      <c r="W448" s="56" t="s">
        <v>330</v>
      </c>
      <c r="X448" s="56">
        <v>0</v>
      </c>
      <c r="Y448" s="56" t="s">
        <v>330</v>
      </c>
      <c r="Z448" s="56">
        <v>0</v>
      </c>
      <c r="AA448" s="56" t="s">
        <v>330</v>
      </c>
      <c r="AB448" s="56">
        <v>0</v>
      </c>
      <c r="AC448" s="56">
        <v>0</v>
      </c>
      <c r="AD448" s="56">
        <v>0</v>
      </c>
      <c r="AE448" s="56" t="s">
        <v>322</v>
      </c>
      <c r="AF448" s="56">
        <v>0</v>
      </c>
      <c r="AG448" s="56" t="s">
        <v>322</v>
      </c>
      <c r="AH448" s="56">
        <v>0</v>
      </c>
      <c r="AI448" s="56" t="s">
        <v>328</v>
      </c>
      <c r="AJ448">
        <v>1</v>
      </c>
      <c r="AK448">
        <v>100</v>
      </c>
    </row>
    <row r="449" spans="1:37">
      <c r="A449" t="s">
        <v>851</v>
      </c>
      <c r="B449" t="s">
        <v>309</v>
      </c>
      <c r="C449">
        <v>2019</v>
      </c>
      <c r="D449">
        <v>4</v>
      </c>
      <c r="E449" t="s">
        <v>855</v>
      </c>
      <c r="F449" t="s">
        <v>311</v>
      </c>
      <c r="G449">
        <v>5.3535409999999999</v>
      </c>
      <c r="H449" s="24">
        <f>IF(AND(A449=A448,F449=F448,F449="Winter wheat"),G449*0.9*'Management details'!$F$46,
IF(AND(OR(A449&lt;&gt;A448,F449&lt;&gt;F448),F449="Winter wheat"),G449*'Management details'!$F$46,
IF(F449="Oilseed Rape",G449*'Management details'!$F$47)))</f>
        <v>46.040452599999995</v>
      </c>
      <c r="I449" t="s">
        <v>312</v>
      </c>
      <c r="J449">
        <v>10</v>
      </c>
      <c r="K449" t="s">
        <v>311</v>
      </c>
      <c r="L449" t="s">
        <v>313</v>
      </c>
      <c r="M449">
        <v>4</v>
      </c>
      <c r="N449" t="s">
        <v>314</v>
      </c>
      <c r="O449" t="s">
        <v>315</v>
      </c>
      <c r="P449">
        <v>7.3</v>
      </c>
      <c r="Q449" t="s">
        <v>337</v>
      </c>
      <c r="R449" t="s">
        <v>317</v>
      </c>
      <c r="S449">
        <v>220</v>
      </c>
      <c r="T449" s="56" t="s">
        <v>318</v>
      </c>
      <c r="U449" t="s">
        <v>319</v>
      </c>
      <c r="V449" t="s">
        <v>320</v>
      </c>
      <c r="W449" s="56" t="s">
        <v>330</v>
      </c>
      <c r="X449" s="56">
        <v>0</v>
      </c>
      <c r="Y449" s="56" t="s">
        <v>321</v>
      </c>
      <c r="Z449" s="56">
        <v>0</v>
      </c>
      <c r="AA449" s="56" t="s">
        <v>322</v>
      </c>
      <c r="AB449" s="56">
        <v>0</v>
      </c>
      <c r="AC449" s="56" t="s">
        <v>322</v>
      </c>
      <c r="AD449" s="56" t="s">
        <v>322</v>
      </c>
      <c r="AE449" s="56" t="s">
        <v>322</v>
      </c>
      <c r="AF449" s="56">
        <v>0</v>
      </c>
      <c r="AG449" s="56">
        <v>0</v>
      </c>
      <c r="AH449" s="56">
        <v>0</v>
      </c>
      <c r="AI449" s="56" t="s">
        <v>318</v>
      </c>
      <c r="AJ449">
        <v>1</v>
      </c>
      <c r="AK449">
        <v>100</v>
      </c>
    </row>
    <row r="450" spans="1:37">
      <c r="A450" t="s">
        <v>851</v>
      </c>
      <c r="B450" t="s">
        <v>309</v>
      </c>
      <c r="C450">
        <v>2020</v>
      </c>
      <c r="D450">
        <v>5</v>
      </c>
      <c r="E450" t="s">
        <v>856</v>
      </c>
      <c r="F450" t="s">
        <v>311</v>
      </c>
      <c r="G450">
        <v>5.3535409999999999</v>
      </c>
      <c r="H450" s="24">
        <f>IF(AND(A450=A449,F450=F449,F450="Winter wheat"),G450*0.9*'Management details'!$F$46,
IF(AND(OR(A450&lt;&gt;A449,F450&lt;&gt;F449),F450="Winter wheat"),G450*'Management details'!$F$46,
IF(F450="Oilseed Rape",G450*'Management details'!$F$47)))</f>
        <v>41.436407339999995</v>
      </c>
      <c r="I450" t="s">
        <v>312</v>
      </c>
      <c r="J450">
        <v>10</v>
      </c>
      <c r="K450" t="s">
        <v>311</v>
      </c>
      <c r="L450" t="s">
        <v>313</v>
      </c>
      <c r="M450">
        <v>4</v>
      </c>
      <c r="N450" t="s">
        <v>314</v>
      </c>
      <c r="O450" t="s">
        <v>315</v>
      </c>
      <c r="P450">
        <v>7.3</v>
      </c>
      <c r="Q450" t="s">
        <v>337</v>
      </c>
      <c r="R450" t="s">
        <v>317</v>
      </c>
      <c r="S450">
        <v>220</v>
      </c>
      <c r="T450" s="56" t="s">
        <v>318</v>
      </c>
      <c r="U450" t="s">
        <v>324</v>
      </c>
      <c r="V450" t="s">
        <v>320</v>
      </c>
      <c r="W450" s="56" t="s">
        <v>330</v>
      </c>
      <c r="X450" s="56">
        <v>0</v>
      </c>
      <c r="Y450" s="56" t="s">
        <v>321</v>
      </c>
      <c r="Z450" s="56">
        <v>0</v>
      </c>
      <c r="AA450" s="56" t="s">
        <v>322</v>
      </c>
      <c r="AB450" s="56">
        <v>0</v>
      </c>
      <c r="AC450" s="56">
        <v>0</v>
      </c>
      <c r="AD450" s="56">
        <v>0</v>
      </c>
      <c r="AE450" s="56" t="s">
        <v>322</v>
      </c>
      <c r="AF450" s="56">
        <v>0</v>
      </c>
      <c r="AG450" s="56">
        <v>0</v>
      </c>
      <c r="AH450" s="56">
        <v>0</v>
      </c>
      <c r="AI450" s="56" t="s">
        <v>318</v>
      </c>
      <c r="AJ450">
        <v>1</v>
      </c>
      <c r="AK450">
        <v>100</v>
      </c>
    </row>
    <row r="451" spans="1:37">
      <c r="A451" t="s">
        <v>851</v>
      </c>
      <c r="B451" t="s">
        <v>309</v>
      </c>
      <c r="C451">
        <v>2021</v>
      </c>
      <c r="D451">
        <v>6</v>
      </c>
      <c r="E451" t="s">
        <v>857</v>
      </c>
      <c r="F451" t="s">
        <v>326</v>
      </c>
      <c r="G451">
        <v>5.3535409999999999</v>
      </c>
      <c r="H451" s="24">
        <f>IF(AND(A451=A450,F451=F450,F451="Winter wheat"),G451*0.9*'Management details'!$F$46,
IF(AND(OR(A451&lt;&gt;A450,F451&lt;&gt;F450),F451="Winter wheat"),G451*'Management details'!$F$46,
IF(F451="Oilseed Rape",G451*'Management details'!$F$47)))</f>
        <v>18.7373935</v>
      </c>
      <c r="I451" t="s">
        <v>312</v>
      </c>
      <c r="J451">
        <v>10</v>
      </c>
      <c r="K451" t="s">
        <v>327</v>
      </c>
      <c r="L451" t="s">
        <v>313</v>
      </c>
      <c r="M451">
        <v>4</v>
      </c>
      <c r="N451" t="s">
        <v>314</v>
      </c>
      <c r="O451" t="s">
        <v>315</v>
      </c>
      <c r="P451">
        <v>7.3</v>
      </c>
      <c r="Q451" t="s">
        <v>337</v>
      </c>
      <c r="R451" t="s">
        <v>317</v>
      </c>
      <c r="S451">
        <v>220</v>
      </c>
      <c r="T451" s="56" t="s">
        <v>328</v>
      </c>
      <c r="U451" t="s">
        <v>329</v>
      </c>
      <c r="V451" t="s">
        <v>320</v>
      </c>
      <c r="W451" s="56" t="s">
        <v>330</v>
      </c>
      <c r="X451" s="56">
        <v>0</v>
      </c>
      <c r="Y451" s="56" t="s">
        <v>330</v>
      </c>
      <c r="Z451" s="56">
        <v>0</v>
      </c>
      <c r="AA451" s="56" t="s">
        <v>330</v>
      </c>
      <c r="AB451" s="56">
        <v>0</v>
      </c>
      <c r="AC451" s="56">
        <v>0</v>
      </c>
      <c r="AD451" s="56">
        <v>0</v>
      </c>
      <c r="AE451" s="56" t="s">
        <v>322</v>
      </c>
      <c r="AF451" s="56">
        <v>0</v>
      </c>
      <c r="AG451" s="56" t="s">
        <v>322</v>
      </c>
      <c r="AH451" s="56">
        <v>0</v>
      </c>
      <c r="AI451" s="56" t="s">
        <v>328</v>
      </c>
      <c r="AJ451">
        <v>1</v>
      </c>
      <c r="AK451">
        <v>100</v>
      </c>
    </row>
    <row r="452" spans="1:37">
      <c r="A452" t="s">
        <v>858</v>
      </c>
      <c r="B452" t="s">
        <v>309</v>
      </c>
      <c r="C452">
        <v>2016</v>
      </c>
      <c r="D452">
        <v>1</v>
      </c>
      <c r="E452" t="s">
        <v>859</v>
      </c>
      <c r="F452" t="s">
        <v>311</v>
      </c>
      <c r="G452">
        <v>6.9975250000000004</v>
      </c>
      <c r="H452" s="24">
        <f>IF(AND(A452=A451,F452=F451,F452="Winter wheat"),G452*0.9*'Management details'!$F$46,
IF(AND(OR(A452&lt;&gt;A451,F452&lt;&gt;F451),F452="Winter wheat"),G452*'Management details'!$F$46,
IF(F452="Oilseed Rape",G452*'Management details'!$F$47)))</f>
        <v>60.178715000000004</v>
      </c>
      <c r="I452" t="s">
        <v>312</v>
      </c>
      <c r="J452">
        <v>10</v>
      </c>
      <c r="K452" t="s">
        <v>311</v>
      </c>
      <c r="L452" t="s">
        <v>313</v>
      </c>
      <c r="M452">
        <v>4</v>
      </c>
      <c r="N452" t="s">
        <v>314</v>
      </c>
      <c r="O452" t="s">
        <v>315</v>
      </c>
      <c r="P452">
        <v>7.3</v>
      </c>
      <c r="Q452" t="s">
        <v>337</v>
      </c>
      <c r="R452" t="s">
        <v>317</v>
      </c>
      <c r="S452">
        <v>220</v>
      </c>
      <c r="T452" s="56" t="s">
        <v>318</v>
      </c>
      <c r="U452" t="s">
        <v>319</v>
      </c>
      <c r="V452" t="s">
        <v>320</v>
      </c>
      <c r="W452" s="56" t="s">
        <v>330</v>
      </c>
      <c r="X452" s="56">
        <v>0</v>
      </c>
      <c r="Y452" s="56" t="s">
        <v>321</v>
      </c>
      <c r="Z452" s="56">
        <v>0</v>
      </c>
      <c r="AA452" s="56" t="s">
        <v>322</v>
      </c>
      <c r="AB452" s="56">
        <v>0</v>
      </c>
      <c r="AC452" s="56" t="s">
        <v>322</v>
      </c>
      <c r="AD452" s="56" t="s">
        <v>322</v>
      </c>
      <c r="AE452" s="56" t="s">
        <v>322</v>
      </c>
      <c r="AF452" s="56">
        <v>0</v>
      </c>
      <c r="AG452" s="56">
        <v>0</v>
      </c>
      <c r="AH452" s="56">
        <v>0</v>
      </c>
      <c r="AI452" s="56" t="s">
        <v>318</v>
      </c>
      <c r="AJ452">
        <v>1</v>
      </c>
      <c r="AK452">
        <v>100</v>
      </c>
    </row>
    <row r="453" spans="1:37">
      <c r="A453" t="s">
        <v>858</v>
      </c>
      <c r="B453" t="s">
        <v>309</v>
      </c>
      <c r="C453">
        <v>2017</v>
      </c>
      <c r="D453">
        <v>2</v>
      </c>
      <c r="E453" t="s">
        <v>860</v>
      </c>
      <c r="F453" t="s">
        <v>311</v>
      </c>
      <c r="G453">
        <v>6.9975250000000004</v>
      </c>
      <c r="H453" s="24">
        <f>IF(AND(A453=A452,F453=F452,F453="Winter wheat"),G453*0.9*'Management details'!$F$46,
IF(AND(OR(A453&lt;&gt;A452,F453&lt;&gt;F452),F453="Winter wheat"),G453*'Management details'!$F$46,
IF(F453="Oilseed Rape",G453*'Management details'!$F$47)))</f>
        <v>54.160843500000006</v>
      </c>
      <c r="I453" t="s">
        <v>312</v>
      </c>
      <c r="J453">
        <v>10</v>
      </c>
      <c r="K453" t="s">
        <v>311</v>
      </c>
      <c r="L453" t="s">
        <v>313</v>
      </c>
      <c r="M453">
        <v>4</v>
      </c>
      <c r="N453" t="s">
        <v>314</v>
      </c>
      <c r="O453" t="s">
        <v>315</v>
      </c>
      <c r="P453">
        <v>7.3</v>
      </c>
      <c r="Q453" t="s">
        <v>337</v>
      </c>
      <c r="R453" t="s">
        <v>317</v>
      </c>
      <c r="S453">
        <v>220</v>
      </c>
      <c r="T453" s="56" t="s">
        <v>318</v>
      </c>
      <c r="U453" t="s">
        <v>324</v>
      </c>
      <c r="V453" t="s">
        <v>320</v>
      </c>
      <c r="W453" s="56" t="s">
        <v>330</v>
      </c>
      <c r="X453" s="56">
        <v>0</v>
      </c>
      <c r="Y453" s="56" t="s">
        <v>321</v>
      </c>
      <c r="Z453" s="56">
        <v>0</v>
      </c>
      <c r="AA453" s="56" t="s">
        <v>322</v>
      </c>
      <c r="AB453" s="56">
        <v>0</v>
      </c>
      <c r="AC453" s="56">
        <v>0</v>
      </c>
      <c r="AD453" s="56">
        <v>0</v>
      </c>
      <c r="AE453" s="56" t="s">
        <v>322</v>
      </c>
      <c r="AF453" s="56">
        <v>0</v>
      </c>
      <c r="AG453" s="56">
        <v>0</v>
      </c>
      <c r="AH453" s="56">
        <v>0</v>
      </c>
      <c r="AI453" s="56" t="s">
        <v>318</v>
      </c>
      <c r="AJ453">
        <v>1</v>
      </c>
      <c r="AK453">
        <v>100</v>
      </c>
    </row>
    <row r="454" spans="1:37">
      <c r="A454" t="s">
        <v>858</v>
      </c>
      <c r="B454" t="s">
        <v>309</v>
      </c>
      <c r="C454">
        <v>2018</v>
      </c>
      <c r="D454">
        <v>3</v>
      </c>
      <c r="E454" t="s">
        <v>861</v>
      </c>
      <c r="F454" t="s">
        <v>326</v>
      </c>
      <c r="G454">
        <v>6.9975250000000004</v>
      </c>
      <c r="H454" s="24">
        <f>IF(AND(A454=A453,F454=F453,F454="Winter wheat"),G454*0.9*'Management details'!$F$46,
IF(AND(OR(A454&lt;&gt;A453,F454&lt;&gt;F453),F454="Winter wheat"),G454*'Management details'!$F$46,
IF(F454="Oilseed Rape",G454*'Management details'!$F$47)))</f>
        <v>24.4913375</v>
      </c>
      <c r="I454" t="s">
        <v>312</v>
      </c>
      <c r="J454">
        <v>10</v>
      </c>
      <c r="K454" t="s">
        <v>327</v>
      </c>
      <c r="L454" t="s">
        <v>313</v>
      </c>
      <c r="M454">
        <v>4</v>
      </c>
      <c r="N454" t="s">
        <v>314</v>
      </c>
      <c r="O454" t="s">
        <v>315</v>
      </c>
      <c r="P454">
        <v>7.3</v>
      </c>
      <c r="Q454" t="s">
        <v>337</v>
      </c>
      <c r="R454" t="s">
        <v>317</v>
      </c>
      <c r="S454">
        <v>220</v>
      </c>
      <c r="T454" s="56" t="s">
        <v>328</v>
      </c>
      <c r="U454" t="s">
        <v>329</v>
      </c>
      <c r="V454" t="s">
        <v>320</v>
      </c>
      <c r="W454" s="56" t="s">
        <v>330</v>
      </c>
      <c r="X454" s="56">
        <v>0</v>
      </c>
      <c r="Y454" s="56" t="s">
        <v>330</v>
      </c>
      <c r="Z454" s="56">
        <v>0</v>
      </c>
      <c r="AA454" s="56" t="s">
        <v>330</v>
      </c>
      <c r="AB454" s="56">
        <v>0</v>
      </c>
      <c r="AC454" s="56">
        <v>0</v>
      </c>
      <c r="AD454" s="56">
        <v>0</v>
      </c>
      <c r="AE454" s="56" t="s">
        <v>322</v>
      </c>
      <c r="AF454" s="56">
        <v>0</v>
      </c>
      <c r="AG454" s="56" t="s">
        <v>322</v>
      </c>
      <c r="AH454" s="56">
        <v>0</v>
      </c>
      <c r="AI454" s="56" t="s">
        <v>328</v>
      </c>
      <c r="AJ454">
        <v>1</v>
      </c>
      <c r="AK454">
        <v>100</v>
      </c>
    </row>
    <row r="455" spans="1:37">
      <c r="A455" t="s">
        <v>858</v>
      </c>
      <c r="B455" t="s">
        <v>309</v>
      </c>
      <c r="C455">
        <v>2019</v>
      </c>
      <c r="D455">
        <v>4</v>
      </c>
      <c r="E455" t="s">
        <v>862</v>
      </c>
      <c r="F455" t="s">
        <v>311</v>
      </c>
      <c r="G455">
        <v>6.9975250000000004</v>
      </c>
      <c r="H455" s="24">
        <f>IF(AND(A455=A454,F455=F454,F455="Winter wheat"),G455*0.9*'Management details'!$F$46,
IF(AND(OR(A455&lt;&gt;A454,F455&lt;&gt;F454),F455="Winter wheat"),G455*'Management details'!$F$46,
IF(F455="Oilseed Rape",G455*'Management details'!$F$47)))</f>
        <v>60.178715000000004</v>
      </c>
      <c r="I455" t="s">
        <v>312</v>
      </c>
      <c r="J455">
        <v>10</v>
      </c>
      <c r="K455" t="s">
        <v>311</v>
      </c>
      <c r="L455" t="s">
        <v>313</v>
      </c>
      <c r="M455">
        <v>4</v>
      </c>
      <c r="N455" t="s">
        <v>314</v>
      </c>
      <c r="O455" t="s">
        <v>315</v>
      </c>
      <c r="P455">
        <v>7.3</v>
      </c>
      <c r="Q455" t="s">
        <v>337</v>
      </c>
      <c r="R455" t="s">
        <v>317</v>
      </c>
      <c r="S455">
        <v>220</v>
      </c>
      <c r="T455" s="56" t="s">
        <v>318</v>
      </c>
      <c r="U455" t="s">
        <v>319</v>
      </c>
      <c r="V455" t="s">
        <v>320</v>
      </c>
      <c r="W455" s="56" t="s">
        <v>330</v>
      </c>
      <c r="X455" s="56">
        <v>0</v>
      </c>
      <c r="Y455" s="56" t="s">
        <v>321</v>
      </c>
      <c r="Z455" s="56">
        <v>0</v>
      </c>
      <c r="AA455" s="56" t="s">
        <v>322</v>
      </c>
      <c r="AB455" s="56">
        <v>0</v>
      </c>
      <c r="AC455" s="56" t="s">
        <v>322</v>
      </c>
      <c r="AD455" s="56" t="s">
        <v>322</v>
      </c>
      <c r="AE455" s="56" t="s">
        <v>322</v>
      </c>
      <c r="AF455" s="56">
        <v>0</v>
      </c>
      <c r="AG455" s="56">
        <v>0</v>
      </c>
      <c r="AH455" s="56">
        <v>0</v>
      </c>
      <c r="AI455" s="56" t="s">
        <v>318</v>
      </c>
      <c r="AJ455">
        <v>1</v>
      </c>
      <c r="AK455">
        <v>100</v>
      </c>
    </row>
    <row r="456" spans="1:37">
      <c r="A456" t="s">
        <v>858</v>
      </c>
      <c r="B456" t="s">
        <v>309</v>
      </c>
      <c r="C456">
        <v>2020</v>
      </c>
      <c r="D456">
        <v>5</v>
      </c>
      <c r="E456" t="s">
        <v>863</v>
      </c>
      <c r="F456" t="s">
        <v>311</v>
      </c>
      <c r="G456">
        <v>6.9975250000000004</v>
      </c>
      <c r="H456" s="24">
        <f>IF(AND(A456=A455,F456=F455,F456="Winter wheat"),G456*0.9*'Management details'!$F$46,
IF(AND(OR(A456&lt;&gt;A455,F456&lt;&gt;F455),F456="Winter wheat"),G456*'Management details'!$F$46,
IF(F456="Oilseed Rape",G456*'Management details'!$F$47)))</f>
        <v>54.160843500000006</v>
      </c>
      <c r="I456" t="s">
        <v>312</v>
      </c>
      <c r="J456">
        <v>10</v>
      </c>
      <c r="K456" t="s">
        <v>311</v>
      </c>
      <c r="L456" t="s">
        <v>313</v>
      </c>
      <c r="M456">
        <v>4</v>
      </c>
      <c r="N456" t="s">
        <v>314</v>
      </c>
      <c r="O456" t="s">
        <v>315</v>
      </c>
      <c r="P456">
        <v>7.3</v>
      </c>
      <c r="Q456" t="s">
        <v>337</v>
      </c>
      <c r="R456" t="s">
        <v>317</v>
      </c>
      <c r="S456">
        <v>220</v>
      </c>
      <c r="T456" s="56" t="s">
        <v>318</v>
      </c>
      <c r="U456" t="s">
        <v>324</v>
      </c>
      <c r="V456" t="s">
        <v>320</v>
      </c>
      <c r="W456" s="56" t="s">
        <v>330</v>
      </c>
      <c r="X456" s="56">
        <v>0</v>
      </c>
      <c r="Y456" s="56" t="s">
        <v>321</v>
      </c>
      <c r="Z456" s="56">
        <v>0</v>
      </c>
      <c r="AA456" s="56" t="s">
        <v>322</v>
      </c>
      <c r="AB456" s="56">
        <v>0</v>
      </c>
      <c r="AC456" s="56">
        <v>0</v>
      </c>
      <c r="AD456" s="56">
        <v>0</v>
      </c>
      <c r="AE456" s="56" t="s">
        <v>322</v>
      </c>
      <c r="AF456" s="56">
        <v>0</v>
      </c>
      <c r="AG456" s="56">
        <v>0</v>
      </c>
      <c r="AH456" s="56">
        <v>0</v>
      </c>
      <c r="AI456" s="56" t="s">
        <v>318</v>
      </c>
      <c r="AJ456">
        <v>1</v>
      </c>
      <c r="AK456">
        <v>100</v>
      </c>
    </row>
    <row r="457" spans="1:37">
      <c r="A457" t="s">
        <v>858</v>
      </c>
      <c r="B457" t="s">
        <v>309</v>
      </c>
      <c r="C457">
        <v>2021</v>
      </c>
      <c r="D457">
        <v>6</v>
      </c>
      <c r="E457" t="s">
        <v>864</v>
      </c>
      <c r="F457" t="s">
        <v>326</v>
      </c>
      <c r="G457">
        <v>6.9975250000000004</v>
      </c>
      <c r="H457" s="24">
        <f>IF(AND(A457=A456,F457=F456,F457="Winter wheat"),G457*0.9*'Management details'!$F$46,
IF(AND(OR(A457&lt;&gt;A456,F457&lt;&gt;F456),F457="Winter wheat"),G457*'Management details'!$F$46,
IF(F457="Oilseed Rape",G457*'Management details'!$F$47)))</f>
        <v>24.4913375</v>
      </c>
      <c r="I457" t="s">
        <v>312</v>
      </c>
      <c r="J457">
        <v>10</v>
      </c>
      <c r="K457" t="s">
        <v>327</v>
      </c>
      <c r="L457" t="s">
        <v>313</v>
      </c>
      <c r="M457">
        <v>4</v>
      </c>
      <c r="N457" t="s">
        <v>314</v>
      </c>
      <c r="O457" t="s">
        <v>315</v>
      </c>
      <c r="P457">
        <v>7.3</v>
      </c>
      <c r="Q457" t="s">
        <v>337</v>
      </c>
      <c r="R457" t="s">
        <v>317</v>
      </c>
      <c r="S457">
        <v>220</v>
      </c>
      <c r="T457" s="56" t="s">
        <v>328</v>
      </c>
      <c r="U457" t="s">
        <v>329</v>
      </c>
      <c r="V457" t="s">
        <v>320</v>
      </c>
      <c r="W457" s="56" t="s">
        <v>330</v>
      </c>
      <c r="X457" s="56">
        <v>0</v>
      </c>
      <c r="Y457" s="56" t="s">
        <v>330</v>
      </c>
      <c r="Z457" s="56">
        <v>0</v>
      </c>
      <c r="AA457" s="56" t="s">
        <v>330</v>
      </c>
      <c r="AB457" s="56">
        <v>0</v>
      </c>
      <c r="AC457" s="56">
        <v>0</v>
      </c>
      <c r="AD457" s="56">
        <v>0</v>
      </c>
      <c r="AE457" s="56" t="s">
        <v>322</v>
      </c>
      <c r="AF457" s="56">
        <v>0</v>
      </c>
      <c r="AG457" s="56" t="s">
        <v>322</v>
      </c>
      <c r="AH457" s="56">
        <v>0</v>
      </c>
      <c r="AI457" s="56" t="s">
        <v>328</v>
      </c>
      <c r="AJ457">
        <v>1</v>
      </c>
      <c r="AK457">
        <v>100</v>
      </c>
    </row>
    <row r="458" spans="1:37">
      <c r="A458" t="s">
        <v>865</v>
      </c>
      <c r="B458" t="s">
        <v>309</v>
      </c>
      <c r="C458">
        <v>2016</v>
      </c>
      <c r="D458">
        <v>1</v>
      </c>
      <c r="E458" t="s">
        <v>866</v>
      </c>
      <c r="F458" t="s">
        <v>311</v>
      </c>
      <c r="G458">
        <v>9.0746739999999999</v>
      </c>
      <c r="H458" s="24">
        <f>IF(AND(A458=A457,F458=F457,F458="Winter wheat"),G458*0.9*'Management details'!$F$46,
IF(AND(OR(A458&lt;&gt;A457,F458&lt;&gt;F457),F458="Winter wheat"),G458*'Management details'!$F$46,
IF(F458="Oilseed Rape",G458*'Management details'!$F$47)))</f>
        <v>78.042196399999995</v>
      </c>
      <c r="I458" t="s">
        <v>312</v>
      </c>
      <c r="J458">
        <v>10</v>
      </c>
      <c r="K458" t="s">
        <v>311</v>
      </c>
      <c r="L458" t="s">
        <v>313</v>
      </c>
      <c r="M458">
        <v>4</v>
      </c>
      <c r="N458" t="s">
        <v>314</v>
      </c>
      <c r="O458" t="s">
        <v>315</v>
      </c>
      <c r="P458">
        <v>7.3</v>
      </c>
      <c r="Q458" t="s">
        <v>337</v>
      </c>
      <c r="R458" t="s">
        <v>317</v>
      </c>
      <c r="S458">
        <v>220</v>
      </c>
      <c r="T458" s="56" t="s">
        <v>318</v>
      </c>
      <c r="U458" t="s">
        <v>319</v>
      </c>
      <c r="V458" t="s">
        <v>320</v>
      </c>
      <c r="W458" s="56" t="s">
        <v>330</v>
      </c>
      <c r="X458" s="56">
        <v>0</v>
      </c>
      <c r="Y458" s="56" t="s">
        <v>321</v>
      </c>
      <c r="Z458" s="56">
        <v>0</v>
      </c>
      <c r="AA458" s="56" t="s">
        <v>322</v>
      </c>
      <c r="AB458" s="56">
        <v>0</v>
      </c>
      <c r="AC458" s="56" t="s">
        <v>322</v>
      </c>
      <c r="AD458" s="56" t="s">
        <v>322</v>
      </c>
      <c r="AE458" s="56" t="s">
        <v>322</v>
      </c>
      <c r="AF458" s="56">
        <v>0</v>
      </c>
      <c r="AG458" s="56">
        <v>0</v>
      </c>
      <c r="AH458" s="56">
        <v>0</v>
      </c>
      <c r="AI458" s="56" t="s">
        <v>318</v>
      </c>
      <c r="AJ458">
        <v>1</v>
      </c>
      <c r="AK458">
        <v>100</v>
      </c>
    </row>
    <row r="459" spans="1:37">
      <c r="A459" t="s">
        <v>865</v>
      </c>
      <c r="B459" t="s">
        <v>309</v>
      </c>
      <c r="C459">
        <v>2017</v>
      </c>
      <c r="D459">
        <v>2</v>
      </c>
      <c r="E459" t="s">
        <v>867</v>
      </c>
      <c r="F459" t="s">
        <v>311</v>
      </c>
      <c r="G459">
        <v>9.0746739999999999</v>
      </c>
      <c r="H459" s="24">
        <f>IF(AND(A459=A458,F459=F458,F459="Winter wheat"),G459*0.9*'Management details'!$F$46,
IF(AND(OR(A459&lt;&gt;A458,F459&lt;&gt;F458),F459="Winter wheat"),G459*'Management details'!$F$46,
IF(F459="Oilseed Rape",G459*'Management details'!$F$47)))</f>
        <v>70.237976759999995</v>
      </c>
      <c r="I459" t="s">
        <v>312</v>
      </c>
      <c r="J459">
        <v>10</v>
      </c>
      <c r="K459" t="s">
        <v>311</v>
      </c>
      <c r="L459" t="s">
        <v>313</v>
      </c>
      <c r="M459">
        <v>4</v>
      </c>
      <c r="N459" t="s">
        <v>314</v>
      </c>
      <c r="O459" t="s">
        <v>315</v>
      </c>
      <c r="P459">
        <v>7.3</v>
      </c>
      <c r="Q459" t="s">
        <v>337</v>
      </c>
      <c r="R459" t="s">
        <v>317</v>
      </c>
      <c r="S459">
        <v>220</v>
      </c>
      <c r="T459" s="56" t="s">
        <v>318</v>
      </c>
      <c r="U459" t="s">
        <v>324</v>
      </c>
      <c r="V459" t="s">
        <v>320</v>
      </c>
      <c r="W459" s="56" t="s">
        <v>330</v>
      </c>
      <c r="X459" s="56">
        <v>0</v>
      </c>
      <c r="Y459" s="56" t="s">
        <v>321</v>
      </c>
      <c r="Z459" s="56">
        <v>0</v>
      </c>
      <c r="AA459" s="56" t="s">
        <v>322</v>
      </c>
      <c r="AB459" s="56">
        <v>0</v>
      </c>
      <c r="AC459" s="56">
        <v>0</v>
      </c>
      <c r="AD459" s="56">
        <v>0</v>
      </c>
      <c r="AE459" s="56" t="s">
        <v>322</v>
      </c>
      <c r="AF459" s="56">
        <v>0</v>
      </c>
      <c r="AG459" s="56">
        <v>0</v>
      </c>
      <c r="AH459" s="56">
        <v>0</v>
      </c>
      <c r="AI459" s="56" t="s">
        <v>318</v>
      </c>
      <c r="AJ459">
        <v>1</v>
      </c>
      <c r="AK459">
        <v>100</v>
      </c>
    </row>
    <row r="460" spans="1:37">
      <c r="A460" t="s">
        <v>865</v>
      </c>
      <c r="B460" t="s">
        <v>309</v>
      </c>
      <c r="C460">
        <v>2018</v>
      </c>
      <c r="D460">
        <v>3</v>
      </c>
      <c r="E460" t="s">
        <v>868</v>
      </c>
      <c r="F460" t="s">
        <v>326</v>
      </c>
      <c r="G460">
        <v>9.0746739999999999</v>
      </c>
      <c r="H460" s="24">
        <f>IF(AND(A460=A459,F460=F459,F460="Winter wheat"),G460*0.9*'Management details'!$F$46,
IF(AND(OR(A460&lt;&gt;A459,F460&lt;&gt;F459),F460="Winter wheat"),G460*'Management details'!$F$46,
IF(F460="Oilseed Rape",G460*'Management details'!$F$47)))</f>
        <v>31.761358999999999</v>
      </c>
      <c r="I460" t="s">
        <v>312</v>
      </c>
      <c r="J460">
        <v>10</v>
      </c>
      <c r="K460" t="s">
        <v>327</v>
      </c>
      <c r="L460" t="s">
        <v>313</v>
      </c>
      <c r="M460">
        <v>4</v>
      </c>
      <c r="N460" t="s">
        <v>314</v>
      </c>
      <c r="O460" t="s">
        <v>315</v>
      </c>
      <c r="P460">
        <v>7.3</v>
      </c>
      <c r="Q460" t="s">
        <v>337</v>
      </c>
      <c r="R460" t="s">
        <v>317</v>
      </c>
      <c r="S460">
        <v>220</v>
      </c>
      <c r="T460" s="56" t="s">
        <v>328</v>
      </c>
      <c r="U460" t="s">
        <v>329</v>
      </c>
      <c r="V460" t="s">
        <v>320</v>
      </c>
      <c r="W460" s="56" t="s">
        <v>330</v>
      </c>
      <c r="X460" s="56">
        <v>0</v>
      </c>
      <c r="Y460" s="56" t="s">
        <v>330</v>
      </c>
      <c r="Z460" s="56">
        <v>0</v>
      </c>
      <c r="AA460" s="56" t="s">
        <v>330</v>
      </c>
      <c r="AB460" s="56">
        <v>0</v>
      </c>
      <c r="AC460" s="56">
        <v>0</v>
      </c>
      <c r="AD460" s="56">
        <v>0</v>
      </c>
      <c r="AE460" s="56" t="s">
        <v>322</v>
      </c>
      <c r="AF460" s="56">
        <v>0</v>
      </c>
      <c r="AG460" s="56" t="s">
        <v>322</v>
      </c>
      <c r="AH460" s="56">
        <v>0</v>
      </c>
      <c r="AI460" s="56" t="s">
        <v>328</v>
      </c>
      <c r="AJ460">
        <v>1</v>
      </c>
      <c r="AK460">
        <v>100</v>
      </c>
    </row>
    <row r="461" spans="1:37">
      <c r="A461" t="s">
        <v>865</v>
      </c>
      <c r="B461" t="s">
        <v>309</v>
      </c>
      <c r="C461">
        <v>2019</v>
      </c>
      <c r="D461">
        <v>4</v>
      </c>
      <c r="E461" t="s">
        <v>869</v>
      </c>
      <c r="F461" t="s">
        <v>311</v>
      </c>
      <c r="G461">
        <v>9.0746739999999999</v>
      </c>
      <c r="H461" s="24">
        <f>IF(AND(A461=A460,F461=F460,F461="Winter wheat"),G461*0.9*'Management details'!$F$46,
IF(AND(OR(A461&lt;&gt;A460,F461&lt;&gt;F460),F461="Winter wheat"),G461*'Management details'!$F$46,
IF(F461="Oilseed Rape",G461*'Management details'!$F$47)))</f>
        <v>78.042196399999995</v>
      </c>
      <c r="I461" t="s">
        <v>312</v>
      </c>
      <c r="J461">
        <v>10</v>
      </c>
      <c r="K461" t="s">
        <v>311</v>
      </c>
      <c r="L461" t="s">
        <v>313</v>
      </c>
      <c r="M461">
        <v>4</v>
      </c>
      <c r="N461" t="s">
        <v>314</v>
      </c>
      <c r="O461" t="s">
        <v>315</v>
      </c>
      <c r="P461">
        <v>7.3</v>
      </c>
      <c r="Q461" t="s">
        <v>337</v>
      </c>
      <c r="R461" t="s">
        <v>317</v>
      </c>
      <c r="S461">
        <v>220</v>
      </c>
      <c r="T461" s="56" t="s">
        <v>318</v>
      </c>
      <c r="U461" t="s">
        <v>319</v>
      </c>
      <c r="V461" t="s">
        <v>320</v>
      </c>
      <c r="W461" s="56" t="s">
        <v>330</v>
      </c>
      <c r="X461" s="56">
        <v>0</v>
      </c>
      <c r="Y461" s="56" t="s">
        <v>321</v>
      </c>
      <c r="Z461" s="56">
        <v>0</v>
      </c>
      <c r="AA461" s="56" t="s">
        <v>322</v>
      </c>
      <c r="AB461" s="56">
        <v>0</v>
      </c>
      <c r="AC461" s="56" t="s">
        <v>322</v>
      </c>
      <c r="AD461" s="56" t="s">
        <v>322</v>
      </c>
      <c r="AE461" s="56" t="s">
        <v>322</v>
      </c>
      <c r="AF461" s="56">
        <v>0</v>
      </c>
      <c r="AG461" s="56">
        <v>0</v>
      </c>
      <c r="AH461" s="56">
        <v>0</v>
      </c>
      <c r="AI461" s="56" t="s">
        <v>318</v>
      </c>
      <c r="AJ461">
        <v>1</v>
      </c>
      <c r="AK461">
        <v>100</v>
      </c>
    </row>
    <row r="462" spans="1:37">
      <c r="A462" t="s">
        <v>865</v>
      </c>
      <c r="B462" t="s">
        <v>309</v>
      </c>
      <c r="C462">
        <v>2020</v>
      </c>
      <c r="D462">
        <v>5</v>
      </c>
      <c r="E462" t="s">
        <v>870</v>
      </c>
      <c r="F462" t="s">
        <v>311</v>
      </c>
      <c r="G462">
        <v>9.0746739999999999</v>
      </c>
      <c r="H462" s="24">
        <f>IF(AND(A462=A461,F462=F461,F462="Winter wheat"),G462*0.9*'Management details'!$F$46,
IF(AND(OR(A462&lt;&gt;A461,F462&lt;&gt;F461),F462="Winter wheat"),G462*'Management details'!$F$46,
IF(F462="Oilseed Rape",G462*'Management details'!$F$47)))</f>
        <v>70.237976759999995</v>
      </c>
      <c r="I462" t="s">
        <v>312</v>
      </c>
      <c r="J462">
        <v>10</v>
      </c>
      <c r="K462" t="s">
        <v>311</v>
      </c>
      <c r="L462" t="s">
        <v>313</v>
      </c>
      <c r="M462">
        <v>4</v>
      </c>
      <c r="N462" t="s">
        <v>314</v>
      </c>
      <c r="O462" t="s">
        <v>315</v>
      </c>
      <c r="P462">
        <v>7.3</v>
      </c>
      <c r="Q462" t="s">
        <v>337</v>
      </c>
      <c r="R462" t="s">
        <v>317</v>
      </c>
      <c r="S462">
        <v>220</v>
      </c>
      <c r="T462" s="56" t="s">
        <v>318</v>
      </c>
      <c r="U462" t="s">
        <v>324</v>
      </c>
      <c r="V462" t="s">
        <v>320</v>
      </c>
      <c r="W462" s="56" t="s">
        <v>330</v>
      </c>
      <c r="X462" s="56">
        <v>0</v>
      </c>
      <c r="Y462" s="56" t="s">
        <v>321</v>
      </c>
      <c r="Z462" s="56">
        <v>0</v>
      </c>
      <c r="AA462" s="56" t="s">
        <v>322</v>
      </c>
      <c r="AB462" s="56">
        <v>0</v>
      </c>
      <c r="AC462" s="56">
        <v>0</v>
      </c>
      <c r="AD462" s="56">
        <v>0</v>
      </c>
      <c r="AE462" s="56" t="s">
        <v>322</v>
      </c>
      <c r="AF462" s="56">
        <v>0</v>
      </c>
      <c r="AG462" s="56">
        <v>0</v>
      </c>
      <c r="AH462" s="56">
        <v>0</v>
      </c>
      <c r="AI462" s="56" t="s">
        <v>318</v>
      </c>
      <c r="AJ462">
        <v>1</v>
      </c>
      <c r="AK462">
        <v>100</v>
      </c>
    </row>
    <row r="463" spans="1:37">
      <c r="A463" t="s">
        <v>865</v>
      </c>
      <c r="B463" t="s">
        <v>309</v>
      </c>
      <c r="C463">
        <v>2021</v>
      </c>
      <c r="D463">
        <v>6</v>
      </c>
      <c r="E463" t="s">
        <v>871</v>
      </c>
      <c r="F463" t="s">
        <v>326</v>
      </c>
      <c r="G463">
        <v>9.0746739999999999</v>
      </c>
      <c r="H463" s="24">
        <f>IF(AND(A463=A462,F463=F462,F463="Winter wheat"),G463*0.9*'Management details'!$F$46,
IF(AND(OR(A463&lt;&gt;A462,F463&lt;&gt;F462),F463="Winter wheat"),G463*'Management details'!$F$46,
IF(F463="Oilseed Rape",G463*'Management details'!$F$47)))</f>
        <v>31.761358999999999</v>
      </c>
      <c r="I463" t="s">
        <v>312</v>
      </c>
      <c r="J463">
        <v>10</v>
      </c>
      <c r="K463" t="s">
        <v>327</v>
      </c>
      <c r="L463" t="s">
        <v>313</v>
      </c>
      <c r="M463">
        <v>4</v>
      </c>
      <c r="N463" t="s">
        <v>314</v>
      </c>
      <c r="O463" t="s">
        <v>315</v>
      </c>
      <c r="P463">
        <v>7.3</v>
      </c>
      <c r="Q463" t="s">
        <v>337</v>
      </c>
      <c r="R463" t="s">
        <v>317</v>
      </c>
      <c r="S463">
        <v>220</v>
      </c>
      <c r="T463" s="56" t="s">
        <v>328</v>
      </c>
      <c r="U463" t="s">
        <v>329</v>
      </c>
      <c r="V463" t="s">
        <v>320</v>
      </c>
      <c r="W463" s="56" t="s">
        <v>330</v>
      </c>
      <c r="X463" s="56">
        <v>0</v>
      </c>
      <c r="Y463" s="56" t="s">
        <v>330</v>
      </c>
      <c r="Z463" s="56">
        <v>0</v>
      </c>
      <c r="AA463" s="56" t="s">
        <v>330</v>
      </c>
      <c r="AB463" s="56">
        <v>0</v>
      </c>
      <c r="AC463" s="56">
        <v>0</v>
      </c>
      <c r="AD463" s="56">
        <v>0</v>
      </c>
      <c r="AE463" s="56" t="s">
        <v>322</v>
      </c>
      <c r="AF463" s="56">
        <v>0</v>
      </c>
      <c r="AG463" s="56" t="s">
        <v>322</v>
      </c>
      <c r="AH463" s="56">
        <v>0</v>
      </c>
      <c r="AI463" s="56" t="s">
        <v>328</v>
      </c>
      <c r="AJ463">
        <v>1</v>
      </c>
      <c r="AK463">
        <v>100</v>
      </c>
    </row>
    <row r="464" spans="1:37">
      <c r="A464" t="s">
        <v>872</v>
      </c>
      <c r="B464" t="s">
        <v>309</v>
      </c>
      <c r="C464">
        <v>2016</v>
      </c>
      <c r="D464">
        <v>1</v>
      </c>
      <c r="E464" t="s">
        <v>873</v>
      </c>
      <c r="F464" t="s">
        <v>311</v>
      </c>
      <c r="G464">
        <v>8.090662</v>
      </c>
      <c r="H464" s="24">
        <f>IF(AND(A464=A463,F464=F463,F464="Winter wheat"),G464*0.9*'Management details'!$F$46,
IF(AND(OR(A464&lt;&gt;A463,F464&lt;&gt;F463),F464="Winter wheat"),G464*'Management details'!$F$46,
IF(F464="Oilseed Rape",G464*'Management details'!$F$47)))</f>
        <v>69.579693199999994</v>
      </c>
      <c r="I464" t="s">
        <v>312</v>
      </c>
      <c r="J464">
        <v>10</v>
      </c>
      <c r="K464" t="s">
        <v>311</v>
      </c>
      <c r="L464" t="s">
        <v>345</v>
      </c>
      <c r="M464">
        <v>2.9</v>
      </c>
      <c r="N464" t="s">
        <v>314</v>
      </c>
      <c r="O464" t="s">
        <v>315</v>
      </c>
      <c r="P464">
        <v>7.7</v>
      </c>
      <c r="Q464" t="s">
        <v>316</v>
      </c>
      <c r="R464" t="s">
        <v>317</v>
      </c>
      <c r="S464">
        <v>220</v>
      </c>
      <c r="T464" s="56" t="s">
        <v>318</v>
      </c>
      <c r="U464" t="s">
        <v>319</v>
      </c>
      <c r="V464" t="s">
        <v>410</v>
      </c>
      <c r="W464" s="56" t="s">
        <v>330</v>
      </c>
      <c r="X464" s="56">
        <v>0</v>
      </c>
      <c r="Y464" s="56" t="s">
        <v>321</v>
      </c>
      <c r="Z464" s="56">
        <v>0</v>
      </c>
      <c r="AA464" s="56" t="s">
        <v>322</v>
      </c>
      <c r="AB464" s="56">
        <v>0</v>
      </c>
      <c r="AC464" s="56" t="s">
        <v>322</v>
      </c>
      <c r="AD464" s="56" t="s">
        <v>322</v>
      </c>
      <c r="AE464" s="56" t="s">
        <v>322</v>
      </c>
      <c r="AF464" s="56">
        <v>0</v>
      </c>
      <c r="AG464" s="56">
        <v>0</v>
      </c>
      <c r="AH464" s="56">
        <v>0</v>
      </c>
      <c r="AI464" s="56" t="s">
        <v>318</v>
      </c>
      <c r="AJ464">
        <v>1</v>
      </c>
      <c r="AK464">
        <v>100</v>
      </c>
    </row>
    <row r="465" spans="1:37">
      <c r="A465" t="s">
        <v>872</v>
      </c>
      <c r="B465" t="s">
        <v>309</v>
      </c>
      <c r="C465">
        <v>2017</v>
      </c>
      <c r="D465">
        <v>2</v>
      </c>
      <c r="E465" t="s">
        <v>874</v>
      </c>
      <c r="F465" t="s">
        <v>311</v>
      </c>
      <c r="G465">
        <v>8.090662</v>
      </c>
      <c r="H465" s="24">
        <f>IF(AND(A465=A464,F465=F464,F465="Winter wheat"),G465*0.9*'Management details'!$F$46,
IF(AND(OR(A465&lt;&gt;A464,F465&lt;&gt;F464),F465="Winter wheat"),G465*'Management details'!$F$46,
IF(F465="Oilseed Rape",G465*'Management details'!$F$47)))</f>
        <v>62.621723879999998</v>
      </c>
      <c r="I465" t="s">
        <v>312</v>
      </c>
      <c r="J465">
        <v>10</v>
      </c>
      <c r="K465" t="s">
        <v>311</v>
      </c>
      <c r="L465" t="s">
        <v>345</v>
      </c>
      <c r="M465">
        <v>2.9</v>
      </c>
      <c r="N465" t="s">
        <v>314</v>
      </c>
      <c r="O465" t="s">
        <v>315</v>
      </c>
      <c r="P465">
        <v>7.7</v>
      </c>
      <c r="Q465" t="s">
        <v>316</v>
      </c>
      <c r="R465" t="s">
        <v>317</v>
      </c>
      <c r="S465">
        <v>220</v>
      </c>
      <c r="T465" s="56" t="s">
        <v>318</v>
      </c>
      <c r="U465" t="s">
        <v>324</v>
      </c>
      <c r="V465" t="s">
        <v>412</v>
      </c>
      <c r="W465" s="56" t="s">
        <v>330</v>
      </c>
      <c r="X465" s="56">
        <v>0</v>
      </c>
      <c r="Y465" s="56" t="s">
        <v>321</v>
      </c>
      <c r="Z465" s="56">
        <v>0</v>
      </c>
      <c r="AA465" s="56" t="s">
        <v>322</v>
      </c>
      <c r="AB465" s="56">
        <v>0</v>
      </c>
      <c r="AC465" s="56">
        <v>0</v>
      </c>
      <c r="AD465" s="56">
        <v>0</v>
      </c>
      <c r="AE465" s="56" t="s">
        <v>322</v>
      </c>
      <c r="AF465" s="56">
        <v>0</v>
      </c>
      <c r="AG465" s="56">
        <v>0</v>
      </c>
      <c r="AH465" s="56">
        <v>0</v>
      </c>
      <c r="AI465" s="56" t="s">
        <v>318</v>
      </c>
      <c r="AJ465">
        <v>1</v>
      </c>
      <c r="AK465">
        <v>100</v>
      </c>
    </row>
    <row r="466" spans="1:37">
      <c r="A466" t="s">
        <v>872</v>
      </c>
      <c r="B466" t="s">
        <v>309</v>
      </c>
      <c r="C466">
        <v>2018</v>
      </c>
      <c r="D466">
        <v>3</v>
      </c>
      <c r="E466" t="s">
        <v>875</v>
      </c>
      <c r="F466" t="s">
        <v>326</v>
      </c>
      <c r="G466">
        <v>8.090662</v>
      </c>
      <c r="H466" s="24">
        <f>IF(AND(A466=A465,F466=F465,F466="Winter wheat"),G466*0.9*'Management details'!$F$46,
IF(AND(OR(A466&lt;&gt;A465,F466&lt;&gt;F465),F466="Winter wheat"),G466*'Management details'!$F$46,
IF(F466="Oilseed Rape",G466*'Management details'!$F$47)))</f>
        <v>28.317316999999999</v>
      </c>
      <c r="I466" t="s">
        <v>312</v>
      </c>
      <c r="J466">
        <v>10</v>
      </c>
      <c r="K466" t="s">
        <v>327</v>
      </c>
      <c r="L466" t="s">
        <v>345</v>
      </c>
      <c r="M466">
        <v>2.9</v>
      </c>
      <c r="N466" t="s">
        <v>314</v>
      </c>
      <c r="O466" t="s">
        <v>315</v>
      </c>
      <c r="P466">
        <v>7.7</v>
      </c>
      <c r="Q466" t="s">
        <v>316</v>
      </c>
      <c r="R466" t="s">
        <v>317</v>
      </c>
      <c r="S466">
        <v>220</v>
      </c>
      <c r="T466" s="56" t="s">
        <v>328</v>
      </c>
      <c r="U466" t="s">
        <v>329</v>
      </c>
      <c r="V466" t="s">
        <v>320</v>
      </c>
      <c r="W466" s="56" t="s">
        <v>330</v>
      </c>
      <c r="X466" s="56">
        <v>0</v>
      </c>
      <c r="Y466" s="56" t="s">
        <v>330</v>
      </c>
      <c r="Z466" s="56">
        <v>0</v>
      </c>
      <c r="AA466" s="56" t="s">
        <v>330</v>
      </c>
      <c r="AB466" s="56">
        <v>0</v>
      </c>
      <c r="AC466" s="56">
        <v>0</v>
      </c>
      <c r="AD466" s="56">
        <v>0</v>
      </c>
      <c r="AE466" s="56" t="s">
        <v>322</v>
      </c>
      <c r="AF466" s="56">
        <v>0</v>
      </c>
      <c r="AG466" s="56" t="s">
        <v>322</v>
      </c>
      <c r="AH466" s="56">
        <v>0</v>
      </c>
      <c r="AI466" s="56" t="s">
        <v>328</v>
      </c>
      <c r="AJ466">
        <v>1</v>
      </c>
      <c r="AK466">
        <v>100</v>
      </c>
    </row>
    <row r="467" spans="1:37">
      <c r="A467" t="s">
        <v>872</v>
      </c>
      <c r="B467" t="s">
        <v>309</v>
      </c>
      <c r="C467">
        <v>2019</v>
      </c>
      <c r="D467">
        <v>4</v>
      </c>
      <c r="E467" t="s">
        <v>876</v>
      </c>
      <c r="F467" t="s">
        <v>311</v>
      </c>
      <c r="G467">
        <v>8.090662</v>
      </c>
      <c r="H467" s="24">
        <f>IF(AND(A467=A466,F467=F466,F467="Winter wheat"),G467*0.9*'Management details'!$F$46,
IF(AND(OR(A467&lt;&gt;A466,F467&lt;&gt;F466),F467="Winter wheat"),G467*'Management details'!$F$46,
IF(F467="Oilseed Rape",G467*'Management details'!$F$47)))</f>
        <v>69.579693199999994</v>
      </c>
      <c r="I467" t="s">
        <v>312</v>
      </c>
      <c r="J467">
        <v>10</v>
      </c>
      <c r="K467" t="s">
        <v>311</v>
      </c>
      <c r="L467" t="s">
        <v>345</v>
      </c>
      <c r="M467">
        <v>2.9</v>
      </c>
      <c r="N467" t="s">
        <v>314</v>
      </c>
      <c r="O467" t="s">
        <v>315</v>
      </c>
      <c r="P467">
        <v>7.7</v>
      </c>
      <c r="Q467" t="s">
        <v>316</v>
      </c>
      <c r="R467" t="s">
        <v>317</v>
      </c>
      <c r="S467">
        <v>220</v>
      </c>
      <c r="T467" s="56" t="s">
        <v>318</v>
      </c>
      <c r="U467" t="s">
        <v>319</v>
      </c>
      <c r="V467" t="s">
        <v>410</v>
      </c>
      <c r="W467" s="56" t="s">
        <v>330</v>
      </c>
      <c r="X467" s="56">
        <v>0</v>
      </c>
      <c r="Y467" s="56" t="s">
        <v>321</v>
      </c>
      <c r="Z467" s="56">
        <v>0</v>
      </c>
      <c r="AA467" s="56" t="s">
        <v>322</v>
      </c>
      <c r="AB467" s="56">
        <v>0</v>
      </c>
      <c r="AC467" s="56" t="s">
        <v>322</v>
      </c>
      <c r="AD467" s="56" t="s">
        <v>322</v>
      </c>
      <c r="AE467" s="56" t="s">
        <v>322</v>
      </c>
      <c r="AF467" s="56">
        <v>0</v>
      </c>
      <c r="AG467" s="56">
        <v>0</v>
      </c>
      <c r="AH467" s="56">
        <v>0</v>
      </c>
      <c r="AI467" s="56" t="s">
        <v>318</v>
      </c>
      <c r="AJ467">
        <v>1</v>
      </c>
      <c r="AK467">
        <v>100</v>
      </c>
    </row>
    <row r="468" spans="1:37">
      <c r="A468" t="s">
        <v>872</v>
      </c>
      <c r="B468" t="s">
        <v>309</v>
      </c>
      <c r="C468">
        <v>2020</v>
      </c>
      <c r="D468">
        <v>5</v>
      </c>
      <c r="E468" t="s">
        <v>877</v>
      </c>
      <c r="F468" t="s">
        <v>311</v>
      </c>
      <c r="G468">
        <v>8.090662</v>
      </c>
      <c r="H468" s="24">
        <f>IF(AND(A468=A467,F468=F467,F468="Winter wheat"),G468*0.9*'Management details'!$F$46,
IF(AND(OR(A468&lt;&gt;A467,F468&lt;&gt;F467),F468="Winter wheat"),G468*'Management details'!$F$46,
IF(F468="Oilseed Rape",G468*'Management details'!$F$47)))</f>
        <v>62.621723879999998</v>
      </c>
      <c r="I468" t="s">
        <v>312</v>
      </c>
      <c r="J468">
        <v>10</v>
      </c>
      <c r="K468" t="s">
        <v>311</v>
      </c>
      <c r="L468" t="s">
        <v>345</v>
      </c>
      <c r="M468">
        <v>2.9</v>
      </c>
      <c r="N468" t="s">
        <v>314</v>
      </c>
      <c r="O468" t="s">
        <v>315</v>
      </c>
      <c r="P468">
        <v>7.7</v>
      </c>
      <c r="Q468" t="s">
        <v>316</v>
      </c>
      <c r="R468" t="s">
        <v>317</v>
      </c>
      <c r="S468">
        <v>220</v>
      </c>
      <c r="T468" s="56" t="s">
        <v>318</v>
      </c>
      <c r="U468" t="s">
        <v>324</v>
      </c>
      <c r="V468" t="s">
        <v>412</v>
      </c>
      <c r="W468" s="56" t="s">
        <v>330</v>
      </c>
      <c r="X468" s="56">
        <v>0</v>
      </c>
      <c r="Y468" s="56" t="s">
        <v>321</v>
      </c>
      <c r="Z468" s="56">
        <v>0</v>
      </c>
      <c r="AA468" s="56" t="s">
        <v>322</v>
      </c>
      <c r="AB468" s="56">
        <v>0</v>
      </c>
      <c r="AC468" s="56">
        <v>0</v>
      </c>
      <c r="AD468" s="56">
        <v>0</v>
      </c>
      <c r="AE468" s="56" t="s">
        <v>322</v>
      </c>
      <c r="AF468" s="56">
        <v>0</v>
      </c>
      <c r="AG468" s="56">
        <v>0</v>
      </c>
      <c r="AH468" s="56">
        <v>0</v>
      </c>
      <c r="AI468" s="56" t="s">
        <v>318</v>
      </c>
      <c r="AJ468">
        <v>1</v>
      </c>
      <c r="AK468">
        <v>100</v>
      </c>
    </row>
    <row r="469" spans="1:37">
      <c r="A469" t="s">
        <v>872</v>
      </c>
      <c r="B469" t="s">
        <v>309</v>
      </c>
      <c r="C469">
        <v>2021</v>
      </c>
      <c r="D469">
        <v>6</v>
      </c>
      <c r="E469" t="s">
        <v>878</v>
      </c>
      <c r="F469" t="s">
        <v>326</v>
      </c>
      <c r="G469">
        <v>8.090662</v>
      </c>
      <c r="H469" s="24">
        <f>IF(AND(A469=A468,F469=F468,F469="Winter wheat"),G469*0.9*'Management details'!$F$46,
IF(AND(OR(A469&lt;&gt;A468,F469&lt;&gt;F468),F469="Winter wheat"),G469*'Management details'!$F$46,
IF(F469="Oilseed Rape",G469*'Management details'!$F$47)))</f>
        <v>28.317316999999999</v>
      </c>
      <c r="I469" t="s">
        <v>312</v>
      </c>
      <c r="J469">
        <v>10</v>
      </c>
      <c r="K469" t="s">
        <v>327</v>
      </c>
      <c r="L469" t="s">
        <v>345</v>
      </c>
      <c r="M469">
        <v>2.9</v>
      </c>
      <c r="N469" t="s">
        <v>314</v>
      </c>
      <c r="O469" t="s">
        <v>315</v>
      </c>
      <c r="P469">
        <v>7.7</v>
      </c>
      <c r="Q469" t="s">
        <v>316</v>
      </c>
      <c r="R469" t="s">
        <v>317</v>
      </c>
      <c r="S469">
        <v>220</v>
      </c>
      <c r="T469" s="56" t="s">
        <v>328</v>
      </c>
      <c r="U469" t="s">
        <v>329</v>
      </c>
      <c r="V469" t="s">
        <v>320</v>
      </c>
      <c r="W469" s="56" t="s">
        <v>330</v>
      </c>
      <c r="X469" s="56">
        <v>0</v>
      </c>
      <c r="Y469" s="56" t="s">
        <v>330</v>
      </c>
      <c r="Z469" s="56">
        <v>0</v>
      </c>
      <c r="AA469" s="56" t="s">
        <v>330</v>
      </c>
      <c r="AB469" s="56">
        <v>0</v>
      </c>
      <c r="AC469" s="56">
        <v>0</v>
      </c>
      <c r="AD469" s="56">
        <v>0</v>
      </c>
      <c r="AE469" s="56" t="s">
        <v>322</v>
      </c>
      <c r="AF469" s="56">
        <v>0</v>
      </c>
      <c r="AG469" s="56" t="s">
        <v>322</v>
      </c>
      <c r="AH469" s="56">
        <v>0</v>
      </c>
      <c r="AI469" s="56" t="s">
        <v>328</v>
      </c>
      <c r="AJ469">
        <v>1</v>
      </c>
      <c r="AK469">
        <v>100</v>
      </c>
    </row>
    <row r="470" spans="1:37">
      <c r="A470" t="s">
        <v>879</v>
      </c>
      <c r="B470" t="s">
        <v>309</v>
      </c>
      <c r="C470">
        <v>2016</v>
      </c>
      <c r="D470">
        <v>1</v>
      </c>
      <c r="E470" t="s">
        <v>880</v>
      </c>
      <c r="F470" t="s">
        <v>311</v>
      </c>
      <c r="G470">
        <v>7.8932969999999996</v>
      </c>
      <c r="H470" s="24">
        <f>IF(AND(A470=A469,F470=F469,F470="Winter wheat"),G470*0.9*'Management details'!$F$46,
IF(AND(OR(A470&lt;&gt;A469,F470&lt;&gt;F469),F470="Winter wheat"),G470*'Management details'!$F$46,
IF(F470="Oilseed Rape",G470*'Management details'!$F$47)))</f>
        <v>67.882354199999995</v>
      </c>
      <c r="I470" t="s">
        <v>312</v>
      </c>
      <c r="J470">
        <v>10</v>
      </c>
      <c r="K470" t="s">
        <v>311</v>
      </c>
      <c r="L470" t="s">
        <v>313</v>
      </c>
      <c r="M470">
        <v>2.9</v>
      </c>
      <c r="N470" t="s">
        <v>314</v>
      </c>
      <c r="O470" t="s">
        <v>336</v>
      </c>
      <c r="P470">
        <v>6.3</v>
      </c>
      <c r="Q470" t="s">
        <v>337</v>
      </c>
      <c r="R470" t="s">
        <v>317</v>
      </c>
      <c r="S470">
        <v>220</v>
      </c>
      <c r="T470" s="56" t="s">
        <v>318</v>
      </c>
      <c r="U470" t="s">
        <v>319</v>
      </c>
      <c r="V470" t="s">
        <v>410</v>
      </c>
      <c r="W470" s="56" t="s">
        <v>330</v>
      </c>
      <c r="X470" s="56">
        <v>0</v>
      </c>
      <c r="Y470" s="56" t="s">
        <v>321</v>
      </c>
      <c r="Z470" s="56">
        <v>0</v>
      </c>
      <c r="AA470" s="56" t="s">
        <v>322</v>
      </c>
      <c r="AB470" s="56">
        <v>0</v>
      </c>
      <c r="AC470" s="56" t="s">
        <v>322</v>
      </c>
      <c r="AD470" s="56" t="s">
        <v>322</v>
      </c>
      <c r="AE470" s="56" t="s">
        <v>322</v>
      </c>
      <c r="AF470" s="56">
        <v>0</v>
      </c>
      <c r="AG470" s="56">
        <v>0</v>
      </c>
      <c r="AH470" s="56">
        <v>0</v>
      </c>
      <c r="AI470" s="56" t="s">
        <v>318</v>
      </c>
      <c r="AJ470">
        <v>1</v>
      </c>
      <c r="AK470">
        <v>100</v>
      </c>
    </row>
    <row r="471" spans="1:37">
      <c r="A471" t="s">
        <v>879</v>
      </c>
      <c r="B471" t="s">
        <v>309</v>
      </c>
      <c r="C471">
        <v>2017</v>
      </c>
      <c r="D471">
        <v>2</v>
      </c>
      <c r="E471" t="s">
        <v>881</v>
      </c>
      <c r="F471" t="s">
        <v>311</v>
      </c>
      <c r="G471">
        <v>7.8932969999999996</v>
      </c>
      <c r="H471" s="24">
        <f>IF(AND(A471=A470,F471=F470,F471="Winter wheat"),G471*0.9*'Management details'!$F$46,
IF(AND(OR(A471&lt;&gt;A470,F471&lt;&gt;F470),F471="Winter wheat"),G471*'Management details'!$F$46,
IF(F471="Oilseed Rape",G471*'Management details'!$F$47)))</f>
        <v>61.094118779999995</v>
      </c>
      <c r="I471" t="s">
        <v>312</v>
      </c>
      <c r="J471">
        <v>10</v>
      </c>
      <c r="K471" t="s">
        <v>311</v>
      </c>
      <c r="L471" t="s">
        <v>313</v>
      </c>
      <c r="M471">
        <v>2.9</v>
      </c>
      <c r="N471" t="s">
        <v>314</v>
      </c>
      <c r="O471" t="s">
        <v>336</v>
      </c>
      <c r="P471">
        <v>6.3</v>
      </c>
      <c r="Q471" t="s">
        <v>337</v>
      </c>
      <c r="R471" t="s">
        <v>317</v>
      </c>
      <c r="S471">
        <v>220</v>
      </c>
      <c r="T471" s="56" t="s">
        <v>318</v>
      </c>
      <c r="U471" t="s">
        <v>324</v>
      </c>
      <c r="V471" t="s">
        <v>412</v>
      </c>
      <c r="W471" s="56" t="s">
        <v>330</v>
      </c>
      <c r="X471" s="56">
        <v>0</v>
      </c>
      <c r="Y471" s="56" t="s">
        <v>321</v>
      </c>
      <c r="Z471" s="56">
        <v>0</v>
      </c>
      <c r="AA471" s="56" t="s">
        <v>322</v>
      </c>
      <c r="AB471" s="56">
        <v>0</v>
      </c>
      <c r="AC471" s="56">
        <v>0</v>
      </c>
      <c r="AD471" s="56">
        <v>0</v>
      </c>
      <c r="AE471" s="56" t="s">
        <v>322</v>
      </c>
      <c r="AF471" s="56">
        <v>0</v>
      </c>
      <c r="AG471" s="56">
        <v>0</v>
      </c>
      <c r="AH471" s="56">
        <v>0</v>
      </c>
      <c r="AI471" s="56" t="s">
        <v>318</v>
      </c>
      <c r="AJ471">
        <v>1</v>
      </c>
      <c r="AK471">
        <v>100</v>
      </c>
    </row>
    <row r="472" spans="1:37">
      <c r="A472" t="s">
        <v>879</v>
      </c>
      <c r="B472" t="s">
        <v>309</v>
      </c>
      <c r="C472">
        <v>2018</v>
      </c>
      <c r="D472">
        <v>3</v>
      </c>
      <c r="E472" t="s">
        <v>882</v>
      </c>
      <c r="F472" t="s">
        <v>326</v>
      </c>
      <c r="G472">
        <v>7.8932969999999996</v>
      </c>
      <c r="H472" s="24">
        <f>IF(AND(A472=A471,F472=F471,F472="Winter wheat"),G472*0.9*'Management details'!$F$46,
IF(AND(OR(A472&lt;&gt;A471,F472&lt;&gt;F471),F472="Winter wheat"),G472*'Management details'!$F$46,
IF(F472="Oilseed Rape",G472*'Management details'!$F$47)))</f>
        <v>27.6265395</v>
      </c>
      <c r="I472" t="s">
        <v>312</v>
      </c>
      <c r="J472">
        <v>10</v>
      </c>
      <c r="K472" t="s">
        <v>327</v>
      </c>
      <c r="L472" t="s">
        <v>313</v>
      </c>
      <c r="M472">
        <v>2.9</v>
      </c>
      <c r="N472" t="s">
        <v>314</v>
      </c>
      <c r="O472" t="s">
        <v>336</v>
      </c>
      <c r="P472">
        <v>6.3</v>
      </c>
      <c r="Q472" t="s">
        <v>337</v>
      </c>
      <c r="R472" t="s">
        <v>317</v>
      </c>
      <c r="S472">
        <v>220</v>
      </c>
      <c r="T472" s="56" t="s">
        <v>328</v>
      </c>
      <c r="U472" t="s">
        <v>329</v>
      </c>
      <c r="V472" t="s">
        <v>320</v>
      </c>
      <c r="W472" s="56" t="s">
        <v>330</v>
      </c>
      <c r="X472" s="56">
        <v>0</v>
      </c>
      <c r="Y472" s="56" t="s">
        <v>330</v>
      </c>
      <c r="Z472" s="56">
        <v>0</v>
      </c>
      <c r="AA472" s="56" t="s">
        <v>330</v>
      </c>
      <c r="AB472" s="56">
        <v>0</v>
      </c>
      <c r="AC472" s="56">
        <v>0</v>
      </c>
      <c r="AD472" s="56">
        <v>0</v>
      </c>
      <c r="AE472" s="56" t="s">
        <v>322</v>
      </c>
      <c r="AF472" s="56">
        <v>0</v>
      </c>
      <c r="AG472" s="56" t="s">
        <v>322</v>
      </c>
      <c r="AH472" s="56">
        <v>0</v>
      </c>
      <c r="AI472" s="56" t="s">
        <v>328</v>
      </c>
      <c r="AJ472">
        <v>1</v>
      </c>
      <c r="AK472">
        <v>100</v>
      </c>
    </row>
    <row r="473" spans="1:37">
      <c r="A473" t="s">
        <v>879</v>
      </c>
      <c r="B473" t="s">
        <v>309</v>
      </c>
      <c r="C473">
        <v>2019</v>
      </c>
      <c r="D473">
        <v>4</v>
      </c>
      <c r="E473" t="s">
        <v>883</v>
      </c>
      <c r="F473" t="s">
        <v>311</v>
      </c>
      <c r="G473">
        <v>7.8932969999999996</v>
      </c>
      <c r="H473" s="24">
        <f>IF(AND(A473=A472,F473=F472,F473="Winter wheat"),G473*0.9*'Management details'!$F$46,
IF(AND(OR(A473&lt;&gt;A472,F473&lt;&gt;F472),F473="Winter wheat"),G473*'Management details'!$F$46,
IF(F473="Oilseed Rape",G473*'Management details'!$F$47)))</f>
        <v>67.882354199999995</v>
      </c>
      <c r="I473" t="s">
        <v>312</v>
      </c>
      <c r="J473">
        <v>10</v>
      </c>
      <c r="K473" t="s">
        <v>311</v>
      </c>
      <c r="L473" t="s">
        <v>313</v>
      </c>
      <c r="M473">
        <v>2.9</v>
      </c>
      <c r="N473" t="s">
        <v>314</v>
      </c>
      <c r="O473" t="s">
        <v>336</v>
      </c>
      <c r="P473">
        <v>6.3</v>
      </c>
      <c r="Q473" t="s">
        <v>337</v>
      </c>
      <c r="R473" t="s">
        <v>317</v>
      </c>
      <c r="S473">
        <v>220</v>
      </c>
      <c r="T473" s="56" t="s">
        <v>318</v>
      </c>
      <c r="U473" t="s">
        <v>319</v>
      </c>
      <c r="V473" t="s">
        <v>410</v>
      </c>
      <c r="W473" s="56" t="s">
        <v>330</v>
      </c>
      <c r="X473" s="56">
        <v>0</v>
      </c>
      <c r="Y473" s="56" t="s">
        <v>321</v>
      </c>
      <c r="Z473" s="56">
        <v>0</v>
      </c>
      <c r="AA473" s="56" t="s">
        <v>322</v>
      </c>
      <c r="AB473" s="56">
        <v>0</v>
      </c>
      <c r="AC473" s="56" t="s">
        <v>322</v>
      </c>
      <c r="AD473" s="56" t="s">
        <v>322</v>
      </c>
      <c r="AE473" s="56" t="s">
        <v>322</v>
      </c>
      <c r="AF473" s="56">
        <v>0</v>
      </c>
      <c r="AG473" s="56">
        <v>0</v>
      </c>
      <c r="AH473" s="56">
        <v>0</v>
      </c>
      <c r="AI473" s="56" t="s">
        <v>318</v>
      </c>
      <c r="AJ473">
        <v>1</v>
      </c>
      <c r="AK473">
        <v>100</v>
      </c>
    </row>
    <row r="474" spans="1:37">
      <c r="A474" t="s">
        <v>879</v>
      </c>
      <c r="B474" t="s">
        <v>309</v>
      </c>
      <c r="C474">
        <v>2020</v>
      </c>
      <c r="D474">
        <v>5</v>
      </c>
      <c r="E474" t="s">
        <v>884</v>
      </c>
      <c r="F474" t="s">
        <v>311</v>
      </c>
      <c r="G474">
        <v>7.8932969999999996</v>
      </c>
      <c r="H474" s="24">
        <f>IF(AND(A474=A473,F474=F473,F474="Winter wheat"),G474*0.9*'Management details'!$F$46,
IF(AND(OR(A474&lt;&gt;A473,F474&lt;&gt;F473),F474="Winter wheat"),G474*'Management details'!$F$46,
IF(F474="Oilseed Rape",G474*'Management details'!$F$47)))</f>
        <v>61.094118779999995</v>
      </c>
      <c r="I474" t="s">
        <v>312</v>
      </c>
      <c r="J474">
        <v>10</v>
      </c>
      <c r="K474" t="s">
        <v>311</v>
      </c>
      <c r="L474" t="s">
        <v>313</v>
      </c>
      <c r="M474">
        <v>2.9</v>
      </c>
      <c r="N474" t="s">
        <v>314</v>
      </c>
      <c r="O474" t="s">
        <v>336</v>
      </c>
      <c r="P474">
        <v>6.3</v>
      </c>
      <c r="Q474" t="s">
        <v>337</v>
      </c>
      <c r="R474" t="s">
        <v>317</v>
      </c>
      <c r="S474">
        <v>220</v>
      </c>
      <c r="T474" s="56" t="s">
        <v>318</v>
      </c>
      <c r="U474" t="s">
        <v>324</v>
      </c>
      <c r="V474" t="s">
        <v>412</v>
      </c>
      <c r="W474" s="56" t="s">
        <v>330</v>
      </c>
      <c r="X474" s="56">
        <v>0</v>
      </c>
      <c r="Y474" s="56" t="s">
        <v>321</v>
      </c>
      <c r="Z474" s="56">
        <v>0</v>
      </c>
      <c r="AA474" s="56" t="s">
        <v>322</v>
      </c>
      <c r="AB474" s="56">
        <v>0</v>
      </c>
      <c r="AC474" s="56">
        <v>0</v>
      </c>
      <c r="AD474" s="56">
        <v>0</v>
      </c>
      <c r="AE474" s="56" t="s">
        <v>322</v>
      </c>
      <c r="AF474" s="56">
        <v>0</v>
      </c>
      <c r="AG474" s="56">
        <v>0</v>
      </c>
      <c r="AH474" s="56">
        <v>0</v>
      </c>
      <c r="AI474" s="56" t="s">
        <v>318</v>
      </c>
      <c r="AJ474">
        <v>1</v>
      </c>
      <c r="AK474">
        <v>100</v>
      </c>
    </row>
    <row r="475" spans="1:37">
      <c r="A475" t="s">
        <v>879</v>
      </c>
      <c r="B475" t="s">
        <v>309</v>
      </c>
      <c r="C475">
        <v>2021</v>
      </c>
      <c r="D475">
        <v>6</v>
      </c>
      <c r="E475" t="s">
        <v>885</v>
      </c>
      <c r="F475" t="s">
        <v>326</v>
      </c>
      <c r="G475">
        <v>7.8932969999999996</v>
      </c>
      <c r="H475" s="24">
        <f>IF(AND(A475=A474,F475=F474,F475="Winter wheat"),G475*0.9*'Management details'!$F$46,
IF(AND(OR(A475&lt;&gt;A474,F475&lt;&gt;F474),F475="Winter wheat"),G475*'Management details'!$F$46,
IF(F475="Oilseed Rape",G475*'Management details'!$F$47)))</f>
        <v>27.6265395</v>
      </c>
      <c r="I475" t="s">
        <v>312</v>
      </c>
      <c r="J475">
        <v>10</v>
      </c>
      <c r="K475" t="s">
        <v>327</v>
      </c>
      <c r="L475" t="s">
        <v>313</v>
      </c>
      <c r="M475">
        <v>2.9</v>
      </c>
      <c r="N475" t="s">
        <v>314</v>
      </c>
      <c r="O475" t="s">
        <v>336</v>
      </c>
      <c r="P475">
        <v>6.3</v>
      </c>
      <c r="Q475" t="s">
        <v>337</v>
      </c>
      <c r="R475" t="s">
        <v>317</v>
      </c>
      <c r="S475">
        <v>220</v>
      </c>
      <c r="T475" s="56" t="s">
        <v>328</v>
      </c>
      <c r="U475" t="s">
        <v>329</v>
      </c>
      <c r="V475" t="s">
        <v>320</v>
      </c>
      <c r="W475" s="56" t="s">
        <v>330</v>
      </c>
      <c r="X475" s="56">
        <v>0</v>
      </c>
      <c r="Y475" s="56" t="s">
        <v>330</v>
      </c>
      <c r="Z475" s="56">
        <v>0</v>
      </c>
      <c r="AA475" s="56" t="s">
        <v>330</v>
      </c>
      <c r="AB475" s="56">
        <v>0</v>
      </c>
      <c r="AC475" s="56">
        <v>0</v>
      </c>
      <c r="AD475" s="56">
        <v>0</v>
      </c>
      <c r="AE475" s="56" t="s">
        <v>322</v>
      </c>
      <c r="AF475" s="56">
        <v>0</v>
      </c>
      <c r="AG475" s="56" t="s">
        <v>322</v>
      </c>
      <c r="AH475" s="56">
        <v>0</v>
      </c>
      <c r="AI475" s="56" t="s">
        <v>328</v>
      </c>
      <c r="AJ475">
        <v>1</v>
      </c>
      <c r="AK475">
        <v>100</v>
      </c>
    </row>
    <row r="476" spans="1:37">
      <c r="A476" t="s">
        <v>886</v>
      </c>
      <c r="B476" t="s">
        <v>309</v>
      </c>
      <c r="C476">
        <v>2016</v>
      </c>
      <c r="D476">
        <v>1</v>
      </c>
      <c r="E476" t="s">
        <v>887</v>
      </c>
      <c r="F476" t="s">
        <v>311</v>
      </c>
      <c r="G476">
        <v>8.3935180000000003</v>
      </c>
      <c r="H476" s="24">
        <f>IF(AND(A476=A475,F476=F475,F476="Winter wheat"),G476*0.9*'Management details'!$F$46,
IF(AND(OR(A476&lt;&gt;A475,F476&lt;&gt;F475),F476="Winter wheat"),G476*'Management details'!$F$46,
IF(F476="Oilseed Rape",G476*'Management details'!$F$47)))</f>
        <v>72.184254800000005</v>
      </c>
      <c r="I476" t="s">
        <v>312</v>
      </c>
      <c r="J476">
        <v>10</v>
      </c>
      <c r="K476" t="s">
        <v>311</v>
      </c>
      <c r="L476" t="s">
        <v>345</v>
      </c>
      <c r="M476">
        <v>2.1</v>
      </c>
      <c r="N476" t="s">
        <v>314</v>
      </c>
      <c r="O476" t="s">
        <v>336</v>
      </c>
      <c r="P476">
        <v>6.6</v>
      </c>
      <c r="Q476" t="s">
        <v>337</v>
      </c>
      <c r="R476" t="s">
        <v>317</v>
      </c>
      <c r="S476">
        <v>220</v>
      </c>
      <c r="T476" s="56" t="s">
        <v>318</v>
      </c>
      <c r="U476" t="s">
        <v>319</v>
      </c>
      <c r="V476" t="s">
        <v>320</v>
      </c>
      <c r="W476" s="56" t="s">
        <v>330</v>
      </c>
      <c r="X476" s="56">
        <v>0</v>
      </c>
      <c r="Y476" s="56" t="s">
        <v>321</v>
      </c>
      <c r="Z476" s="56">
        <v>0</v>
      </c>
      <c r="AA476" s="56" t="s">
        <v>322</v>
      </c>
      <c r="AB476" s="56">
        <v>0</v>
      </c>
      <c r="AC476" s="56" t="s">
        <v>322</v>
      </c>
      <c r="AD476" s="56" t="s">
        <v>322</v>
      </c>
      <c r="AE476" s="56" t="s">
        <v>322</v>
      </c>
      <c r="AF476" s="56">
        <v>0</v>
      </c>
      <c r="AG476" s="56">
        <v>0</v>
      </c>
      <c r="AH476" s="56">
        <v>0</v>
      </c>
      <c r="AI476" s="56" t="s">
        <v>318</v>
      </c>
      <c r="AJ476">
        <v>1</v>
      </c>
      <c r="AK476">
        <v>100</v>
      </c>
    </row>
    <row r="477" spans="1:37">
      <c r="A477" t="s">
        <v>886</v>
      </c>
      <c r="B477" t="s">
        <v>309</v>
      </c>
      <c r="C477">
        <v>2017</v>
      </c>
      <c r="D477">
        <v>2</v>
      </c>
      <c r="E477" t="s">
        <v>888</v>
      </c>
      <c r="F477" t="s">
        <v>311</v>
      </c>
      <c r="G477">
        <v>8.3935180000000003</v>
      </c>
      <c r="H477" s="24">
        <f>IF(AND(A477=A476,F477=F476,F477="Winter wheat"),G477*0.9*'Management details'!$F$46,
IF(AND(OR(A477&lt;&gt;A476,F477&lt;&gt;F476),F477="Winter wheat"),G477*'Management details'!$F$46,
IF(F477="Oilseed Rape",G477*'Management details'!$F$47)))</f>
        <v>64.965829319999997</v>
      </c>
      <c r="I477" t="s">
        <v>312</v>
      </c>
      <c r="J477">
        <v>10</v>
      </c>
      <c r="K477" t="s">
        <v>311</v>
      </c>
      <c r="L477" t="s">
        <v>345</v>
      </c>
      <c r="M477">
        <v>2.1</v>
      </c>
      <c r="N477" t="s">
        <v>314</v>
      </c>
      <c r="O477" t="s">
        <v>336</v>
      </c>
      <c r="P477">
        <v>6.6</v>
      </c>
      <c r="Q477" t="s">
        <v>337</v>
      </c>
      <c r="R477" t="s">
        <v>317</v>
      </c>
      <c r="S477">
        <v>220</v>
      </c>
      <c r="T477" s="56" t="s">
        <v>318</v>
      </c>
      <c r="U477" t="s">
        <v>324</v>
      </c>
      <c r="V477" t="s">
        <v>320</v>
      </c>
      <c r="W477" s="56" t="s">
        <v>330</v>
      </c>
      <c r="X477" s="56">
        <v>0</v>
      </c>
      <c r="Y477" s="56" t="s">
        <v>321</v>
      </c>
      <c r="Z477" s="56">
        <v>0</v>
      </c>
      <c r="AA477" s="56" t="s">
        <v>322</v>
      </c>
      <c r="AB477" s="56">
        <v>0</v>
      </c>
      <c r="AC477" s="56">
        <v>0</v>
      </c>
      <c r="AD477" s="56">
        <v>0</v>
      </c>
      <c r="AE477" s="56" t="s">
        <v>322</v>
      </c>
      <c r="AF477" s="56">
        <v>0</v>
      </c>
      <c r="AG477" s="56">
        <v>0</v>
      </c>
      <c r="AH477" s="56">
        <v>0</v>
      </c>
      <c r="AI477" s="56" t="s">
        <v>318</v>
      </c>
      <c r="AJ477">
        <v>1</v>
      </c>
      <c r="AK477">
        <v>100</v>
      </c>
    </row>
    <row r="478" spans="1:37">
      <c r="A478" t="s">
        <v>886</v>
      </c>
      <c r="B478" t="s">
        <v>309</v>
      </c>
      <c r="C478">
        <v>2018</v>
      </c>
      <c r="D478">
        <v>3</v>
      </c>
      <c r="E478" t="s">
        <v>889</v>
      </c>
      <c r="F478" t="s">
        <v>326</v>
      </c>
      <c r="G478">
        <v>8.3935180000000003</v>
      </c>
      <c r="H478" s="24">
        <f>IF(AND(A478=A477,F478=F477,F478="Winter wheat"),G478*0.9*'Management details'!$F$46,
IF(AND(OR(A478&lt;&gt;A477,F478&lt;&gt;F477),F478="Winter wheat"),G478*'Management details'!$F$46,
IF(F478="Oilseed Rape",G478*'Management details'!$F$47)))</f>
        <v>29.377313000000001</v>
      </c>
      <c r="I478" t="s">
        <v>312</v>
      </c>
      <c r="J478">
        <v>10</v>
      </c>
      <c r="K478" t="s">
        <v>327</v>
      </c>
      <c r="L478" t="s">
        <v>345</v>
      </c>
      <c r="M478">
        <v>2.1</v>
      </c>
      <c r="N478" t="s">
        <v>314</v>
      </c>
      <c r="O478" t="s">
        <v>336</v>
      </c>
      <c r="P478">
        <v>6.6</v>
      </c>
      <c r="Q478" t="s">
        <v>337</v>
      </c>
      <c r="R478" t="s">
        <v>317</v>
      </c>
      <c r="S478">
        <v>220</v>
      </c>
      <c r="T478" s="56" t="s">
        <v>328</v>
      </c>
      <c r="U478" t="s">
        <v>329</v>
      </c>
      <c r="V478" t="s">
        <v>320</v>
      </c>
      <c r="W478" s="56" t="s">
        <v>330</v>
      </c>
      <c r="X478" s="56">
        <v>0</v>
      </c>
      <c r="Y478" s="56" t="s">
        <v>330</v>
      </c>
      <c r="Z478" s="56">
        <v>0</v>
      </c>
      <c r="AA478" s="56" t="s">
        <v>330</v>
      </c>
      <c r="AB478" s="56">
        <v>0</v>
      </c>
      <c r="AC478" s="56">
        <v>0</v>
      </c>
      <c r="AD478" s="56">
        <v>0</v>
      </c>
      <c r="AE478" s="56" t="s">
        <v>322</v>
      </c>
      <c r="AF478" s="56">
        <v>0</v>
      </c>
      <c r="AG478" s="56" t="s">
        <v>322</v>
      </c>
      <c r="AH478" s="56">
        <v>0</v>
      </c>
      <c r="AI478" s="56" t="s">
        <v>328</v>
      </c>
      <c r="AJ478">
        <v>1</v>
      </c>
      <c r="AK478">
        <v>100</v>
      </c>
    </row>
    <row r="479" spans="1:37">
      <c r="A479" t="s">
        <v>886</v>
      </c>
      <c r="B479" t="s">
        <v>309</v>
      </c>
      <c r="C479">
        <v>2019</v>
      </c>
      <c r="D479">
        <v>4</v>
      </c>
      <c r="E479" t="s">
        <v>890</v>
      </c>
      <c r="F479" t="s">
        <v>311</v>
      </c>
      <c r="G479">
        <v>8.3935180000000003</v>
      </c>
      <c r="H479" s="24">
        <f>IF(AND(A479=A478,F479=F478,F479="Winter wheat"),G479*0.9*'Management details'!$F$46,
IF(AND(OR(A479&lt;&gt;A478,F479&lt;&gt;F478),F479="Winter wheat"),G479*'Management details'!$F$46,
IF(F479="Oilseed Rape",G479*'Management details'!$F$47)))</f>
        <v>72.184254800000005</v>
      </c>
      <c r="I479" t="s">
        <v>312</v>
      </c>
      <c r="J479">
        <v>10</v>
      </c>
      <c r="K479" t="s">
        <v>311</v>
      </c>
      <c r="L479" t="s">
        <v>345</v>
      </c>
      <c r="M479">
        <v>2.1</v>
      </c>
      <c r="N479" t="s">
        <v>314</v>
      </c>
      <c r="O479" t="s">
        <v>336</v>
      </c>
      <c r="P479">
        <v>6.6</v>
      </c>
      <c r="Q479" t="s">
        <v>337</v>
      </c>
      <c r="R479" t="s">
        <v>317</v>
      </c>
      <c r="S479">
        <v>220</v>
      </c>
      <c r="T479" s="56" t="s">
        <v>318</v>
      </c>
      <c r="U479" t="s">
        <v>319</v>
      </c>
      <c r="V479" t="s">
        <v>320</v>
      </c>
      <c r="W479" s="56" t="s">
        <v>330</v>
      </c>
      <c r="X479" s="56">
        <v>0</v>
      </c>
      <c r="Y479" s="56" t="s">
        <v>321</v>
      </c>
      <c r="Z479" s="56">
        <v>0</v>
      </c>
      <c r="AA479" s="56" t="s">
        <v>322</v>
      </c>
      <c r="AB479" s="56">
        <v>0</v>
      </c>
      <c r="AC479" s="56" t="s">
        <v>322</v>
      </c>
      <c r="AD479" s="56" t="s">
        <v>322</v>
      </c>
      <c r="AE479" s="56" t="s">
        <v>322</v>
      </c>
      <c r="AF479" s="56">
        <v>0</v>
      </c>
      <c r="AG479" s="56">
        <v>0</v>
      </c>
      <c r="AH479" s="56">
        <v>0</v>
      </c>
      <c r="AI479" s="56" t="s">
        <v>318</v>
      </c>
      <c r="AJ479">
        <v>1</v>
      </c>
      <c r="AK479">
        <v>100</v>
      </c>
    </row>
    <row r="480" spans="1:37">
      <c r="A480" t="s">
        <v>886</v>
      </c>
      <c r="B480" t="s">
        <v>309</v>
      </c>
      <c r="C480">
        <v>2020</v>
      </c>
      <c r="D480">
        <v>5</v>
      </c>
      <c r="E480" t="s">
        <v>891</v>
      </c>
      <c r="F480" t="s">
        <v>311</v>
      </c>
      <c r="G480">
        <v>8.3935180000000003</v>
      </c>
      <c r="H480" s="24">
        <f>IF(AND(A480=A479,F480=F479,F480="Winter wheat"),G480*0.9*'Management details'!$F$46,
IF(AND(OR(A480&lt;&gt;A479,F480&lt;&gt;F479),F480="Winter wheat"),G480*'Management details'!$F$46,
IF(F480="Oilseed Rape",G480*'Management details'!$F$47)))</f>
        <v>64.965829319999997</v>
      </c>
      <c r="I480" t="s">
        <v>312</v>
      </c>
      <c r="J480">
        <v>10</v>
      </c>
      <c r="K480" t="s">
        <v>311</v>
      </c>
      <c r="L480" t="s">
        <v>345</v>
      </c>
      <c r="M480">
        <v>2.1</v>
      </c>
      <c r="N480" t="s">
        <v>314</v>
      </c>
      <c r="O480" t="s">
        <v>336</v>
      </c>
      <c r="P480">
        <v>6.6</v>
      </c>
      <c r="Q480" t="s">
        <v>337</v>
      </c>
      <c r="R480" t="s">
        <v>317</v>
      </c>
      <c r="S480">
        <v>220</v>
      </c>
      <c r="T480" s="56" t="s">
        <v>318</v>
      </c>
      <c r="U480" t="s">
        <v>324</v>
      </c>
      <c r="V480" t="s">
        <v>320</v>
      </c>
      <c r="W480" s="56" t="s">
        <v>330</v>
      </c>
      <c r="X480" s="56">
        <v>0</v>
      </c>
      <c r="Y480" s="56" t="s">
        <v>321</v>
      </c>
      <c r="Z480" s="56">
        <v>0</v>
      </c>
      <c r="AA480" s="56" t="s">
        <v>322</v>
      </c>
      <c r="AB480" s="56">
        <v>0</v>
      </c>
      <c r="AC480" s="56">
        <v>0</v>
      </c>
      <c r="AD480" s="56">
        <v>0</v>
      </c>
      <c r="AE480" s="56" t="s">
        <v>322</v>
      </c>
      <c r="AF480" s="56">
        <v>0</v>
      </c>
      <c r="AG480" s="56">
        <v>0</v>
      </c>
      <c r="AH480" s="56">
        <v>0</v>
      </c>
      <c r="AI480" s="56" t="s">
        <v>318</v>
      </c>
      <c r="AJ480">
        <v>1</v>
      </c>
      <c r="AK480">
        <v>100</v>
      </c>
    </row>
    <row r="481" spans="1:37">
      <c r="A481" t="s">
        <v>886</v>
      </c>
      <c r="B481" t="s">
        <v>309</v>
      </c>
      <c r="C481">
        <v>2021</v>
      </c>
      <c r="D481">
        <v>6</v>
      </c>
      <c r="E481" t="s">
        <v>892</v>
      </c>
      <c r="F481" t="s">
        <v>326</v>
      </c>
      <c r="G481">
        <v>8.3935180000000003</v>
      </c>
      <c r="H481" s="24">
        <f>IF(AND(A481=A480,F481=F480,F481="Winter wheat"),G481*0.9*'Management details'!$F$46,
IF(AND(OR(A481&lt;&gt;A480,F481&lt;&gt;F480),F481="Winter wheat"),G481*'Management details'!$F$46,
IF(F481="Oilseed Rape",G481*'Management details'!$F$47)))</f>
        <v>29.377313000000001</v>
      </c>
      <c r="I481" t="s">
        <v>312</v>
      </c>
      <c r="J481">
        <v>10</v>
      </c>
      <c r="K481" t="s">
        <v>327</v>
      </c>
      <c r="L481" t="s">
        <v>345</v>
      </c>
      <c r="M481">
        <v>2.1</v>
      </c>
      <c r="N481" t="s">
        <v>314</v>
      </c>
      <c r="O481" t="s">
        <v>336</v>
      </c>
      <c r="P481">
        <v>6.6</v>
      </c>
      <c r="Q481" t="s">
        <v>337</v>
      </c>
      <c r="R481" t="s">
        <v>317</v>
      </c>
      <c r="S481">
        <v>220</v>
      </c>
      <c r="T481" s="56" t="s">
        <v>328</v>
      </c>
      <c r="U481" t="s">
        <v>329</v>
      </c>
      <c r="V481" t="s">
        <v>320</v>
      </c>
      <c r="W481" s="56" t="s">
        <v>330</v>
      </c>
      <c r="X481" s="56">
        <v>0</v>
      </c>
      <c r="Y481" s="56" t="s">
        <v>330</v>
      </c>
      <c r="Z481" s="56">
        <v>0</v>
      </c>
      <c r="AA481" s="56" t="s">
        <v>330</v>
      </c>
      <c r="AB481" s="56">
        <v>0</v>
      </c>
      <c r="AC481" s="56">
        <v>0</v>
      </c>
      <c r="AD481" s="56">
        <v>0</v>
      </c>
      <c r="AE481" s="56" t="s">
        <v>322</v>
      </c>
      <c r="AF481" s="56">
        <v>0</v>
      </c>
      <c r="AG481" s="56" t="s">
        <v>322</v>
      </c>
      <c r="AH481" s="56">
        <v>0</v>
      </c>
      <c r="AI481" s="56" t="s">
        <v>328</v>
      </c>
      <c r="AJ481">
        <v>1</v>
      </c>
      <c r="AK481">
        <v>100</v>
      </c>
    </row>
    <row r="482" spans="1:37">
      <c r="A482" t="s">
        <v>893</v>
      </c>
      <c r="B482" t="s">
        <v>309</v>
      </c>
      <c r="C482">
        <v>2016</v>
      </c>
      <c r="D482">
        <v>1</v>
      </c>
      <c r="E482" t="s">
        <v>894</v>
      </c>
      <c r="F482" t="s">
        <v>311</v>
      </c>
      <c r="G482">
        <v>10.968589</v>
      </c>
      <c r="H482" s="24">
        <f>IF(AND(A482=A481,F482=F481,F482="Winter wheat"),G482*0.9*'Management details'!$F$46,
IF(AND(OR(A482&lt;&gt;A481,F482&lt;&gt;F481),F482="Winter wheat"),G482*'Management details'!$F$46,
IF(F482="Oilseed Rape",G482*'Management details'!$F$47)))</f>
        <v>94.329865399999989</v>
      </c>
      <c r="I482" t="s">
        <v>312</v>
      </c>
      <c r="J482">
        <v>10</v>
      </c>
      <c r="K482" t="s">
        <v>311</v>
      </c>
      <c r="L482" t="s">
        <v>313</v>
      </c>
      <c r="M482">
        <v>3.1</v>
      </c>
      <c r="N482" t="s">
        <v>314</v>
      </c>
      <c r="O482" t="s">
        <v>315</v>
      </c>
      <c r="P482">
        <v>7.5</v>
      </c>
      <c r="Q482" t="s">
        <v>316</v>
      </c>
      <c r="R482" t="s">
        <v>317</v>
      </c>
      <c r="S482">
        <v>220</v>
      </c>
      <c r="T482" s="56" t="s">
        <v>318</v>
      </c>
      <c r="U482" t="s">
        <v>319</v>
      </c>
      <c r="V482" t="s">
        <v>410</v>
      </c>
      <c r="W482" s="56" t="s">
        <v>330</v>
      </c>
      <c r="X482" s="56">
        <v>0</v>
      </c>
      <c r="Y482" s="56" t="s">
        <v>321</v>
      </c>
      <c r="Z482" s="56">
        <v>0</v>
      </c>
      <c r="AA482" s="56" t="s">
        <v>322</v>
      </c>
      <c r="AB482" s="56">
        <v>0</v>
      </c>
      <c r="AC482" s="56" t="s">
        <v>322</v>
      </c>
      <c r="AD482" s="56" t="s">
        <v>322</v>
      </c>
      <c r="AE482" s="56" t="s">
        <v>322</v>
      </c>
      <c r="AF482" s="56">
        <v>0</v>
      </c>
      <c r="AG482" s="56">
        <v>0</v>
      </c>
      <c r="AH482" s="56">
        <v>0</v>
      </c>
      <c r="AI482" s="56" t="s">
        <v>318</v>
      </c>
      <c r="AJ482">
        <v>1</v>
      </c>
      <c r="AK482">
        <v>100</v>
      </c>
    </row>
    <row r="483" spans="1:37">
      <c r="A483" t="s">
        <v>893</v>
      </c>
      <c r="B483" t="s">
        <v>309</v>
      </c>
      <c r="C483">
        <v>2017</v>
      </c>
      <c r="D483">
        <v>2</v>
      </c>
      <c r="E483" t="s">
        <v>895</v>
      </c>
      <c r="F483" t="s">
        <v>311</v>
      </c>
      <c r="G483">
        <v>10.968589</v>
      </c>
      <c r="H483" s="24">
        <f>IF(AND(A483=A482,F483=F482,F483="Winter wheat"),G483*0.9*'Management details'!$F$46,
IF(AND(OR(A483&lt;&gt;A482,F483&lt;&gt;F482),F483="Winter wheat"),G483*'Management details'!$F$46,
IF(F483="Oilseed Rape",G483*'Management details'!$F$47)))</f>
        <v>84.896878860000001</v>
      </c>
      <c r="I483" t="s">
        <v>312</v>
      </c>
      <c r="J483">
        <v>10</v>
      </c>
      <c r="K483" t="s">
        <v>311</v>
      </c>
      <c r="L483" t="s">
        <v>313</v>
      </c>
      <c r="M483">
        <v>3.1</v>
      </c>
      <c r="N483" t="s">
        <v>314</v>
      </c>
      <c r="O483" t="s">
        <v>315</v>
      </c>
      <c r="P483">
        <v>7.5</v>
      </c>
      <c r="Q483" t="s">
        <v>316</v>
      </c>
      <c r="R483" t="s">
        <v>317</v>
      </c>
      <c r="S483">
        <v>220</v>
      </c>
      <c r="T483" s="56" t="s">
        <v>318</v>
      </c>
      <c r="U483" t="s">
        <v>324</v>
      </c>
      <c r="V483" t="s">
        <v>412</v>
      </c>
      <c r="W483" s="56" t="s">
        <v>330</v>
      </c>
      <c r="X483" s="56">
        <v>0</v>
      </c>
      <c r="Y483" s="56" t="s">
        <v>321</v>
      </c>
      <c r="Z483" s="56">
        <v>0</v>
      </c>
      <c r="AA483" s="56" t="s">
        <v>322</v>
      </c>
      <c r="AB483" s="56">
        <v>0</v>
      </c>
      <c r="AC483" s="56">
        <v>0</v>
      </c>
      <c r="AD483" s="56">
        <v>0</v>
      </c>
      <c r="AE483" s="56" t="s">
        <v>322</v>
      </c>
      <c r="AF483" s="56">
        <v>0</v>
      </c>
      <c r="AG483" s="56">
        <v>0</v>
      </c>
      <c r="AH483" s="56">
        <v>0</v>
      </c>
      <c r="AI483" s="56" t="s">
        <v>318</v>
      </c>
      <c r="AJ483">
        <v>1</v>
      </c>
      <c r="AK483">
        <v>100</v>
      </c>
    </row>
    <row r="484" spans="1:37">
      <c r="A484" t="s">
        <v>893</v>
      </c>
      <c r="B484" t="s">
        <v>309</v>
      </c>
      <c r="C484">
        <v>2018</v>
      </c>
      <c r="D484">
        <v>3</v>
      </c>
      <c r="E484" t="s">
        <v>896</v>
      </c>
      <c r="F484" t="s">
        <v>326</v>
      </c>
      <c r="G484">
        <v>10.968589</v>
      </c>
      <c r="H484" s="24">
        <f>IF(AND(A484=A483,F484=F483,F484="Winter wheat"),G484*0.9*'Management details'!$F$46,
IF(AND(OR(A484&lt;&gt;A483,F484&lt;&gt;F483),F484="Winter wheat"),G484*'Management details'!$F$46,
IF(F484="Oilseed Rape",G484*'Management details'!$F$47)))</f>
        <v>38.390061500000002</v>
      </c>
      <c r="I484" t="s">
        <v>312</v>
      </c>
      <c r="J484">
        <v>10</v>
      </c>
      <c r="K484" t="s">
        <v>327</v>
      </c>
      <c r="L484" t="s">
        <v>313</v>
      </c>
      <c r="M484">
        <v>3.1</v>
      </c>
      <c r="N484" t="s">
        <v>314</v>
      </c>
      <c r="O484" t="s">
        <v>315</v>
      </c>
      <c r="P484">
        <v>7.5</v>
      </c>
      <c r="Q484" t="s">
        <v>316</v>
      </c>
      <c r="R484" t="s">
        <v>317</v>
      </c>
      <c r="S484">
        <v>220</v>
      </c>
      <c r="T484" s="56" t="s">
        <v>328</v>
      </c>
      <c r="U484" t="s">
        <v>329</v>
      </c>
      <c r="V484" t="s">
        <v>320</v>
      </c>
      <c r="W484" s="56" t="s">
        <v>330</v>
      </c>
      <c r="X484" s="56">
        <v>0</v>
      </c>
      <c r="Y484" s="56" t="s">
        <v>330</v>
      </c>
      <c r="Z484" s="56">
        <v>0</v>
      </c>
      <c r="AA484" s="56" t="s">
        <v>330</v>
      </c>
      <c r="AB484" s="56">
        <v>0</v>
      </c>
      <c r="AC484" s="56">
        <v>0</v>
      </c>
      <c r="AD484" s="56">
        <v>0</v>
      </c>
      <c r="AE484" s="56" t="s">
        <v>322</v>
      </c>
      <c r="AF484" s="56">
        <v>0</v>
      </c>
      <c r="AG484" s="56" t="s">
        <v>322</v>
      </c>
      <c r="AH484" s="56">
        <v>0</v>
      </c>
      <c r="AI484" s="56" t="s">
        <v>328</v>
      </c>
      <c r="AJ484">
        <v>1</v>
      </c>
      <c r="AK484">
        <v>100</v>
      </c>
    </row>
    <row r="485" spans="1:37">
      <c r="A485" t="s">
        <v>893</v>
      </c>
      <c r="B485" t="s">
        <v>309</v>
      </c>
      <c r="C485">
        <v>2019</v>
      </c>
      <c r="D485">
        <v>4</v>
      </c>
      <c r="E485" t="s">
        <v>897</v>
      </c>
      <c r="F485" t="s">
        <v>311</v>
      </c>
      <c r="G485">
        <v>10.968589</v>
      </c>
      <c r="H485" s="24">
        <f>IF(AND(A485=A484,F485=F484,F485="Winter wheat"),G485*0.9*'Management details'!$F$46,
IF(AND(OR(A485&lt;&gt;A484,F485&lt;&gt;F484),F485="Winter wheat"),G485*'Management details'!$F$46,
IF(F485="Oilseed Rape",G485*'Management details'!$F$47)))</f>
        <v>94.329865399999989</v>
      </c>
      <c r="I485" t="s">
        <v>312</v>
      </c>
      <c r="J485">
        <v>10</v>
      </c>
      <c r="K485" t="s">
        <v>311</v>
      </c>
      <c r="L485" t="s">
        <v>313</v>
      </c>
      <c r="M485">
        <v>3.1</v>
      </c>
      <c r="N485" t="s">
        <v>314</v>
      </c>
      <c r="O485" t="s">
        <v>315</v>
      </c>
      <c r="P485">
        <v>7.5</v>
      </c>
      <c r="Q485" t="s">
        <v>316</v>
      </c>
      <c r="R485" t="s">
        <v>317</v>
      </c>
      <c r="S485">
        <v>220</v>
      </c>
      <c r="T485" s="56" t="s">
        <v>318</v>
      </c>
      <c r="U485" t="s">
        <v>319</v>
      </c>
      <c r="V485" t="s">
        <v>410</v>
      </c>
      <c r="W485" s="56" t="s">
        <v>330</v>
      </c>
      <c r="X485" s="56">
        <v>0</v>
      </c>
      <c r="Y485" s="56" t="s">
        <v>321</v>
      </c>
      <c r="Z485" s="56">
        <v>0</v>
      </c>
      <c r="AA485" s="56" t="s">
        <v>322</v>
      </c>
      <c r="AB485" s="56">
        <v>0</v>
      </c>
      <c r="AC485" s="56" t="s">
        <v>322</v>
      </c>
      <c r="AD485" s="56" t="s">
        <v>322</v>
      </c>
      <c r="AE485" s="56" t="s">
        <v>322</v>
      </c>
      <c r="AF485" s="56">
        <v>0</v>
      </c>
      <c r="AG485" s="56">
        <v>0</v>
      </c>
      <c r="AH485" s="56">
        <v>0</v>
      </c>
      <c r="AI485" s="56" t="s">
        <v>318</v>
      </c>
      <c r="AJ485">
        <v>1</v>
      </c>
      <c r="AK485">
        <v>100</v>
      </c>
    </row>
    <row r="486" spans="1:37">
      <c r="A486" t="s">
        <v>893</v>
      </c>
      <c r="B486" t="s">
        <v>309</v>
      </c>
      <c r="C486">
        <v>2020</v>
      </c>
      <c r="D486">
        <v>5</v>
      </c>
      <c r="E486" t="s">
        <v>898</v>
      </c>
      <c r="F486" t="s">
        <v>311</v>
      </c>
      <c r="G486">
        <v>10.968589</v>
      </c>
      <c r="H486" s="24">
        <f>IF(AND(A486=A485,F486=F485,F486="Winter wheat"),G486*0.9*'Management details'!$F$46,
IF(AND(OR(A486&lt;&gt;A485,F486&lt;&gt;F485),F486="Winter wheat"),G486*'Management details'!$F$46,
IF(F486="Oilseed Rape",G486*'Management details'!$F$47)))</f>
        <v>84.896878860000001</v>
      </c>
      <c r="I486" t="s">
        <v>312</v>
      </c>
      <c r="J486">
        <v>10</v>
      </c>
      <c r="K486" t="s">
        <v>311</v>
      </c>
      <c r="L486" t="s">
        <v>313</v>
      </c>
      <c r="M486">
        <v>3.1</v>
      </c>
      <c r="N486" t="s">
        <v>314</v>
      </c>
      <c r="O486" t="s">
        <v>315</v>
      </c>
      <c r="P486">
        <v>7.5</v>
      </c>
      <c r="Q486" t="s">
        <v>316</v>
      </c>
      <c r="R486" t="s">
        <v>317</v>
      </c>
      <c r="S486">
        <v>220</v>
      </c>
      <c r="T486" s="56" t="s">
        <v>318</v>
      </c>
      <c r="U486" t="s">
        <v>324</v>
      </c>
      <c r="V486" t="s">
        <v>412</v>
      </c>
      <c r="W486" s="56" t="s">
        <v>330</v>
      </c>
      <c r="X486" s="56">
        <v>0</v>
      </c>
      <c r="Y486" s="56" t="s">
        <v>321</v>
      </c>
      <c r="Z486" s="56">
        <v>0</v>
      </c>
      <c r="AA486" s="56" t="s">
        <v>322</v>
      </c>
      <c r="AB486" s="56">
        <v>0</v>
      </c>
      <c r="AC486" s="56">
        <v>0</v>
      </c>
      <c r="AD486" s="56">
        <v>0</v>
      </c>
      <c r="AE486" s="56" t="s">
        <v>322</v>
      </c>
      <c r="AF486" s="56">
        <v>0</v>
      </c>
      <c r="AG486" s="56">
        <v>0</v>
      </c>
      <c r="AH486" s="56">
        <v>0</v>
      </c>
      <c r="AI486" s="56" t="s">
        <v>318</v>
      </c>
      <c r="AJ486">
        <v>1</v>
      </c>
      <c r="AK486">
        <v>100</v>
      </c>
    </row>
    <row r="487" spans="1:37">
      <c r="A487" t="s">
        <v>893</v>
      </c>
      <c r="B487" t="s">
        <v>309</v>
      </c>
      <c r="C487">
        <v>2021</v>
      </c>
      <c r="D487">
        <v>6</v>
      </c>
      <c r="E487" t="s">
        <v>899</v>
      </c>
      <c r="F487" t="s">
        <v>326</v>
      </c>
      <c r="G487">
        <v>10.968589</v>
      </c>
      <c r="H487" s="24">
        <f>IF(AND(A487=A486,F487=F486,F487="Winter wheat"),G487*0.9*'Management details'!$F$46,
IF(AND(OR(A487&lt;&gt;A486,F487&lt;&gt;F486),F487="Winter wheat"),G487*'Management details'!$F$46,
IF(F487="Oilseed Rape",G487*'Management details'!$F$47)))</f>
        <v>38.390061500000002</v>
      </c>
      <c r="I487" t="s">
        <v>312</v>
      </c>
      <c r="J487">
        <v>10</v>
      </c>
      <c r="K487" t="s">
        <v>327</v>
      </c>
      <c r="L487" t="s">
        <v>313</v>
      </c>
      <c r="M487">
        <v>3.1</v>
      </c>
      <c r="N487" t="s">
        <v>314</v>
      </c>
      <c r="O487" t="s">
        <v>315</v>
      </c>
      <c r="P487">
        <v>7.5</v>
      </c>
      <c r="Q487" t="s">
        <v>316</v>
      </c>
      <c r="R487" t="s">
        <v>317</v>
      </c>
      <c r="S487">
        <v>220</v>
      </c>
      <c r="T487" s="56" t="s">
        <v>328</v>
      </c>
      <c r="U487" t="s">
        <v>329</v>
      </c>
      <c r="V487" t="s">
        <v>320</v>
      </c>
      <c r="W487" s="56" t="s">
        <v>330</v>
      </c>
      <c r="X487" s="56">
        <v>0</v>
      </c>
      <c r="Y487" s="56" t="s">
        <v>330</v>
      </c>
      <c r="Z487" s="56">
        <v>0</v>
      </c>
      <c r="AA487" s="56" t="s">
        <v>330</v>
      </c>
      <c r="AB487" s="56">
        <v>0</v>
      </c>
      <c r="AC487" s="56">
        <v>0</v>
      </c>
      <c r="AD487" s="56">
        <v>0</v>
      </c>
      <c r="AE487" s="56" t="s">
        <v>322</v>
      </c>
      <c r="AF487" s="56">
        <v>0</v>
      </c>
      <c r="AG487" s="56" t="s">
        <v>322</v>
      </c>
      <c r="AH487" s="56">
        <v>0</v>
      </c>
      <c r="AI487" s="56" t="s">
        <v>328</v>
      </c>
      <c r="AJ487">
        <v>1</v>
      </c>
      <c r="AK487">
        <v>100</v>
      </c>
    </row>
    <row r="488" spans="1:37">
      <c r="A488" t="s">
        <v>900</v>
      </c>
      <c r="B488" t="s">
        <v>309</v>
      </c>
      <c r="C488">
        <v>2016</v>
      </c>
      <c r="D488">
        <v>1</v>
      </c>
      <c r="E488" t="s">
        <v>901</v>
      </c>
      <c r="F488" t="s">
        <v>311</v>
      </c>
      <c r="G488">
        <v>5.1554609999999998</v>
      </c>
      <c r="H488" s="24">
        <f>IF(AND(A488=A487,F488=F487,F488="Winter wheat"),G488*0.9*'Management details'!$F$46,
IF(AND(OR(A488&lt;&gt;A487,F488&lt;&gt;F487),F488="Winter wheat"),G488*'Management details'!$F$46,
IF(F488="Oilseed Rape",G488*'Management details'!$F$47)))</f>
        <v>44.336964599999995</v>
      </c>
      <c r="I488" t="s">
        <v>312</v>
      </c>
      <c r="J488">
        <v>10</v>
      </c>
      <c r="K488" t="s">
        <v>311</v>
      </c>
      <c r="L488" t="s">
        <v>313</v>
      </c>
      <c r="M488">
        <v>2.7</v>
      </c>
      <c r="N488" t="s">
        <v>314</v>
      </c>
      <c r="O488" t="s">
        <v>336</v>
      </c>
      <c r="P488">
        <v>6.8</v>
      </c>
      <c r="Q488" t="s">
        <v>337</v>
      </c>
      <c r="R488" t="s">
        <v>317</v>
      </c>
      <c r="S488">
        <v>220</v>
      </c>
      <c r="T488" s="56" t="s">
        <v>318</v>
      </c>
      <c r="U488" t="s">
        <v>319</v>
      </c>
      <c r="V488" t="s">
        <v>320</v>
      </c>
      <c r="W488" s="56" t="s">
        <v>330</v>
      </c>
      <c r="X488" s="56">
        <v>0</v>
      </c>
      <c r="Y488" s="56" t="s">
        <v>321</v>
      </c>
      <c r="Z488" s="56">
        <v>0</v>
      </c>
      <c r="AA488" s="56" t="s">
        <v>322</v>
      </c>
      <c r="AB488" s="56">
        <v>0</v>
      </c>
      <c r="AC488" s="56" t="s">
        <v>322</v>
      </c>
      <c r="AD488" s="56" t="s">
        <v>322</v>
      </c>
      <c r="AE488" s="56" t="s">
        <v>322</v>
      </c>
      <c r="AF488" s="56">
        <v>0</v>
      </c>
      <c r="AG488" s="56">
        <v>0</v>
      </c>
      <c r="AH488" s="56">
        <v>0</v>
      </c>
      <c r="AI488" s="56" t="s">
        <v>318</v>
      </c>
      <c r="AJ488">
        <v>1</v>
      </c>
      <c r="AK488">
        <v>100</v>
      </c>
    </row>
    <row r="489" spans="1:37">
      <c r="A489" t="s">
        <v>900</v>
      </c>
      <c r="B489" t="s">
        <v>309</v>
      </c>
      <c r="C489">
        <v>2017</v>
      </c>
      <c r="D489">
        <v>2</v>
      </c>
      <c r="E489" t="s">
        <v>902</v>
      </c>
      <c r="F489" t="s">
        <v>311</v>
      </c>
      <c r="G489">
        <v>5.1554609999999998</v>
      </c>
      <c r="H489" s="24">
        <f>IF(AND(A489=A488,F489=F488,F489="Winter wheat"),G489*0.9*'Management details'!$F$46,
IF(AND(OR(A489&lt;&gt;A488,F489&lt;&gt;F488),F489="Winter wheat"),G489*'Management details'!$F$46,
IF(F489="Oilseed Rape",G489*'Management details'!$F$47)))</f>
        <v>39.903268139999994</v>
      </c>
      <c r="I489" t="s">
        <v>312</v>
      </c>
      <c r="J489">
        <v>10</v>
      </c>
      <c r="K489" t="s">
        <v>311</v>
      </c>
      <c r="L489" t="s">
        <v>313</v>
      </c>
      <c r="M489">
        <v>2.7</v>
      </c>
      <c r="N489" t="s">
        <v>314</v>
      </c>
      <c r="O489" t="s">
        <v>336</v>
      </c>
      <c r="P489">
        <v>6.8</v>
      </c>
      <c r="Q489" t="s">
        <v>337</v>
      </c>
      <c r="R489" t="s">
        <v>317</v>
      </c>
      <c r="S489">
        <v>220</v>
      </c>
      <c r="T489" s="56" t="s">
        <v>318</v>
      </c>
      <c r="U489" t="s">
        <v>324</v>
      </c>
      <c r="V489" t="s">
        <v>320</v>
      </c>
      <c r="W489" s="56" t="s">
        <v>330</v>
      </c>
      <c r="X489" s="56">
        <v>0</v>
      </c>
      <c r="Y489" s="56" t="s">
        <v>321</v>
      </c>
      <c r="Z489" s="56">
        <v>0</v>
      </c>
      <c r="AA489" s="56" t="s">
        <v>322</v>
      </c>
      <c r="AB489" s="56">
        <v>0</v>
      </c>
      <c r="AC489" s="56">
        <v>0</v>
      </c>
      <c r="AD489" s="56">
        <v>0</v>
      </c>
      <c r="AE489" s="56" t="s">
        <v>322</v>
      </c>
      <c r="AF489" s="56">
        <v>0</v>
      </c>
      <c r="AG489" s="56">
        <v>0</v>
      </c>
      <c r="AH489" s="56">
        <v>0</v>
      </c>
      <c r="AI489" s="56" t="s">
        <v>318</v>
      </c>
      <c r="AJ489">
        <v>1</v>
      </c>
      <c r="AK489">
        <v>100</v>
      </c>
    </row>
    <row r="490" spans="1:37">
      <c r="A490" t="s">
        <v>900</v>
      </c>
      <c r="B490" t="s">
        <v>309</v>
      </c>
      <c r="C490">
        <v>2018</v>
      </c>
      <c r="D490">
        <v>3</v>
      </c>
      <c r="E490" t="s">
        <v>903</v>
      </c>
      <c r="F490" t="s">
        <v>326</v>
      </c>
      <c r="G490">
        <v>5.1554609999999998</v>
      </c>
      <c r="H490" s="24">
        <f>IF(AND(A490=A489,F490=F489,F490="Winter wheat"),G490*0.9*'Management details'!$F$46,
IF(AND(OR(A490&lt;&gt;A489,F490&lt;&gt;F489),F490="Winter wheat"),G490*'Management details'!$F$46,
IF(F490="Oilseed Rape",G490*'Management details'!$F$47)))</f>
        <v>18.044113499999998</v>
      </c>
      <c r="I490" t="s">
        <v>312</v>
      </c>
      <c r="J490">
        <v>10</v>
      </c>
      <c r="K490" t="s">
        <v>327</v>
      </c>
      <c r="L490" t="s">
        <v>313</v>
      </c>
      <c r="M490">
        <v>2.7</v>
      </c>
      <c r="N490" t="s">
        <v>314</v>
      </c>
      <c r="O490" t="s">
        <v>336</v>
      </c>
      <c r="P490">
        <v>6.8</v>
      </c>
      <c r="Q490" t="s">
        <v>337</v>
      </c>
      <c r="R490" t="s">
        <v>317</v>
      </c>
      <c r="S490">
        <v>220</v>
      </c>
      <c r="T490" s="56" t="s">
        <v>328</v>
      </c>
      <c r="U490" t="s">
        <v>329</v>
      </c>
      <c r="V490" t="s">
        <v>320</v>
      </c>
      <c r="W490" s="56" t="s">
        <v>330</v>
      </c>
      <c r="X490" s="56">
        <v>0</v>
      </c>
      <c r="Y490" s="56" t="s">
        <v>330</v>
      </c>
      <c r="Z490" s="56">
        <v>0</v>
      </c>
      <c r="AA490" s="56" t="s">
        <v>330</v>
      </c>
      <c r="AB490" s="56">
        <v>0</v>
      </c>
      <c r="AC490" s="56">
        <v>0</v>
      </c>
      <c r="AD490" s="56">
        <v>0</v>
      </c>
      <c r="AE490" s="56" t="s">
        <v>322</v>
      </c>
      <c r="AF490" s="56">
        <v>0</v>
      </c>
      <c r="AG490" s="56" t="s">
        <v>322</v>
      </c>
      <c r="AH490" s="56">
        <v>0</v>
      </c>
      <c r="AI490" s="56" t="s">
        <v>328</v>
      </c>
      <c r="AJ490">
        <v>1</v>
      </c>
      <c r="AK490">
        <v>100</v>
      </c>
    </row>
    <row r="491" spans="1:37">
      <c r="A491" t="s">
        <v>900</v>
      </c>
      <c r="B491" t="s">
        <v>309</v>
      </c>
      <c r="C491">
        <v>2019</v>
      </c>
      <c r="D491">
        <v>4</v>
      </c>
      <c r="E491" t="s">
        <v>904</v>
      </c>
      <c r="F491" t="s">
        <v>311</v>
      </c>
      <c r="G491">
        <v>5.1554609999999998</v>
      </c>
      <c r="H491" s="24">
        <f>IF(AND(A491=A490,F491=F490,F491="Winter wheat"),G491*0.9*'Management details'!$F$46,
IF(AND(OR(A491&lt;&gt;A490,F491&lt;&gt;F490),F491="Winter wheat"),G491*'Management details'!$F$46,
IF(F491="Oilseed Rape",G491*'Management details'!$F$47)))</f>
        <v>44.336964599999995</v>
      </c>
      <c r="I491" t="s">
        <v>312</v>
      </c>
      <c r="J491">
        <v>10</v>
      </c>
      <c r="K491" t="s">
        <v>311</v>
      </c>
      <c r="L491" t="s">
        <v>313</v>
      </c>
      <c r="M491">
        <v>2.7</v>
      </c>
      <c r="N491" t="s">
        <v>314</v>
      </c>
      <c r="O491" t="s">
        <v>336</v>
      </c>
      <c r="P491">
        <v>6.8</v>
      </c>
      <c r="Q491" t="s">
        <v>337</v>
      </c>
      <c r="R491" t="s">
        <v>317</v>
      </c>
      <c r="S491">
        <v>220</v>
      </c>
      <c r="T491" s="56" t="s">
        <v>318</v>
      </c>
      <c r="U491" t="s">
        <v>319</v>
      </c>
      <c r="V491" t="s">
        <v>320</v>
      </c>
      <c r="W491" s="56" t="s">
        <v>330</v>
      </c>
      <c r="X491" s="56">
        <v>0</v>
      </c>
      <c r="Y491" s="56" t="s">
        <v>321</v>
      </c>
      <c r="Z491" s="56">
        <v>0</v>
      </c>
      <c r="AA491" s="56" t="s">
        <v>322</v>
      </c>
      <c r="AB491" s="56">
        <v>0</v>
      </c>
      <c r="AC491" s="56" t="s">
        <v>322</v>
      </c>
      <c r="AD491" s="56" t="s">
        <v>322</v>
      </c>
      <c r="AE491" s="56" t="s">
        <v>322</v>
      </c>
      <c r="AF491" s="56">
        <v>0</v>
      </c>
      <c r="AG491" s="56">
        <v>0</v>
      </c>
      <c r="AH491" s="56">
        <v>0</v>
      </c>
      <c r="AI491" s="56" t="s">
        <v>318</v>
      </c>
      <c r="AJ491">
        <v>1</v>
      </c>
      <c r="AK491">
        <v>100</v>
      </c>
    </row>
    <row r="492" spans="1:37">
      <c r="A492" t="s">
        <v>900</v>
      </c>
      <c r="B492" t="s">
        <v>309</v>
      </c>
      <c r="C492">
        <v>2020</v>
      </c>
      <c r="D492">
        <v>5</v>
      </c>
      <c r="E492" t="s">
        <v>905</v>
      </c>
      <c r="F492" t="s">
        <v>311</v>
      </c>
      <c r="G492">
        <v>5.1554609999999998</v>
      </c>
      <c r="H492" s="24">
        <f>IF(AND(A492=A491,F492=F491,F492="Winter wheat"),G492*0.9*'Management details'!$F$46,
IF(AND(OR(A492&lt;&gt;A491,F492&lt;&gt;F491),F492="Winter wheat"),G492*'Management details'!$F$46,
IF(F492="Oilseed Rape",G492*'Management details'!$F$47)))</f>
        <v>39.903268139999994</v>
      </c>
      <c r="I492" t="s">
        <v>312</v>
      </c>
      <c r="J492">
        <v>10</v>
      </c>
      <c r="K492" t="s">
        <v>311</v>
      </c>
      <c r="L492" t="s">
        <v>313</v>
      </c>
      <c r="M492">
        <v>2.7</v>
      </c>
      <c r="N492" t="s">
        <v>314</v>
      </c>
      <c r="O492" t="s">
        <v>336</v>
      </c>
      <c r="P492">
        <v>6.8</v>
      </c>
      <c r="Q492" t="s">
        <v>337</v>
      </c>
      <c r="R492" t="s">
        <v>317</v>
      </c>
      <c r="S492">
        <v>220</v>
      </c>
      <c r="T492" s="56" t="s">
        <v>318</v>
      </c>
      <c r="U492" t="s">
        <v>324</v>
      </c>
      <c r="V492" t="s">
        <v>320</v>
      </c>
      <c r="W492" s="56" t="s">
        <v>330</v>
      </c>
      <c r="X492" s="56">
        <v>0</v>
      </c>
      <c r="Y492" s="56" t="s">
        <v>321</v>
      </c>
      <c r="Z492" s="56">
        <v>0</v>
      </c>
      <c r="AA492" s="56" t="s">
        <v>322</v>
      </c>
      <c r="AB492" s="56">
        <v>0</v>
      </c>
      <c r="AC492" s="56">
        <v>0</v>
      </c>
      <c r="AD492" s="56">
        <v>0</v>
      </c>
      <c r="AE492" s="56" t="s">
        <v>322</v>
      </c>
      <c r="AF492" s="56">
        <v>0</v>
      </c>
      <c r="AG492" s="56">
        <v>0</v>
      </c>
      <c r="AH492" s="56">
        <v>0</v>
      </c>
      <c r="AI492" s="56" t="s">
        <v>318</v>
      </c>
      <c r="AJ492">
        <v>1</v>
      </c>
      <c r="AK492">
        <v>100</v>
      </c>
    </row>
    <row r="493" spans="1:37">
      <c r="A493" t="s">
        <v>900</v>
      </c>
      <c r="B493" t="s">
        <v>309</v>
      </c>
      <c r="C493">
        <v>2021</v>
      </c>
      <c r="D493">
        <v>6</v>
      </c>
      <c r="E493" t="s">
        <v>906</v>
      </c>
      <c r="F493" t="s">
        <v>326</v>
      </c>
      <c r="G493">
        <v>5.1554609999999998</v>
      </c>
      <c r="H493" s="24">
        <f>IF(AND(A493=A492,F493=F492,F493="Winter wheat"),G493*0.9*'Management details'!$F$46,
IF(AND(OR(A493&lt;&gt;A492,F493&lt;&gt;F492),F493="Winter wheat"),G493*'Management details'!$F$46,
IF(F493="Oilseed Rape",G493*'Management details'!$F$47)))</f>
        <v>18.044113499999998</v>
      </c>
      <c r="I493" t="s">
        <v>312</v>
      </c>
      <c r="J493">
        <v>10</v>
      </c>
      <c r="K493" t="s">
        <v>327</v>
      </c>
      <c r="L493" t="s">
        <v>313</v>
      </c>
      <c r="M493">
        <v>2.7</v>
      </c>
      <c r="N493" t="s">
        <v>314</v>
      </c>
      <c r="O493" t="s">
        <v>336</v>
      </c>
      <c r="P493">
        <v>6.8</v>
      </c>
      <c r="Q493" t="s">
        <v>337</v>
      </c>
      <c r="R493" t="s">
        <v>317</v>
      </c>
      <c r="S493">
        <v>220</v>
      </c>
      <c r="T493" s="56" t="s">
        <v>328</v>
      </c>
      <c r="U493" t="s">
        <v>329</v>
      </c>
      <c r="V493" t="s">
        <v>320</v>
      </c>
      <c r="W493" s="56" t="s">
        <v>330</v>
      </c>
      <c r="X493" s="56">
        <v>0</v>
      </c>
      <c r="Y493" s="56" t="s">
        <v>330</v>
      </c>
      <c r="Z493" s="56">
        <v>0</v>
      </c>
      <c r="AA493" s="56" t="s">
        <v>330</v>
      </c>
      <c r="AB493" s="56">
        <v>0</v>
      </c>
      <c r="AC493" s="56">
        <v>0</v>
      </c>
      <c r="AD493" s="56">
        <v>0</v>
      </c>
      <c r="AE493" s="56" t="s">
        <v>322</v>
      </c>
      <c r="AF493" s="56">
        <v>0</v>
      </c>
      <c r="AG493" s="56" t="s">
        <v>322</v>
      </c>
      <c r="AH493" s="56">
        <v>0</v>
      </c>
      <c r="AI493" s="56" t="s">
        <v>328</v>
      </c>
      <c r="AJ493">
        <v>1</v>
      </c>
      <c r="AK493">
        <v>100</v>
      </c>
    </row>
    <row r="494" spans="1:37">
      <c r="A494" t="s">
        <v>907</v>
      </c>
      <c r="B494" t="s">
        <v>309</v>
      </c>
      <c r="C494">
        <v>2016</v>
      </c>
      <c r="D494">
        <v>1</v>
      </c>
      <c r="E494" t="s">
        <v>908</v>
      </c>
      <c r="F494" t="s">
        <v>311</v>
      </c>
      <c r="G494">
        <v>2.8763640000000001</v>
      </c>
      <c r="H494" s="24">
        <f>IF(AND(A494=A493,F494=F493,F494="Winter wheat"),G494*0.9*'Management details'!$F$46,
IF(AND(OR(A494&lt;&gt;A493,F494&lt;&gt;F493),F494="Winter wheat"),G494*'Management details'!$F$46,
IF(F494="Oilseed Rape",G494*'Management details'!$F$47)))</f>
        <v>24.736730399999999</v>
      </c>
      <c r="I494" t="s">
        <v>312</v>
      </c>
      <c r="J494">
        <v>10</v>
      </c>
      <c r="K494" t="s">
        <v>311</v>
      </c>
      <c r="L494" t="s">
        <v>345</v>
      </c>
      <c r="M494">
        <v>1.8</v>
      </c>
      <c r="N494" t="s">
        <v>314</v>
      </c>
      <c r="O494" t="s">
        <v>336</v>
      </c>
      <c r="P494">
        <v>6.7</v>
      </c>
      <c r="Q494" t="s">
        <v>337</v>
      </c>
      <c r="R494" t="s">
        <v>317</v>
      </c>
      <c r="S494">
        <v>220</v>
      </c>
      <c r="T494" s="56" t="s">
        <v>318</v>
      </c>
      <c r="U494" t="s">
        <v>319</v>
      </c>
      <c r="V494" t="s">
        <v>410</v>
      </c>
      <c r="W494" s="56" t="s">
        <v>330</v>
      </c>
      <c r="X494" s="56">
        <v>0</v>
      </c>
      <c r="Y494" s="56" t="s">
        <v>321</v>
      </c>
      <c r="Z494" s="56">
        <v>0</v>
      </c>
      <c r="AA494" s="56" t="s">
        <v>322</v>
      </c>
      <c r="AB494" s="56">
        <v>0</v>
      </c>
      <c r="AC494" s="56" t="s">
        <v>322</v>
      </c>
      <c r="AD494" s="56" t="s">
        <v>322</v>
      </c>
      <c r="AE494" s="56" t="s">
        <v>322</v>
      </c>
      <c r="AF494" s="56">
        <v>0</v>
      </c>
      <c r="AG494" s="56">
        <v>0</v>
      </c>
      <c r="AH494" s="56">
        <v>0</v>
      </c>
      <c r="AI494" s="56" t="s">
        <v>318</v>
      </c>
      <c r="AJ494">
        <v>1</v>
      </c>
      <c r="AK494">
        <v>100</v>
      </c>
    </row>
    <row r="495" spans="1:37">
      <c r="A495" t="s">
        <v>907</v>
      </c>
      <c r="B495" t="s">
        <v>309</v>
      </c>
      <c r="C495">
        <v>2017</v>
      </c>
      <c r="D495">
        <v>2</v>
      </c>
      <c r="E495" t="s">
        <v>909</v>
      </c>
      <c r="F495" t="s">
        <v>311</v>
      </c>
      <c r="G495">
        <v>2.8763640000000001</v>
      </c>
      <c r="H495" s="24">
        <f>IF(AND(A495=A494,F495=F494,F495="Winter wheat"),G495*0.9*'Management details'!$F$46,
IF(AND(OR(A495&lt;&gt;A494,F495&lt;&gt;F494),F495="Winter wheat"),G495*'Management details'!$F$46,
IF(F495="Oilseed Rape",G495*'Management details'!$F$47)))</f>
        <v>22.263057360000001</v>
      </c>
      <c r="I495" t="s">
        <v>312</v>
      </c>
      <c r="J495">
        <v>10</v>
      </c>
      <c r="K495" t="s">
        <v>311</v>
      </c>
      <c r="L495" t="s">
        <v>345</v>
      </c>
      <c r="M495">
        <v>1.8</v>
      </c>
      <c r="N495" t="s">
        <v>314</v>
      </c>
      <c r="O495" t="s">
        <v>336</v>
      </c>
      <c r="P495">
        <v>6.7</v>
      </c>
      <c r="Q495" t="s">
        <v>337</v>
      </c>
      <c r="R495" t="s">
        <v>317</v>
      </c>
      <c r="S495">
        <v>220</v>
      </c>
      <c r="T495" s="56" t="s">
        <v>318</v>
      </c>
      <c r="U495" t="s">
        <v>324</v>
      </c>
      <c r="V495" t="s">
        <v>412</v>
      </c>
      <c r="W495" s="56" t="s">
        <v>330</v>
      </c>
      <c r="X495" s="56">
        <v>0</v>
      </c>
      <c r="Y495" s="56" t="s">
        <v>321</v>
      </c>
      <c r="Z495" s="56">
        <v>0</v>
      </c>
      <c r="AA495" s="56" t="s">
        <v>322</v>
      </c>
      <c r="AB495" s="56">
        <v>0</v>
      </c>
      <c r="AC495" s="56">
        <v>0</v>
      </c>
      <c r="AD495" s="56">
        <v>0</v>
      </c>
      <c r="AE495" s="56" t="s">
        <v>322</v>
      </c>
      <c r="AF495" s="56">
        <v>0</v>
      </c>
      <c r="AG495" s="56">
        <v>0</v>
      </c>
      <c r="AH495" s="56">
        <v>0</v>
      </c>
      <c r="AI495" s="56" t="s">
        <v>318</v>
      </c>
      <c r="AJ495">
        <v>1</v>
      </c>
      <c r="AK495">
        <v>100</v>
      </c>
    </row>
    <row r="496" spans="1:37">
      <c r="A496" t="s">
        <v>907</v>
      </c>
      <c r="B496" t="s">
        <v>309</v>
      </c>
      <c r="C496">
        <v>2018</v>
      </c>
      <c r="D496">
        <v>3</v>
      </c>
      <c r="E496" t="s">
        <v>910</v>
      </c>
      <c r="F496" t="s">
        <v>326</v>
      </c>
      <c r="G496">
        <v>2.8763640000000001</v>
      </c>
      <c r="H496" s="24">
        <f>IF(AND(A496=A495,F496=F495,F496="Winter wheat"),G496*0.9*'Management details'!$F$46,
IF(AND(OR(A496&lt;&gt;A495,F496&lt;&gt;F495),F496="Winter wheat"),G496*'Management details'!$F$46,
IF(F496="Oilseed Rape",G496*'Management details'!$F$47)))</f>
        <v>10.067274000000001</v>
      </c>
      <c r="I496" t="s">
        <v>312</v>
      </c>
      <c r="J496">
        <v>10</v>
      </c>
      <c r="K496" t="s">
        <v>327</v>
      </c>
      <c r="L496" t="s">
        <v>345</v>
      </c>
      <c r="M496">
        <v>1.8</v>
      </c>
      <c r="N496" t="s">
        <v>314</v>
      </c>
      <c r="O496" t="s">
        <v>336</v>
      </c>
      <c r="P496">
        <v>6.7</v>
      </c>
      <c r="Q496" t="s">
        <v>337</v>
      </c>
      <c r="R496" t="s">
        <v>317</v>
      </c>
      <c r="S496">
        <v>220</v>
      </c>
      <c r="T496" s="56" t="s">
        <v>328</v>
      </c>
      <c r="U496" t="s">
        <v>329</v>
      </c>
      <c r="V496" t="s">
        <v>320</v>
      </c>
      <c r="W496" s="56" t="s">
        <v>330</v>
      </c>
      <c r="X496" s="56">
        <v>0</v>
      </c>
      <c r="Y496" s="56" t="s">
        <v>330</v>
      </c>
      <c r="Z496" s="56">
        <v>0</v>
      </c>
      <c r="AA496" s="56" t="s">
        <v>330</v>
      </c>
      <c r="AB496" s="56">
        <v>0</v>
      </c>
      <c r="AC496" s="56">
        <v>0</v>
      </c>
      <c r="AD496" s="56">
        <v>0</v>
      </c>
      <c r="AE496" s="56" t="s">
        <v>322</v>
      </c>
      <c r="AF496" s="56">
        <v>0</v>
      </c>
      <c r="AG496" s="56" t="s">
        <v>322</v>
      </c>
      <c r="AH496" s="56">
        <v>0</v>
      </c>
      <c r="AI496" s="56" t="s">
        <v>328</v>
      </c>
      <c r="AJ496">
        <v>1</v>
      </c>
      <c r="AK496">
        <v>100</v>
      </c>
    </row>
    <row r="497" spans="1:37">
      <c r="A497" t="s">
        <v>907</v>
      </c>
      <c r="B497" t="s">
        <v>309</v>
      </c>
      <c r="C497">
        <v>2019</v>
      </c>
      <c r="D497">
        <v>4</v>
      </c>
      <c r="E497" t="s">
        <v>911</v>
      </c>
      <c r="F497" t="s">
        <v>311</v>
      </c>
      <c r="G497">
        <v>2.8763640000000001</v>
      </c>
      <c r="H497" s="24">
        <f>IF(AND(A497=A496,F497=F496,F497="Winter wheat"),G497*0.9*'Management details'!$F$46,
IF(AND(OR(A497&lt;&gt;A496,F497&lt;&gt;F496),F497="Winter wheat"),G497*'Management details'!$F$46,
IF(F497="Oilseed Rape",G497*'Management details'!$F$47)))</f>
        <v>24.736730399999999</v>
      </c>
      <c r="I497" t="s">
        <v>312</v>
      </c>
      <c r="J497">
        <v>10</v>
      </c>
      <c r="K497" t="s">
        <v>311</v>
      </c>
      <c r="L497" t="s">
        <v>345</v>
      </c>
      <c r="M497">
        <v>1.8</v>
      </c>
      <c r="N497" t="s">
        <v>314</v>
      </c>
      <c r="O497" t="s">
        <v>336</v>
      </c>
      <c r="P497">
        <v>6.7</v>
      </c>
      <c r="Q497" t="s">
        <v>337</v>
      </c>
      <c r="R497" t="s">
        <v>317</v>
      </c>
      <c r="S497">
        <v>220</v>
      </c>
      <c r="T497" s="56" t="s">
        <v>318</v>
      </c>
      <c r="U497" t="s">
        <v>319</v>
      </c>
      <c r="V497" t="s">
        <v>410</v>
      </c>
      <c r="W497" s="56" t="s">
        <v>330</v>
      </c>
      <c r="X497" s="56">
        <v>0</v>
      </c>
      <c r="Y497" s="56" t="s">
        <v>321</v>
      </c>
      <c r="Z497" s="56">
        <v>0</v>
      </c>
      <c r="AA497" s="56" t="s">
        <v>322</v>
      </c>
      <c r="AB497" s="56">
        <v>0</v>
      </c>
      <c r="AC497" s="56" t="s">
        <v>322</v>
      </c>
      <c r="AD497" s="56" t="s">
        <v>322</v>
      </c>
      <c r="AE497" s="56" t="s">
        <v>322</v>
      </c>
      <c r="AF497" s="56">
        <v>0</v>
      </c>
      <c r="AG497" s="56">
        <v>0</v>
      </c>
      <c r="AH497" s="56">
        <v>0</v>
      </c>
      <c r="AI497" s="56" t="s">
        <v>318</v>
      </c>
      <c r="AJ497">
        <v>1</v>
      </c>
      <c r="AK497">
        <v>100</v>
      </c>
    </row>
    <row r="498" spans="1:37">
      <c r="A498" t="s">
        <v>907</v>
      </c>
      <c r="B498" t="s">
        <v>309</v>
      </c>
      <c r="C498">
        <v>2020</v>
      </c>
      <c r="D498">
        <v>5</v>
      </c>
      <c r="E498" t="s">
        <v>912</v>
      </c>
      <c r="F498" t="s">
        <v>311</v>
      </c>
      <c r="G498">
        <v>2.8763640000000001</v>
      </c>
      <c r="H498" s="24">
        <f>IF(AND(A498=A497,F498=F497,F498="Winter wheat"),G498*0.9*'Management details'!$F$46,
IF(AND(OR(A498&lt;&gt;A497,F498&lt;&gt;F497),F498="Winter wheat"),G498*'Management details'!$F$46,
IF(F498="Oilseed Rape",G498*'Management details'!$F$47)))</f>
        <v>22.263057360000001</v>
      </c>
      <c r="I498" t="s">
        <v>312</v>
      </c>
      <c r="J498">
        <v>10</v>
      </c>
      <c r="K498" t="s">
        <v>311</v>
      </c>
      <c r="L498" t="s">
        <v>345</v>
      </c>
      <c r="M498">
        <v>1.8</v>
      </c>
      <c r="N498" t="s">
        <v>314</v>
      </c>
      <c r="O498" t="s">
        <v>336</v>
      </c>
      <c r="P498">
        <v>6.7</v>
      </c>
      <c r="Q498" t="s">
        <v>337</v>
      </c>
      <c r="R498" t="s">
        <v>317</v>
      </c>
      <c r="S498">
        <v>220</v>
      </c>
      <c r="T498" s="56" t="s">
        <v>318</v>
      </c>
      <c r="U498" t="s">
        <v>324</v>
      </c>
      <c r="V498" t="s">
        <v>412</v>
      </c>
      <c r="W498" s="56" t="s">
        <v>330</v>
      </c>
      <c r="X498" s="56">
        <v>0</v>
      </c>
      <c r="Y498" s="56" t="s">
        <v>321</v>
      </c>
      <c r="Z498" s="56">
        <v>0</v>
      </c>
      <c r="AA498" s="56" t="s">
        <v>322</v>
      </c>
      <c r="AB498" s="56">
        <v>0</v>
      </c>
      <c r="AC498" s="56">
        <v>0</v>
      </c>
      <c r="AD498" s="56">
        <v>0</v>
      </c>
      <c r="AE498" s="56" t="s">
        <v>322</v>
      </c>
      <c r="AF498" s="56">
        <v>0</v>
      </c>
      <c r="AG498" s="56">
        <v>0</v>
      </c>
      <c r="AH498" s="56">
        <v>0</v>
      </c>
      <c r="AI498" s="56" t="s">
        <v>318</v>
      </c>
      <c r="AJ498">
        <v>1</v>
      </c>
      <c r="AK498">
        <v>100</v>
      </c>
    </row>
    <row r="499" spans="1:37">
      <c r="A499" t="s">
        <v>907</v>
      </c>
      <c r="B499" t="s">
        <v>309</v>
      </c>
      <c r="C499">
        <v>2021</v>
      </c>
      <c r="D499">
        <v>6</v>
      </c>
      <c r="E499" t="s">
        <v>913</v>
      </c>
      <c r="F499" t="s">
        <v>326</v>
      </c>
      <c r="G499">
        <v>2.8763640000000001</v>
      </c>
      <c r="H499" s="24">
        <f>IF(AND(A499=A498,F499=F498,F499="Winter wheat"),G499*0.9*'Management details'!$F$46,
IF(AND(OR(A499&lt;&gt;A498,F499&lt;&gt;F498),F499="Winter wheat"),G499*'Management details'!$F$46,
IF(F499="Oilseed Rape",G499*'Management details'!$F$47)))</f>
        <v>10.067274000000001</v>
      </c>
      <c r="I499" t="s">
        <v>312</v>
      </c>
      <c r="J499">
        <v>10</v>
      </c>
      <c r="K499" t="s">
        <v>327</v>
      </c>
      <c r="L499" t="s">
        <v>345</v>
      </c>
      <c r="M499">
        <v>1.8</v>
      </c>
      <c r="N499" t="s">
        <v>314</v>
      </c>
      <c r="O499" t="s">
        <v>336</v>
      </c>
      <c r="P499">
        <v>6.7</v>
      </c>
      <c r="Q499" t="s">
        <v>337</v>
      </c>
      <c r="R499" t="s">
        <v>317</v>
      </c>
      <c r="S499">
        <v>220</v>
      </c>
      <c r="T499" s="56" t="s">
        <v>328</v>
      </c>
      <c r="U499" t="s">
        <v>329</v>
      </c>
      <c r="V499" t="s">
        <v>320</v>
      </c>
      <c r="W499" s="56" t="s">
        <v>330</v>
      </c>
      <c r="X499" s="56">
        <v>0</v>
      </c>
      <c r="Y499" s="56" t="s">
        <v>330</v>
      </c>
      <c r="Z499" s="56">
        <v>0</v>
      </c>
      <c r="AA499" s="56" t="s">
        <v>330</v>
      </c>
      <c r="AB499" s="56">
        <v>0</v>
      </c>
      <c r="AC499" s="56">
        <v>0</v>
      </c>
      <c r="AD499" s="56">
        <v>0</v>
      </c>
      <c r="AE499" s="56" t="s">
        <v>322</v>
      </c>
      <c r="AF499" s="56">
        <v>0</v>
      </c>
      <c r="AG499" s="56" t="s">
        <v>322</v>
      </c>
      <c r="AH499" s="56">
        <v>0</v>
      </c>
      <c r="AI499" s="56" t="s">
        <v>328</v>
      </c>
      <c r="AJ499">
        <v>1</v>
      </c>
      <c r="AK499">
        <v>100</v>
      </c>
    </row>
    <row r="500" spans="1:37">
      <c r="A500" t="s">
        <v>914</v>
      </c>
      <c r="B500" t="s">
        <v>309</v>
      </c>
      <c r="C500">
        <v>2016</v>
      </c>
      <c r="D500">
        <v>1</v>
      </c>
      <c r="E500" t="s">
        <v>915</v>
      </c>
      <c r="F500" t="s">
        <v>311</v>
      </c>
      <c r="G500">
        <v>6.330749</v>
      </c>
      <c r="H500" s="24">
        <f>IF(AND(A500=A499,F500=F499,F500="Winter wheat"),G500*0.9*'Management details'!$F$46,
IF(AND(OR(A500&lt;&gt;A499,F500&lt;&gt;F499),F500="Winter wheat"),G500*'Management details'!$F$46,
IF(F500="Oilseed Rape",G500*'Management details'!$F$47)))</f>
        <v>54.444441399999995</v>
      </c>
      <c r="I500" t="s">
        <v>312</v>
      </c>
      <c r="J500">
        <v>10</v>
      </c>
      <c r="K500" t="s">
        <v>311</v>
      </c>
      <c r="L500" t="s">
        <v>313</v>
      </c>
      <c r="M500">
        <v>3.1</v>
      </c>
      <c r="N500" t="s">
        <v>314</v>
      </c>
      <c r="O500" t="s">
        <v>315</v>
      </c>
      <c r="P500">
        <v>7.5</v>
      </c>
      <c r="Q500" t="s">
        <v>316</v>
      </c>
      <c r="R500" t="s">
        <v>317</v>
      </c>
      <c r="S500">
        <v>220</v>
      </c>
      <c r="T500" s="56" t="s">
        <v>318</v>
      </c>
      <c r="U500" t="s">
        <v>319</v>
      </c>
      <c r="V500" t="s">
        <v>320</v>
      </c>
      <c r="W500" s="56" t="s">
        <v>330</v>
      </c>
      <c r="X500" s="56">
        <v>0</v>
      </c>
      <c r="Y500" s="56" t="s">
        <v>321</v>
      </c>
      <c r="Z500" s="56">
        <v>0</v>
      </c>
      <c r="AA500" s="56" t="s">
        <v>322</v>
      </c>
      <c r="AB500" s="56">
        <v>0</v>
      </c>
      <c r="AC500" s="56" t="s">
        <v>322</v>
      </c>
      <c r="AD500" s="56" t="s">
        <v>322</v>
      </c>
      <c r="AE500" s="56" t="s">
        <v>322</v>
      </c>
      <c r="AF500" s="56">
        <v>0</v>
      </c>
      <c r="AG500" s="56">
        <v>0</v>
      </c>
      <c r="AH500" s="56">
        <v>0</v>
      </c>
      <c r="AI500" s="56" t="s">
        <v>318</v>
      </c>
      <c r="AJ500">
        <v>1</v>
      </c>
      <c r="AK500">
        <v>100</v>
      </c>
    </row>
    <row r="501" spans="1:37">
      <c r="A501" t="s">
        <v>914</v>
      </c>
      <c r="B501" t="s">
        <v>309</v>
      </c>
      <c r="C501">
        <v>2017</v>
      </c>
      <c r="D501">
        <v>2</v>
      </c>
      <c r="E501" t="s">
        <v>916</v>
      </c>
      <c r="F501" t="s">
        <v>311</v>
      </c>
      <c r="G501">
        <v>6.330749</v>
      </c>
      <c r="H501" s="24">
        <f>IF(AND(A501=A500,F501=F500,F501="Winter wheat"),G501*0.9*'Management details'!$F$46,
IF(AND(OR(A501&lt;&gt;A500,F501&lt;&gt;F500),F501="Winter wheat"),G501*'Management details'!$F$46,
IF(F501="Oilseed Rape",G501*'Management details'!$F$47)))</f>
        <v>48.999997260000001</v>
      </c>
      <c r="I501" t="s">
        <v>312</v>
      </c>
      <c r="J501">
        <v>10</v>
      </c>
      <c r="K501" t="s">
        <v>311</v>
      </c>
      <c r="L501" t="s">
        <v>313</v>
      </c>
      <c r="M501">
        <v>3.1</v>
      </c>
      <c r="N501" t="s">
        <v>314</v>
      </c>
      <c r="O501" t="s">
        <v>315</v>
      </c>
      <c r="P501">
        <v>7.5</v>
      </c>
      <c r="Q501" t="s">
        <v>316</v>
      </c>
      <c r="R501" t="s">
        <v>317</v>
      </c>
      <c r="S501">
        <v>220</v>
      </c>
      <c r="T501" s="56" t="s">
        <v>318</v>
      </c>
      <c r="U501" t="s">
        <v>324</v>
      </c>
      <c r="V501" t="s">
        <v>320</v>
      </c>
      <c r="W501" s="56" t="s">
        <v>330</v>
      </c>
      <c r="X501" s="56">
        <v>0</v>
      </c>
      <c r="Y501" s="56" t="s">
        <v>321</v>
      </c>
      <c r="Z501" s="56">
        <v>0</v>
      </c>
      <c r="AA501" s="56" t="s">
        <v>322</v>
      </c>
      <c r="AB501" s="56">
        <v>0</v>
      </c>
      <c r="AC501" s="56">
        <v>0</v>
      </c>
      <c r="AD501" s="56">
        <v>0</v>
      </c>
      <c r="AE501" s="56" t="s">
        <v>322</v>
      </c>
      <c r="AF501" s="56">
        <v>0</v>
      </c>
      <c r="AG501" s="56">
        <v>0</v>
      </c>
      <c r="AH501" s="56">
        <v>0</v>
      </c>
      <c r="AI501" s="56" t="s">
        <v>318</v>
      </c>
      <c r="AJ501">
        <v>1</v>
      </c>
      <c r="AK501">
        <v>100</v>
      </c>
    </row>
    <row r="502" spans="1:37">
      <c r="A502" t="s">
        <v>914</v>
      </c>
      <c r="B502" t="s">
        <v>309</v>
      </c>
      <c r="C502">
        <v>2018</v>
      </c>
      <c r="D502">
        <v>3</v>
      </c>
      <c r="E502" t="s">
        <v>917</v>
      </c>
      <c r="F502" t="s">
        <v>326</v>
      </c>
      <c r="G502">
        <v>6.330749</v>
      </c>
      <c r="H502" s="24">
        <f>IF(AND(A502=A501,F502=F501,F502="Winter wheat"),G502*0.9*'Management details'!$F$46,
IF(AND(OR(A502&lt;&gt;A501,F502&lt;&gt;F501),F502="Winter wheat"),G502*'Management details'!$F$46,
IF(F502="Oilseed Rape",G502*'Management details'!$F$47)))</f>
        <v>22.157621500000001</v>
      </c>
      <c r="I502" t="s">
        <v>312</v>
      </c>
      <c r="J502">
        <v>10</v>
      </c>
      <c r="K502" t="s">
        <v>327</v>
      </c>
      <c r="L502" t="s">
        <v>313</v>
      </c>
      <c r="M502">
        <v>3.1</v>
      </c>
      <c r="N502" t="s">
        <v>314</v>
      </c>
      <c r="O502" t="s">
        <v>315</v>
      </c>
      <c r="P502">
        <v>7.5</v>
      </c>
      <c r="Q502" t="s">
        <v>316</v>
      </c>
      <c r="R502" t="s">
        <v>317</v>
      </c>
      <c r="S502">
        <v>220</v>
      </c>
      <c r="T502" s="56" t="s">
        <v>328</v>
      </c>
      <c r="U502" t="s">
        <v>329</v>
      </c>
      <c r="V502" t="s">
        <v>320</v>
      </c>
      <c r="W502" s="56" t="s">
        <v>330</v>
      </c>
      <c r="X502" s="56">
        <v>0</v>
      </c>
      <c r="Y502" s="56" t="s">
        <v>330</v>
      </c>
      <c r="Z502" s="56">
        <v>0</v>
      </c>
      <c r="AA502" s="56" t="s">
        <v>330</v>
      </c>
      <c r="AB502" s="56">
        <v>0</v>
      </c>
      <c r="AC502" s="56">
        <v>0</v>
      </c>
      <c r="AD502" s="56">
        <v>0</v>
      </c>
      <c r="AE502" s="56" t="s">
        <v>322</v>
      </c>
      <c r="AF502" s="56">
        <v>0</v>
      </c>
      <c r="AG502" s="56" t="s">
        <v>322</v>
      </c>
      <c r="AH502" s="56">
        <v>0</v>
      </c>
      <c r="AI502" s="56" t="s">
        <v>328</v>
      </c>
      <c r="AJ502">
        <v>1</v>
      </c>
      <c r="AK502">
        <v>100</v>
      </c>
    </row>
    <row r="503" spans="1:37">
      <c r="A503" t="s">
        <v>914</v>
      </c>
      <c r="B503" t="s">
        <v>309</v>
      </c>
      <c r="C503">
        <v>2019</v>
      </c>
      <c r="D503">
        <v>4</v>
      </c>
      <c r="E503" t="s">
        <v>918</v>
      </c>
      <c r="F503" t="s">
        <v>311</v>
      </c>
      <c r="G503">
        <v>6.330749</v>
      </c>
      <c r="H503" s="24">
        <f>IF(AND(A503=A502,F503=F502,F503="Winter wheat"),G503*0.9*'Management details'!$F$46,
IF(AND(OR(A503&lt;&gt;A502,F503&lt;&gt;F502),F503="Winter wheat"),G503*'Management details'!$F$46,
IF(F503="Oilseed Rape",G503*'Management details'!$F$47)))</f>
        <v>54.444441399999995</v>
      </c>
      <c r="I503" t="s">
        <v>312</v>
      </c>
      <c r="J503">
        <v>10</v>
      </c>
      <c r="K503" t="s">
        <v>311</v>
      </c>
      <c r="L503" t="s">
        <v>313</v>
      </c>
      <c r="M503">
        <v>3.1</v>
      </c>
      <c r="N503" t="s">
        <v>314</v>
      </c>
      <c r="O503" t="s">
        <v>315</v>
      </c>
      <c r="P503">
        <v>7.5</v>
      </c>
      <c r="Q503" t="s">
        <v>316</v>
      </c>
      <c r="R503" t="s">
        <v>317</v>
      </c>
      <c r="S503">
        <v>220</v>
      </c>
      <c r="T503" s="56" t="s">
        <v>318</v>
      </c>
      <c r="U503" t="s">
        <v>319</v>
      </c>
      <c r="V503" t="s">
        <v>320</v>
      </c>
      <c r="W503" s="56" t="s">
        <v>330</v>
      </c>
      <c r="X503" s="56">
        <v>0</v>
      </c>
      <c r="Y503" s="56" t="s">
        <v>321</v>
      </c>
      <c r="Z503" s="56">
        <v>0</v>
      </c>
      <c r="AA503" s="56" t="s">
        <v>322</v>
      </c>
      <c r="AB503" s="56">
        <v>0</v>
      </c>
      <c r="AC503" s="56" t="s">
        <v>322</v>
      </c>
      <c r="AD503" s="56" t="s">
        <v>322</v>
      </c>
      <c r="AE503" s="56" t="s">
        <v>322</v>
      </c>
      <c r="AF503" s="56">
        <v>0</v>
      </c>
      <c r="AG503" s="56">
        <v>0</v>
      </c>
      <c r="AH503" s="56">
        <v>0</v>
      </c>
      <c r="AI503" s="56" t="s">
        <v>318</v>
      </c>
      <c r="AJ503">
        <v>1</v>
      </c>
      <c r="AK503">
        <v>100</v>
      </c>
    </row>
    <row r="504" spans="1:37">
      <c r="A504" t="s">
        <v>914</v>
      </c>
      <c r="B504" t="s">
        <v>309</v>
      </c>
      <c r="C504">
        <v>2020</v>
      </c>
      <c r="D504">
        <v>5</v>
      </c>
      <c r="E504" t="s">
        <v>919</v>
      </c>
      <c r="F504" t="s">
        <v>311</v>
      </c>
      <c r="G504">
        <v>6.330749</v>
      </c>
      <c r="H504" s="24">
        <f>IF(AND(A504=A503,F504=F503,F504="Winter wheat"),G504*0.9*'Management details'!$F$46,
IF(AND(OR(A504&lt;&gt;A503,F504&lt;&gt;F503),F504="Winter wheat"),G504*'Management details'!$F$46,
IF(F504="Oilseed Rape",G504*'Management details'!$F$47)))</f>
        <v>48.999997260000001</v>
      </c>
      <c r="I504" t="s">
        <v>312</v>
      </c>
      <c r="J504">
        <v>10</v>
      </c>
      <c r="K504" t="s">
        <v>311</v>
      </c>
      <c r="L504" t="s">
        <v>313</v>
      </c>
      <c r="M504">
        <v>3.1</v>
      </c>
      <c r="N504" t="s">
        <v>314</v>
      </c>
      <c r="O504" t="s">
        <v>315</v>
      </c>
      <c r="P504">
        <v>7.5</v>
      </c>
      <c r="Q504" t="s">
        <v>316</v>
      </c>
      <c r="R504" t="s">
        <v>317</v>
      </c>
      <c r="S504">
        <v>220</v>
      </c>
      <c r="T504" s="56" t="s">
        <v>318</v>
      </c>
      <c r="U504" t="s">
        <v>324</v>
      </c>
      <c r="V504" t="s">
        <v>320</v>
      </c>
      <c r="W504" s="56" t="s">
        <v>330</v>
      </c>
      <c r="X504" s="56">
        <v>0</v>
      </c>
      <c r="Y504" s="56" t="s">
        <v>321</v>
      </c>
      <c r="Z504" s="56">
        <v>0</v>
      </c>
      <c r="AA504" s="56" t="s">
        <v>322</v>
      </c>
      <c r="AB504" s="56">
        <v>0</v>
      </c>
      <c r="AC504" s="56">
        <v>0</v>
      </c>
      <c r="AD504" s="56">
        <v>0</v>
      </c>
      <c r="AE504" s="56" t="s">
        <v>322</v>
      </c>
      <c r="AF504" s="56">
        <v>0</v>
      </c>
      <c r="AG504" s="56">
        <v>0</v>
      </c>
      <c r="AH504" s="56">
        <v>0</v>
      </c>
      <c r="AI504" s="56" t="s">
        <v>318</v>
      </c>
      <c r="AJ504">
        <v>1</v>
      </c>
      <c r="AK504">
        <v>100</v>
      </c>
    </row>
    <row r="505" spans="1:37">
      <c r="A505" t="s">
        <v>914</v>
      </c>
      <c r="B505" t="s">
        <v>309</v>
      </c>
      <c r="C505">
        <v>2021</v>
      </c>
      <c r="D505">
        <v>6</v>
      </c>
      <c r="E505" t="s">
        <v>920</v>
      </c>
      <c r="F505" t="s">
        <v>326</v>
      </c>
      <c r="G505">
        <v>6.330749</v>
      </c>
      <c r="H505" s="24">
        <f>IF(AND(A505=A504,F505=F504,F505="Winter wheat"),G505*0.9*'Management details'!$F$46,
IF(AND(OR(A505&lt;&gt;A504,F505&lt;&gt;F504),F505="Winter wheat"),G505*'Management details'!$F$46,
IF(F505="Oilseed Rape",G505*'Management details'!$F$47)))</f>
        <v>22.157621500000001</v>
      </c>
      <c r="I505" t="s">
        <v>312</v>
      </c>
      <c r="J505">
        <v>10</v>
      </c>
      <c r="K505" t="s">
        <v>327</v>
      </c>
      <c r="L505" t="s">
        <v>313</v>
      </c>
      <c r="M505">
        <v>3.1</v>
      </c>
      <c r="N505" t="s">
        <v>314</v>
      </c>
      <c r="O505" t="s">
        <v>315</v>
      </c>
      <c r="P505">
        <v>7.5</v>
      </c>
      <c r="Q505" t="s">
        <v>316</v>
      </c>
      <c r="R505" t="s">
        <v>317</v>
      </c>
      <c r="S505">
        <v>220</v>
      </c>
      <c r="T505" s="56" t="s">
        <v>328</v>
      </c>
      <c r="U505" t="s">
        <v>329</v>
      </c>
      <c r="V505" t="s">
        <v>320</v>
      </c>
      <c r="W505" s="56" t="s">
        <v>330</v>
      </c>
      <c r="X505" s="56">
        <v>0</v>
      </c>
      <c r="Y505" s="56" t="s">
        <v>330</v>
      </c>
      <c r="Z505" s="56">
        <v>0</v>
      </c>
      <c r="AA505" s="56" t="s">
        <v>330</v>
      </c>
      <c r="AB505" s="56">
        <v>0</v>
      </c>
      <c r="AC505" s="56">
        <v>0</v>
      </c>
      <c r="AD505" s="56">
        <v>0</v>
      </c>
      <c r="AE505" s="56" t="s">
        <v>322</v>
      </c>
      <c r="AF505" s="56">
        <v>0</v>
      </c>
      <c r="AG505" s="56" t="s">
        <v>322</v>
      </c>
      <c r="AH505" s="56">
        <v>0</v>
      </c>
      <c r="AI505" s="56" t="s">
        <v>328</v>
      </c>
      <c r="AJ505">
        <v>1</v>
      </c>
      <c r="AK505">
        <v>100</v>
      </c>
    </row>
    <row r="506" spans="1:37">
      <c r="A506" t="s">
        <v>921</v>
      </c>
      <c r="B506" t="s">
        <v>309</v>
      </c>
      <c r="C506">
        <v>2016</v>
      </c>
      <c r="D506">
        <v>1</v>
      </c>
      <c r="E506" t="s">
        <v>922</v>
      </c>
      <c r="F506" t="s">
        <v>311</v>
      </c>
      <c r="G506">
        <v>10.02727</v>
      </c>
      <c r="H506" s="24">
        <f>IF(AND(A506=A505,F506=F505,F506="Winter wheat"),G506*0.9*'Management details'!$F$46,
IF(AND(OR(A506&lt;&gt;A505,F506&lt;&gt;F505),F506="Winter wheat"),G506*'Management details'!$F$46,
IF(F506="Oilseed Rape",G506*'Management details'!$F$47)))</f>
        <v>86.234521999999998</v>
      </c>
      <c r="I506" t="s">
        <v>312</v>
      </c>
      <c r="J506">
        <v>10</v>
      </c>
      <c r="K506" t="s">
        <v>311</v>
      </c>
      <c r="L506" t="s">
        <v>313</v>
      </c>
      <c r="M506">
        <v>3.1</v>
      </c>
      <c r="N506" t="s">
        <v>314</v>
      </c>
      <c r="O506" t="s">
        <v>315</v>
      </c>
      <c r="P506">
        <v>7.5</v>
      </c>
      <c r="Q506" t="s">
        <v>316</v>
      </c>
      <c r="R506" t="s">
        <v>317</v>
      </c>
      <c r="S506">
        <v>220</v>
      </c>
      <c r="T506" s="56" t="s">
        <v>318</v>
      </c>
      <c r="U506" t="s">
        <v>319</v>
      </c>
      <c r="V506" t="s">
        <v>320</v>
      </c>
      <c r="W506" s="56" t="s">
        <v>330</v>
      </c>
      <c r="X506" s="56">
        <v>0</v>
      </c>
      <c r="Y506" s="56" t="s">
        <v>321</v>
      </c>
      <c r="Z506" s="56">
        <v>0</v>
      </c>
      <c r="AA506" s="56" t="s">
        <v>322</v>
      </c>
      <c r="AB506" s="56">
        <v>0</v>
      </c>
      <c r="AC506" s="56" t="s">
        <v>322</v>
      </c>
      <c r="AD506" s="56" t="s">
        <v>322</v>
      </c>
      <c r="AE506" s="56" t="s">
        <v>322</v>
      </c>
      <c r="AF506" s="56">
        <v>0</v>
      </c>
      <c r="AG506" s="56">
        <v>0</v>
      </c>
      <c r="AH506" s="56">
        <v>0</v>
      </c>
      <c r="AI506" s="56" t="s">
        <v>318</v>
      </c>
      <c r="AJ506">
        <v>1</v>
      </c>
      <c r="AK506">
        <v>100</v>
      </c>
    </row>
    <row r="507" spans="1:37">
      <c r="A507" t="s">
        <v>921</v>
      </c>
      <c r="B507" t="s">
        <v>309</v>
      </c>
      <c r="C507">
        <v>2017</v>
      </c>
      <c r="D507">
        <v>2</v>
      </c>
      <c r="E507" t="s">
        <v>923</v>
      </c>
      <c r="F507" t="s">
        <v>311</v>
      </c>
      <c r="G507">
        <v>10.02727</v>
      </c>
      <c r="H507" s="24">
        <f>IF(AND(A507=A506,F507=F506,F507="Winter wheat"),G507*0.9*'Management details'!$F$46,
IF(AND(OR(A507&lt;&gt;A506,F507&lt;&gt;F506),F507="Winter wheat"),G507*'Management details'!$F$46,
IF(F507="Oilseed Rape",G507*'Management details'!$F$47)))</f>
        <v>77.611069799999996</v>
      </c>
      <c r="I507" t="s">
        <v>312</v>
      </c>
      <c r="J507">
        <v>10</v>
      </c>
      <c r="K507" t="s">
        <v>311</v>
      </c>
      <c r="L507" t="s">
        <v>313</v>
      </c>
      <c r="M507">
        <v>3.1</v>
      </c>
      <c r="N507" t="s">
        <v>314</v>
      </c>
      <c r="O507" t="s">
        <v>315</v>
      </c>
      <c r="P507">
        <v>7.5</v>
      </c>
      <c r="Q507" t="s">
        <v>316</v>
      </c>
      <c r="R507" t="s">
        <v>317</v>
      </c>
      <c r="S507">
        <v>220</v>
      </c>
      <c r="T507" s="56" t="s">
        <v>318</v>
      </c>
      <c r="U507" t="s">
        <v>324</v>
      </c>
      <c r="V507" t="s">
        <v>320</v>
      </c>
      <c r="W507" s="56" t="s">
        <v>330</v>
      </c>
      <c r="X507" s="56">
        <v>0</v>
      </c>
      <c r="Y507" s="56" t="s">
        <v>321</v>
      </c>
      <c r="Z507" s="56">
        <v>0</v>
      </c>
      <c r="AA507" s="56" t="s">
        <v>322</v>
      </c>
      <c r="AB507" s="56">
        <v>0</v>
      </c>
      <c r="AC507" s="56">
        <v>0</v>
      </c>
      <c r="AD507" s="56">
        <v>0</v>
      </c>
      <c r="AE507" s="56" t="s">
        <v>322</v>
      </c>
      <c r="AF507" s="56">
        <v>0</v>
      </c>
      <c r="AG507" s="56">
        <v>0</v>
      </c>
      <c r="AH507" s="56">
        <v>0</v>
      </c>
      <c r="AI507" s="56" t="s">
        <v>318</v>
      </c>
      <c r="AJ507">
        <v>1</v>
      </c>
      <c r="AK507">
        <v>100</v>
      </c>
    </row>
    <row r="508" spans="1:37">
      <c r="A508" t="s">
        <v>921</v>
      </c>
      <c r="B508" t="s">
        <v>309</v>
      </c>
      <c r="C508">
        <v>2018</v>
      </c>
      <c r="D508">
        <v>3</v>
      </c>
      <c r="E508" t="s">
        <v>924</v>
      </c>
      <c r="F508" t="s">
        <v>326</v>
      </c>
      <c r="G508">
        <v>10.02727</v>
      </c>
      <c r="H508" s="24">
        <f>IF(AND(A508=A507,F508=F507,F508="Winter wheat"),G508*0.9*'Management details'!$F$46,
IF(AND(OR(A508&lt;&gt;A507,F508&lt;&gt;F507),F508="Winter wheat"),G508*'Management details'!$F$46,
IF(F508="Oilseed Rape",G508*'Management details'!$F$47)))</f>
        <v>35.095444999999998</v>
      </c>
      <c r="I508" t="s">
        <v>312</v>
      </c>
      <c r="J508">
        <v>10</v>
      </c>
      <c r="K508" t="s">
        <v>327</v>
      </c>
      <c r="L508" t="s">
        <v>313</v>
      </c>
      <c r="M508">
        <v>3.1</v>
      </c>
      <c r="N508" t="s">
        <v>314</v>
      </c>
      <c r="O508" t="s">
        <v>315</v>
      </c>
      <c r="P508">
        <v>7.5</v>
      </c>
      <c r="Q508" t="s">
        <v>316</v>
      </c>
      <c r="R508" t="s">
        <v>317</v>
      </c>
      <c r="S508">
        <v>220</v>
      </c>
      <c r="T508" s="56" t="s">
        <v>328</v>
      </c>
      <c r="U508" t="s">
        <v>329</v>
      </c>
      <c r="V508" t="s">
        <v>320</v>
      </c>
      <c r="W508" s="56" t="s">
        <v>330</v>
      </c>
      <c r="X508" s="56">
        <v>0</v>
      </c>
      <c r="Y508" s="56" t="s">
        <v>330</v>
      </c>
      <c r="Z508" s="56">
        <v>0</v>
      </c>
      <c r="AA508" s="56" t="s">
        <v>330</v>
      </c>
      <c r="AB508" s="56">
        <v>0</v>
      </c>
      <c r="AC508" s="56">
        <v>0</v>
      </c>
      <c r="AD508" s="56">
        <v>0</v>
      </c>
      <c r="AE508" s="56" t="s">
        <v>322</v>
      </c>
      <c r="AF508" s="56">
        <v>0</v>
      </c>
      <c r="AG508" s="56" t="s">
        <v>322</v>
      </c>
      <c r="AH508" s="56">
        <v>0</v>
      </c>
      <c r="AI508" s="56" t="s">
        <v>328</v>
      </c>
      <c r="AJ508">
        <v>1</v>
      </c>
      <c r="AK508">
        <v>100</v>
      </c>
    </row>
    <row r="509" spans="1:37">
      <c r="A509" t="s">
        <v>921</v>
      </c>
      <c r="B509" t="s">
        <v>309</v>
      </c>
      <c r="C509">
        <v>2019</v>
      </c>
      <c r="D509">
        <v>4</v>
      </c>
      <c r="E509" t="s">
        <v>925</v>
      </c>
      <c r="F509" t="s">
        <v>311</v>
      </c>
      <c r="G509">
        <v>10.02727</v>
      </c>
      <c r="H509" s="24">
        <f>IF(AND(A509=A508,F509=F508,F509="Winter wheat"),G509*0.9*'Management details'!$F$46,
IF(AND(OR(A509&lt;&gt;A508,F509&lt;&gt;F508),F509="Winter wheat"),G509*'Management details'!$F$46,
IF(F509="Oilseed Rape",G509*'Management details'!$F$47)))</f>
        <v>86.234521999999998</v>
      </c>
      <c r="I509" t="s">
        <v>312</v>
      </c>
      <c r="J509">
        <v>10</v>
      </c>
      <c r="K509" t="s">
        <v>311</v>
      </c>
      <c r="L509" t="s">
        <v>313</v>
      </c>
      <c r="M509">
        <v>3.1</v>
      </c>
      <c r="N509" t="s">
        <v>314</v>
      </c>
      <c r="O509" t="s">
        <v>315</v>
      </c>
      <c r="P509">
        <v>7.5</v>
      </c>
      <c r="Q509" t="s">
        <v>316</v>
      </c>
      <c r="R509" t="s">
        <v>317</v>
      </c>
      <c r="S509">
        <v>220</v>
      </c>
      <c r="T509" s="56" t="s">
        <v>318</v>
      </c>
      <c r="U509" t="s">
        <v>319</v>
      </c>
      <c r="V509" t="s">
        <v>320</v>
      </c>
      <c r="W509" s="56" t="s">
        <v>330</v>
      </c>
      <c r="X509" s="56">
        <v>0</v>
      </c>
      <c r="Y509" s="56" t="s">
        <v>321</v>
      </c>
      <c r="Z509" s="56">
        <v>0</v>
      </c>
      <c r="AA509" s="56" t="s">
        <v>322</v>
      </c>
      <c r="AB509" s="56">
        <v>0</v>
      </c>
      <c r="AC509" s="56" t="s">
        <v>322</v>
      </c>
      <c r="AD509" s="56" t="s">
        <v>322</v>
      </c>
      <c r="AE509" s="56" t="s">
        <v>322</v>
      </c>
      <c r="AF509" s="56">
        <v>0</v>
      </c>
      <c r="AG509" s="56">
        <v>0</v>
      </c>
      <c r="AH509" s="56">
        <v>0</v>
      </c>
      <c r="AI509" s="56" t="s">
        <v>318</v>
      </c>
      <c r="AJ509">
        <v>1</v>
      </c>
      <c r="AK509">
        <v>100</v>
      </c>
    </row>
    <row r="510" spans="1:37">
      <c r="A510" t="s">
        <v>921</v>
      </c>
      <c r="B510" t="s">
        <v>309</v>
      </c>
      <c r="C510">
        <v>2020</v>
      </c>
      <c r="D510">
        <v>5</v>
      </c>
      <c r="E510" t="s">
        <v>926</v>
      </c>
      <c r="F510" t="s">
        <v>311</v>
      </c>
      <c r="G510">
        <v>10.02727</v>
      </c>
      <c r="H510" s="24">
        <f>IF(AND(A510=A509,F510=F509,F510="Winter wheat"),G510*0.9*'Management details'!$F$46,
IF(AND(OR(A510&lt;&gt;A509,F510&lt;&gt;F509),F510="Winter wheat"),G510*'Management details'!$F$46,
IF(F510="Oilseed Rape",G510*'Management details'!$F$47)))</f>
        <v>77.611069799999996</v>
      </c>
      <c r="I510" t="s">
        <v>312</v>
      </c>
      <c r="J510">
        <v>10</v>
      </c>
      <c r="K510" t="s">
        <v>311</v>
      </c>
      <c r="L510" t="s">
        <v>313</v>
      </c>
      <c r="M510">
        <v>3.1</v>
      </c>
      <c r="N510" t="s">
        <v>314</v>
      </c>
      <c r="O510" t="s">
        <v>315</v>
      </c>
      <c r="P510">
        <v>7.5</v>
      </c>
      <c r="Q510" t="s">
        <v>316</v>
      </c>
      <c r="R510" t="s">
        <v>317</v>
      </c>
      <c r="S510">
        <v>220</v>
      </c>
      <c r="T510" s="56" t="s">
        <v>318</v>
      </c>
      <c r="U510" t="s">
        <v>324</v>
      </c>
      <c r="V510" t="s">
        <v>320</v>
      </c>
      <c r="W510" s="56" t="s">
        <v>330</v>
      </c>
      <c r="X510" s="56">
        <v>0</v>
      </c>
      <c r="Y510" s="56" t="s">
        <v>321</v>
      </c>
      <c r="Z510" s="56">
        <v>0</v>
      </c>
      <c r="AA510" s="56" t="s">
        <v>322</v>
      </c>
      <c r="AB510" s="56">
        <v>0</v>
      </c>
      <c r="AC510" s="56">
        <v>0</v>
      </c>
      <c r="AD510" s="56">
        <v>0</v>
      </c>
      <c r="AE510" s="56" t="s">
        <v>322</v>
      </c>
      <c r="AF510" s="56">
        <v>0</v>
      </c>
      <c r="AG510" s="56">
        <v>0</v>
      </c>
      <c r="AH510" s="56">
        <v>0</v>
      </c>
      <c r="AI510" s="56" t="s">
        <v>318</v>
      </c>
      <c r="AJ510">
        <v>1</v>
      </c>
      <c r="AK510">
        <v>100</v>
      </c>
    </row>
    <row r="511" spans="1:37">
      <c r="A511" t="s">
        <v>921</v>
      </c>
      <c r="B511" t="s">
        <v>309</v>
      </c>
      <c r="C511">
        <v>2021</v>
      </c>
      <c r="D511">
        <v>6</v>
      </c>
      <c r="E511" t="s">
        <v>927</v>
      </c>
      <c r="F511" t="s">
        <v>326</v>
      </c>
      <c r="G511">
        <v>10.02727</v>
      </c>
      <c r="H511" s="24">
        <f>IF(AND(A511=A510,F511=F510,F511="Winter wheat"),G511*0.9*'Management details'!$F$46,
IF(AND(OR(A511&lt;&gt;A510,F511&lt;&gt;F510),F511="Winter wheat"),G511*'Management details'!$F$46,
IF(F511="Oilseed Rape",G511*'Management details'!$F$47)))</f>
        <v>35.095444999999998</v>
      </c>
      <c r="I511" t="s">
        <v>312</v>
      </c>
      <c r="J511">
        <v>10</v>
      </c>
      <c r="K511" t="s">
        <v>327</v>
      </c>
      <c r="L511" t="s">
        <v>313</v>
      </c>
      <c r="M511">
        <v>3.1</v>
      </c>
      <c r="N511" t="s">
        <v>314</v>
      </c>
      <c r="O511" t="s">
        <v>315</v>
      </c>
      <c r="P511">
        <v>7.5</v>
      </c>
      <c r="Q511" t="s">
        <v>316</v>
      </c>
      <c r="R511" t="s">
        <v>317</v>
      </c>
      <c r="S511">
        <v>220</v>
      </c>
      <c r="T511" s="56" t="s">
        <v>328</v>
      </c>
      <c r="U511" t="s">
        <v>329</v>
      </c>
      <c r="V511" t="s">
        <v>320</v>
      </c>
      <c r="W511" s="56" t="s">
        <v>330</v>
      </c>
      <c r="X511" s="56">
        <v>0</v>
      </c>
      <c r="Y511" s="56" t="s">
        <v>330</v>
      </c>
      <c r="Z511" s="56">
        <v>0</v>
      </c>
      <c r="AA511" s="56" t="s">
        <v>330</v>
      </c>
      <c r="AB511" s="56">
        <v>0</v>
      </c>
      <c r="AC511" s="56">
        <v>0</v>
      </c>
      <c r="AD511" s="56">
        <v>0</v>
      </c>
      <c r="AE511" s="56" t="s">
        <v>322</v>
      </c>
      <c r="AF511" s="56">
        <v>0</v>
      </c>
      <c r="AG511" s="56" t="s">
        <v>322</v>
      </c>
      <c r="AH511" s="56">
        <v>0</v>
      </c>
      <c r="AI511" s="56" t="s">
        <v>328</v>
      </c>
      <c r="AJ511">
        <v>1</v>
      </c>
      <c r="AK511">
        <v>100</v>
      </c>
    </row>
    <row r="512" spans="1:37">
      <c r="A512" t="s">
        <v>928</v>
      </c>
      <c r="B512" t="s">
        <v>309</v>
      </c>
      <c r="C512">
        <v>2016</v>
      </c>
      <c r="D512">
        <v>1</v>
      </c>
      <c r="E512" t="s">
        <v>929</v>
      </c>
      <c r="F512" t="s">
        <v>311</v>
      </c>
      <c r="G512">
        <v>10.604229</v>
      </c>
      <c r="H512" s="24">
        <f>IF(AND(A512=A511,F512=F511,F512="Winter wheat"),G512*0.9*'Management details'!$F$46,
IF(AND(OR(A512&lt;&gt;A511,F512&lt;&gt;F511),F512="Winter wheat"),G512*'Management details'!$F$46,
IF(F512="Oilseed Rape",G512*'Management details'!$F$47)))</f>
        <v>91.196369399999995</v>
      </c>
      <c r="I512" t="s">
        <v>312</v>
      </c>
      <c r="J512">
        <v>10</v>
      </c>
      <c r="K512" t="s">
        <v>311</v>
      </c>
      <c r="L512" t="s">
        <v>345</v>
      </c>
      <c r="M512">
        <v>3.1</v>
      </c>
      <c r="N512" t="s">
        <v>314</v>
      </c>
      <c r="O512" t="s">
        <v>315</v>
      </c>
      <c r="P512">
        <v>7.8</v>
      </c>
      <c r="Q512" t="s">
        <v>316</v>
      </c>
      <c r="R512" t="s">
        <v>317</v>
      </c>
      <c r="S512">
        <v>220</v>
      </c>
      <c r="T512" s="56" t="s">
        <v>318</v>
      </c>
      <c r="U512" t="s">
        <v>319</v>
      </c>
      <c r="V512" t="s">
        <v>320</v>
      </c>
      <c r="W512" s="56" t="s">
        <v>330</v>
      </c>
      <c r="X512" s="56">
        <v>0</v>
      </c>
      <c r="Y512" s="56" t="s">
        <v>321</v>
      </c>
      <c r="Z512" s="56">
        <v>0</v>
      </c>
      <c r="AA512" s="56" t="s">
        <v>322</v>
      </c>
      <c r="AB512" s="56">
        <v>0</v>
      </c>
      <c r="AC512" s="56" t="s">
        <v>322</v>
      </c>
      <c r="AD512" s="56" t="s">
        <v>322</v>
      </c>
      <c r="AE512" s="56" t="s">
        <v>322</v>
      </c>
      <c r="AF512" s="56">
        <v>0</v>
      </c>
      <c r="AG512" s="56">
        <v>0</v>
      </c>
      <c r="AH512" s="56">
        <v>0</v>
      </c>
      <c r="AI512" s="56" t="s">
        <v>318</v>
      </c>
      <c r="AJ512">
        <v>1</v>
      </c>
      <c r="AK512">
        <v>100</v>
      </c>
    </row>
    <row r="513" spans="1:37">
      <c r="A513" t="s">
        <v>928</v>
      </c>
      <c r="B513" t="s">
        <v>309</v>
      </c>
      <c r="C513">
        <v>2017</v>
      </c>
      <c r="D513">
        <v>2</v>
      </c>
      <c r="E513" t="s">
        <v>930</v>
      </c>
      <c r="F513" t="s">
        <v>311</v>
      </c>
      <c r="G513">
        <v>10.604229</v>
      </c>
      <c r="H513" s="24">
        <f>IF(AND(A513=A512,F513=F512,F513="Winter wheat"),G513*0.9*'Management details'!$F$46,
IF(AND(OR(A513&lt;&gt;A512,F513&lt;&gt;F512),F513="Winter wheat"),G513*'Management details'!$F$46,
IF(F513="Oilseed Rape",G513*'Management details'!$F$47)))</f>
        <v>82.076732460000002</v>
      </c>
      <c r="I513" t="s">
        <v>312</v>
      </c>
      <c r="J513">
        <v>10</v>
      </c>
      <c r="K513" t="s">
        <v>311</v>
      </c>
      <c r="L513" t="s">
        <v>345</v>
      </c>
      <c r="M513">
        <v>3.1</v>
      </c>
      <c r="N513" t="s">
        <v>314</v>
      </c>
      <c r="O513" t="s">
        <v>315</v>
      </c>
      <c r="P513">
        <v>7.8</v>
      </c>
      <c r="Q513" t="s">
        <v>316</v>
      </c>
      <c r="R513" t="s">
        <v>317</v>
      </c>
      <c r="S513">
        <v>220</v>
      </c>
      <c r="T513" s="56" t="s">
        <v>318</v>
      </c>
      <c r="U513" t="s">
        <v>324</v>
      </c>
      <c r="V513" t="s">
        <v>320</v>
      </c>
      <c r="W513" s="56" t="s">
        <v>330</v>
      </c>
      <c r="X513" s="56">
        <v>0</v>
      </c>
      <c r="Y513" s="56" t="s">
        <v>321</v>
      </c>
      <c r="Z513" s="56">
        <v>0</v>
      </c>
      <c r="AA513" s="56" t="s">
        <v>322</v>
      </c>
      <c r="AB513" s="56">
        <v>0</v>
      </c>
      <c r="AC513" s="56">
        <v>0</v>
      </c>
      <c r="AD513" s="56">
        <v>0</v>
      </c>
      <c r="AE513" s="56" t="s">
        <v>322</v>
      </c>
      <c r="AF513" s="56">
        <v>0</v>
      </c>
      <c r="AG513" s="56">
        <v>0</v>
      </c>
      <c r="AH513" s="56">
        <v>0</v>
      </c>
      <c r="AI513" s="56" t="s">
        <v>318</v>
      </c>
      <c r="AJ513">
        <v>1</v>
      </c>
      <c r="AK513">
        <v>100</v>
      </c>
    </row>
    <row r="514" spans="1:37">
      <c r="A514" t="s">
        <v>928</v>
      </c>
      <c r="B514" t="s">
        <v>309</v>
      </c>
      <c r="C514">
        <v>2018</v>
      </c>
      <c r="D514">
        <v>3</v>
      </c>
      <c r="E514" t="s">
        <v>931</v>
      </c>
      <c r="F514" t="s">
        <v>326</v>
      </c>
      <c r="G514">
        <v>10.604229</v>
      </c>
      <c r="H514" s="24">
        <f>IF(AND(A514=A513,F514=F513,F514="Winter wheat"),G514*0.9*'Management details'!$F$46,
IF(AND(OR(A514&lt;&gt;A513,F514&lt;&gt;F513),F514="Winter wheat"),G514*'Management details'!$F$46,
IF(F514="Oilseed Rape",G514*'Management details'!$F$47)))</f>
        <v>37.114801499999999</v>
      </c>
      <c r="I514" t="s">
        <v>312</v>
      </c>
      <c r="J514">
        <v>10</v>
      </c>
      <c r="K514" t="s">
        <v>327</v>
      </c>
      <c r="L514" t="s">
        <v>345</v>
      </c>
      <c r="M514">
        <v>3.1</v>
      </c>
      <c r="N514" t="s">
        <v>314</v>
      </c>
      <c r="O514" t="s">
        <v>315</v>
      </c>
      <c r="P514">
        <v>7.8</v>
      </c>
      <c r="Q514" t="s">
        <v>316</v>
      </c>
      <c r="R514" t="s">
        <v>317</v>
      </c>
      <c r="S514">
        <v>220</v>
      </c>
      <c r="T514" s="56" t="s">
        <v>328</v>
      </c>
      <c r="U514" t="s">
        <v>329</v>
      </c>
      <c r="V514" t="s">
        <v>320</v>
      </c>
      <c r="W514" s="56" t="s">
        <v>330</v>
      </c>
      <c r="X514" s="56">
        <v>0</v>
      </c>
      <c r="Y514" s="56" t="s">
        <v>330</v>
      </c>
      <c r="Z514" s="56">
        <v>0</v>
      </c>
      <c r="AA514" s="56" t="s">
        <v>330</v>
      </c>
      <c r="AB514" s="56">
        <v>0</v>
      </c>
      <c r="AC514" s="56">
        <v>0</v>
      </c>
      <c r="AD514" s="56">
        <v>0</v>
      </c>
      <c r="AE514" s="56" t="s">
        <v>322</v>
      </c>
      <c r="AF514" s="56">
        <v>0</v>
      </c>
      <c r="AG514" s="56" t="s">
        <v>322</v>
      </c>
      <c r="AH514" s="56">
        <v>0</v>
      </c>
      <c r="AI514" s="56" t="s">
        <v>328</v>
      </c>
      <c r="AJ514">
        <v>1</v>
      </c>
      <c r="AK514">
        <v>100</v>
      </c>
    </row>
    <row r="515" spans="1:37">
      <c r="A515" t="s">
        <v>928</v>
      </c>
      <c r="B515" t="s">
        <v>309</v>
      </c>
      <c r="C515">
        <v>2019</v>
      </c>
      <c r="D515">
        <v>4</v>
      </c>
      <c r="E515" t="s">
        <v>932</v>
      </c>
      <c r="F515" t="s">
        <v>311</v>
      </c>
      <c r="G515">
        <v>10.604229</v>
      </c>
      <c r="H515" s="24">
        <f>IF(AND(A515=A514,F515=F514,F515="Winter wheat"),G515*0.9*'Management details'!$F$46,
IF(AND(OR(A515&lt;&gt;A514,F515&lt;&gt;F514),F515="Winter wheat"),G515*'Management details'!$F$46,
IF(F515="Oilseed Rape",G515*'Management details'!$F$47)))</f>
        <v>91.196369399999995</v>
      </c>
      <c r="I515" t="s">
        <v>312</v>
      </c>
      <c r="J515">
        <v>10</v>
      </c>
      <c r="K515" t="s">
        <v>311</v>
      </c>
      <c r="L515" t="s">
        <v>345</v>
      </c>
      <c r="M515">
        <v>3.1</v>
      </c>
      <c r="N515" t="s">
        <v>314</v>
      </c>
      <c r="O515" t="s">
        <v>315</v>
      </c>
      <c r="P515">
        <v>7.8</v>
      </c>
      <c r="Q515" t="s">
        <v>316</v>
      </c>
      <c r="R515" t="s">
        <v>317</v>
      </c>
      <c r="S515">
        <v>220</v>
      </c>
      <c r="T515" s="56" t="s">
        <v>318</v>
      </c>
      <c r="U515" t="s">
        <v>319</v>
      </c>
      <c r="V515" t="s">
        <v>320</v>
      </c>
      <c r="W515" s="56" t="s">
        <v>330</v>
      </c>
      <c r="X515" s="56">
        <v>0</v>
      </c>
      <c r="Y515" s="56" t="s">
        <v>321</v>
      </c>
      <c r="Z515" s="56">
        <v>0</v>
      </c>
      <c r="AA515" s="56" t="s">
        <v>322</v>
      </c>
      <c r="AB515" s="56">
        <v>0</v>
      </c>
      <c r="AC515" s="56" t="s">
        <v>322</v>
      </c>
      <c r="AD515" s="56" t="s">
        <v>322</v>
      </c>
      <c r="AE515" s="56" t="s">
        <v>322</v>
      </c>
      <c r="AF515" s="56">
        <v>0</v>
      </c>
      <c r="AG515" s="56">
        <v>0</v>
      </c>
      <c r="AH515" s="56">
        <v>0</v>
      </c>
      <c r="AI515" s="56" t="s">
        <v>318</v>
      </c>
      <c r="AJ515">
        <v>1</v>
      </c>
      <c r="AK515">
        <v>100</v>
      </c>
    </row>
    <row r="516" spans="1:37">
      <c r="A516" t="s">
        <v>928</v>
      </c>
      <c r="B516" t="s">
        <v>309</v>
      </c>
      <c r="C516">
        <v>2020</v>
      </c>
      <c r="D516">
        <v>5</v>
      </c>
      <c r="E516" t="s">
        <v>933</v>
      </c>
      <c r="F516" t="s">
        <v>311</v>
      </c>
      <c r="G516">
        <v>10.604229</v>
      </c>
      <c r="H516" s="24">
        <f>IF(AND(A516=A515,F516=F515,F516="Winter wheat"),G516*0.9*'Management details'!$F$46,
IF(AND(OR(A516&lt;&gt;A515,F516&lt;&gt;F515),F516="Winter wheat"),G516*'Management details'!$F$46,
IF(F516="Oilseed Rape",G516*'Management details'!$F$47)))</f>
        <v>82.076732460000002</v>
      </c>
      <c r="I516" t="s">
        <v>312</v>
      </c>
      <c r="J516">
        <v>10</v>
      </c>
      <c r="K516" t="s">
        <v>311</v>
      </c>
      <c r="L516" t="s">
        <v>345</v>
      </c>
      <c r="M516">
        <v>3.1</v>
      </c>
      <c r="N516" t="s">
        <v>314</v>
      </c>
      <c r="O516" t="s">
        <v>315</v>
      </c>
      <c r="P516">
        <v>7.8</v>
      </c>
      <c r="Q516" t="s">
        <v>316</v>
      </c>
      <c r="R516" t="s">
        <v>317</v>
      </c>
      <c r="S516">
        <v>220</v>
      </c>
      <c r="T516" s="56" t="s">
        <v>318</v>
      </c>
      <c r="U516" t="s">
        <v>324</v>
      </c>
      <c r="V516" t="s">
        <v>320</v>
      </c>
      <c r="W516" s="56" t="s">
        <v>330</v>
      </c>
      <c r="X516" s="56">
        <v>0</v>
      </c>
      <c r="Y516" s="56" t="s">
        <v>321</v>
      </c>
      <c r="Z516" s="56">
        <v>0</v>
      </c>
      <c r="AA516" s="56" t="s">
        <v>322</v>
      </c>
      <c r="AB516" s="56">
        <v>0</v>
      </c>
      <c r="AC516" s="56">
        <v>0</v>
      </c>
      <c r="AD516" s="56">
        <v>0</v>
      </c>
      <c r="AE516" s="56" t="s">
        <v>322</v>
      </c>
      <c r="AF516" s="56">
        <v>0</v>
      </c>
      <c r="AG516" s="56">
        <v>0</v>
      </c>
      <c r="AH516" s="56">
        <v>0</v>
      </c>
      <c r="AI516" s="56" t="s">
        <v>318</v>
      </c>
      <c r="AJ516">
        <v>1</v>
      </c>
      <c r="AK516">
        <v>100</v>
      </c>
    </row>
    <row r="517" spans="1:37">
      <c r="A517" t="s">
        <v>928</v>
      </c>
      <c r="B517" t="s">
        <v>309</v>
      </c>
      <c r="C517">
        <v>2021</v>
      </c>
      <c r="D517">
        <v>6</v>
      </c>
      <c r="E517" t="s">
        <v>934</v>
      </c>
      <c r="F517" t="s">
        <v>326</v>
      </c>
      <c r="G517">
        <v>10.604229</v>
      </c>
      <c r="H517" s="24">
        <f>IF(AND(A517=A516,F517=F516,F517="Winter wheat"),G517*0.9*'Management details'!$F$46,
IF(AND(OR(A517&lt;&gt;A516,F517&lt;&gt;F516),F517="Winter wheat"),G517*'Management details'!$F$46,
IF(F517="Oilseed Rape",G517*'Management details'!$F$47)))</f>
        <v>37.114801499999999</v>
      </c>
      <c r="I517" t="s">
        <v>312</v>
      </c>
      <c r="J517">
        <v>10</v>
      </c>
      <c r="K517" t="s">
        <v>327</v>
      </c>
      <c r="L517" t="s">
        <v>345</v>
      </c>
      <c r="M517">
        <v>3.1</v>
      </c>
      <c r="N517" t="s">
        <v>314</v>
      </c>
      <c r="O517" t="s">
        <v>315</v>
      </c>
      <c r="P517">
        <v>7.8</v>
      </c>
      <c r="Q517" t="s">
        <v>316</v>
      </c>
      <c r="R517" t="s">
        <v>317</v>
      </c>
      <c r="S517">
        <v>220</v>
      </c>
      <c r="T517" s="56" t="s">
        <v>328</v>
      </c>
      <c r="U517" t="s">
        <v>329</v>
      </c>
      <c r="V517" t="s">
        <v>320</v>
      </c>
      <c r="W517" s="56" t="s">
        <v>330</v>
      </c>
      <c r="X517" s="56">
        <v>0</v>
      </c>
      <c r="Y517" s="56" t="s">
        <v>330</v>
      </c>
      <c r="Z517" s="56">
        <v>0</v>
      </c>
      <c r="AA517" s="56" t="s">
        <v>330</v>
      </c>
      <c r="AB517" s="56">
        <v>0</v>
      </c>
      <c r="AC517" s="56">
        <v>0</v>
      </c>
      <c r="AD517" s="56">
        <v>0</v>
      </c>
      <c r="AE517" s="56" t="s">
        <v>322</v>
      </c>
      <c r="AF517" s="56">
        <v>0</v>
      </c>
      <c r="AG517" s="56" t="s">
        <v>322</v>
      </c>
      <c r="AH517" s="56">
        <v>0</v>
      </c>
      <c r="AI517" s="56" t="s">
        <v>328</v>
      </c>
      <c r="AJ517">
        <v>1</v>
      </c>
      <c r="AK517">
        <v>100</v>
      </c>
    </row>
    <row r="518" spans="1:37">
      <c r="A518" t="s">
        <v>935</v>
      </c>
      <c r="B518" t="s">
        <v>309</v>
      </c>
      <c r="C518">
        <v>2016</v>
      </c>
      <c r="D518">
        <v>1</v>
      </c>
      <c r="E518" t="s">
        <v>936</v>
      </c>
      <c r="F518" t="s">
        <v>311</v>
      </c>
      <c r="G518">
        <v>8.1912889999999994</v>
      </c>
      <c r="H518" s="24">
        <f>IF(AND(A518=A517,F518=F517,F518="Winter wheat"),G518*0.9*'Management details'!$F$46,
IF(AND(OR(A518&lt;&gt;A517,F518&lt;&gt;F517),F518="Winter wheat"),G518*'Management details'!$F$46,
IF(F518="Oilseed Rape",G518*'Management details'!$F$47)))</f>
        <v>70.445085399999996</v>
      </c>
      <c r="I518" t="s">
        <v>312</v>
      </c>
      <c r="J518">
        <v>10</v>
      </c>
      <c r="K518" t="s">
        <v>311</v>
      </c>
      <c r="L518" t="s">
        <v>345</v>
      </c>
      <c r="M518">
        <v>2.9</v>
      </c>
      <c r="N518" t="s">
        <v>314</v>
      </c>
      <c r="O518" t="s">
        <v>315</v>
      </c>
      <c r="P518">
        <v>7.7</v>
      </c>
      <c r="Q518" t="s">
        <v>316</v>
      </c>
      <c r="R518" t="s">
        <v>317</v>
      </c>
      <c r="S518">
        <v>220</v>
      </c>
      <c r="T518" s="56" t="s">
        <v>318</v>
      </c>
      <c r="U518" t="s">
        <v>319</v>
      </c>
      <c r="V518" t="s">
        <v>410</v>
      </c>
      <c r="W518" s="56" t="s">
        <v>330</v>
      </c>
      <c r="X518" s="56">
        <v>0</v>
      </c>
      <c r="Y518" s="56" t="s">
        <v>321</v>
      </c>
      <c r="Z518" s="56">
        <v>0</v>
      </c>
      <c r="AA518" s="56" t="s">
        <v>322</v>
      </c>
      <c r="AB518" s="56">
        <v>0</v>
      </c>
      <c r="AC518" s="56" t="s">
        <v>322</v>
      </c>
      <c r="AD518" s="56" t="s">
        <v>322</v>
      </c>
      <c r="AE518" s="56" t="s">
        <v>322</v>
      </c>
      <c r="AF518" s="56">
        <v>0</v>
      </c>
      <c r="AG518" s="56">
        <v>0</v>
      </c>
      <c r="AH518" s="56">
        <v>0</v>
      </c>
      <c r="AI518" s="56" t="s">
        <v>318</v>
      </c>
      <c r="AJ518">
        <v>1</v>
      </c>
      <c r="AK518">
        <v>100</v>
      </c>
    </row>
    <row r="519" spans="1:37">
      <c r="A519" t="s">
        <v>935</v>
      </c>
      <c r="B519" t="s">
        <v>309</v>
      </c>
      <c r="C519">
        <v>2017</v>
      </c>
      <c r="D519">
        <v>2</v>
      </c>
      <c r="E519" t="s">
        <v>937</v>
      </c>
      <c r="F519" t="s">
        <v>311</v>
      </c>
      <c r="G519">
        <v>8.1912889999999994</v>
      </c>
      <c r="H519" s="24">
        <f>IF(AND(A519=A518,F519=F518,F519="Winter wheat"),G519*0.9*'Management details'!$F$46,
IF(AND(OR(A519&lt;&gt;A518,F519&lt;&gt;F518),F519="Winter wheat"),G519*'Management details'!$F$46,
IF(F519="Oilseed Rape",G519*'Management details'!$F$47)))</f>
        <v>63.400576859999994</v>
      </c>
      <c r="I519" t="s">
        <v>312</v>
      </c>
      <c r="J519">
        <v>10</v>
      </c>
      <c r="K519" t="s">
        <v>311</v>
      </c>
      <c r="L519" t="s">
        <v>345</v>
      </c>
      <c r="M519">
        <v>2.9</v>
      </c>
      <c r="N519" t="s">
        <v>314</v>
      </c>
      <c r="O519" t="s">
        <v>315</v>
      </c>
      <c r="P519">
        <v>7.7</v>
      </c>
      <c r="Q519" t="s">
        <v>316</v>
      </c>
      <c r="R519" t="s">
        <v>317</v>
      </c>
      <c r="S519">
        <v>220</v>
      </c>
      <c r="T519" s="56" t="s">
        <v>318</v>
      </c>
      <c r="U519" t="s">
        <v>324</v>
      </c>
      <c r="V519" t="s">
        <v>412</v>
      </c>
      <c r="W519" s="56" t="s">
        <v>330</v>
      </c>
      <c r="X519" s="56">
        <v>0</v>
      </c>
      <c r="Y519" s="56" t="s">
        <v>321</v>
      </c>
      <c r="Z519" s="56">
        <v>0</v>
      </c>
      <c r="AA519" s="56" t="s">
        <v>322</v>
      </c>
      <c r="AB519" s="56">
        <v>0</v>
      </c>
      <c r="AC519" s="56">
        <v>0</v>
      </c>
      <c r="AD519" s="56">
        <v>0</v>
      </c>
      <c r="AE519" s="56" t="s">
        <v>322</v>
      </c>
      <c r="AF519" s="56">
        <v>0</v>
      </c>
      <c r="AG519" s="56">
        <v>0</v>
      </c>
      <c r="AH519" s="56">
        <v>0</v>
      </c>
      <c r="AI519" s="56" t="s">
        <v>318</v>
      </c>
      <c r="AJ519">
        <v>1</v>
      </c>
      <c r="AK519">
        <v>100</v>
      </c>
    </row>
    <row r="520" spans="1:37">
      <c r="A520" t="s">
        <v>935</v>
      </c>
      <c r="B520" t="s">
        <v>309</v>
      </c>
      <c r="C520">
        <v>2018</v>
      </c>
      <c r="D520">
        <v>3</v>
      </c>
      <c r="E520" t="s">
        <v>938</v>
      </c>
      <c r="F520" t="s">
        <v>326</v>
      </c>
      <c r="G520">
        <v>8.1912889999999994</v>
      </c>
      <c r="H520" s="24">
        <f>IF(AND(A520=A519,F520=F519,F520="Winter wheat"),G520*0.9*'Management details'!$F$46,
IF(AND(OR(A520&lt;&gt;A519,F520&lt;&gt;F519),F520="Winter wheat"),G520*'Management details'!$F$46,
IF(F520="Oilseed Rape",G520*'Management details'!$F$47)))</f>
        <v>28.669511499999999</v>
      </c>
      <c r="I520" t="s">
        <v>312</v>
      </c>
      <c r="J520">
        <v>10</v>
      </c>
      <c r="K520" t="s">
        <v>327</v>
      </c>
      <c r="L520" t="s">
        <v>345</v>
      </c>
      <c r="M520">
        <v>2.9</v>
      </c>
      <c r="N520" t="s">
        <v>314</v>
      </c>
      <c r="O520" t="s">
        <v>315</v>
      </c>
      <c r="P520">
        <v>7.7</v>
      </c>
      <c r="Q520" t="s">
        <v>316</v>
      </c>
      <c r="R520" t="s">
        <v>317</v>
      </c>
      <c r="S520">
        <v>220</v>
      </c>
      <c r="T520" s="56" t="s">
        <v>328</v>
      </c>
      <c r="U520" t="s">
        <v>329</v>
      </c>
      <c r="V520" t="s">
        <v>320</v>
      </c>
      <c r="W520" s="56" t="s">
        <v>330</v>
      </c>
      <c r="X520" s="56">
        <v>0</v>
      </c>
      <c r="Y520" s="56" t="s">
        <v>330</v>
      </c>
      <c r="Z520" s="56">
        <v>0</v>
      </c>
      <c r="AA520" s="56" t="s">
        <v>330</v>
      </c>
      <c r="AB520" s="56">
        <v>0</v>
      </c>
      <c r="AC520" s="56">
        <v>0</v>
      </c>
      <c r="AD520" s="56">
        <v>0</v>
      </c>
      <c r="AE520" s="56" t="s">
        <v>322</v>
      </c>
      <c r="AF520" s="56">
        <v>0</v>
      </c>
      <c r="AG520" s="56" t="s">
        <v>322</v>
      </c>
      <c r="AH520" s="56">
        <v>0</v>
      </c>
      <c r="AI520" s="56" t="s">
        <v>328</v>
      </c>
      <c r="AJ520">
        <v>1</v>
      </c>
      <c r="AK520">
        <v>100</v>
      </c>
    </row>
    <row r="521" spans="1:37">
      <c r="A521" t="s">
        <v>935</v>
      </c>
      <c r="B521" t="s">
        <v>309</v>
      </c>
      <c r="C521">
        <v>2019</v>
      </c>
      <c r="D521">
        <v>4</v>
      </c>
      <c r="E521" t="s">
        <v>939</v>
      </c>
      <c r="F521" t="s">
        <v>311</v>
      </c>
      <c r="G521">
        <v>8.1912889999999994</v>
      </c>
      <c r="H521" s="24">
        <f>IF(AND(A521=A520,F521=F520,F521="Winter wheat"),G521*0.9*'Management details'!$F$46,
IF(AND(OR(A521&lt;&gt;A520,F521&lt;&gt;F520),F521="Winter wheat"),G521*'Management details'!$F$46,
IF(F521="Oilseed Rape",G521*'Management details'!$F$47)))</f>
        <v>70.445085399999996</v>
      </c>
      <c r="I521" t="s">
        <v>312</v>
      </c>
      <c r="J521">
        <v>10</v>
      </c>
      <c r="K521" t="s">
        <v>311</v>
      </c>
      <c r="L521" t="s">
        <v>345</v>
      </c>
      <c r="M521">
        <v>2.9</v>
      </c>
      <c r="N521" t="s">
        <v>314</v>
      </c>
      <c r="O521" t="s">
        <v>315</v>
      </c>
      <c r="P521">
        <v>7.7</v>
      </c>
      <c r="Q521" t="s">
        <v>316</v>
      </c>
      <c r="R521" t="s">
        <v>317</v>
      </c>
      <c r="S521">
        <v>220</v>
      </c>
      <c r="T521" s="56" t="s">
        <v>318</v>
      </c>
      <c r="U521" t="s">
        <v>319</v>
      </c>
      <c r="V521" t="s">
        <v>410</v>
      </c>
      <c r="W521" s="56" t="s">
        <v>330</v>
      </c>
      <c r="X521" s="56">
        <v>0</v>
      </c>
      <c r="Y521" s="56" t="s">
        <v>321</v>
      </c>
      <c r="Z521" s="56">
        <v>0</v>
      </c>
      <c r="AA521" s="56" t="s">
        <v>322</v>
      </c>
      <c r="AB521" s="56">
        <v>0</v>
      </c>
      <c r="AC521" s="56" t="s">
        <v>322</v>
      </c>
      <c r="AD521" s="56" t="s">
        <v>322</v>
      </c>
      <c r="AE521" s="56" t="s">
        <v>322</v>
      </c>
      <c r="AF521" s="56">
        <v>0</v>
      </c>
      <c r="AG521" s="56">
        <v>0</v>
      </c>
      <c r="AH521" s="56">
        <v>0</v>
      </c>
      <c r="AI521" s="56" t="s">
        <v>318</v>
      </c>
      <c r="AJ521">
        <v>1</v>
      </c>
      <c r="AK521">
        <v>100</v>
      </c>
    </row>
    <row r="522" spans="1:37">
      <c r="A522" t="s">
        <v>935</v>
      </c>
      <c r="B522" t="s">
        <v>309</v>
      </c>
      <c r="C522">
        <v>2020</v>
      </c>
      <c r="D522">
        <v>5</v>
      </c>
      <c r="E522" t="s">
        <v>940</v>
      </c>
      <c r="F522" t="s">
        <v>311</v>
      </c>
      <c r="G522">
        <v>8.1912889999999994</v>
      </c>
      <c r="H522" s="24">
        <f>IF(AND(A522=A521,F522=F521,F522="Winter wheat"),G522*0.9*'Management details'!$F$46,
IF(AND(OR(A522&lt;&gt;A521,F522&lt;&gt;F521),F522="Winter wheat"),G522*'Management details'!$F$46,
IF(F522="Oilseed Rape",G522*'Management details'!$F$47)))</f>
        <v>63.400576859999994</v>
      </c>
      <c r="I522" t="s">
        <v>312</v>
      </c>
      <c r="J522">
        <v>10</v>
      </c>
      <c r="K522" t="s">
        <v>311</v>
      </c>
      <c r="L522" t="s">
        <v>345</v>
      </c>
      <c r="M522">
        <v>2.9</v>
      </c>
      <c r="N522" t="s">
        <v>314</v>
      </c>
      <c r="O522" t="s">
        <v>315</v>
      </c>
      <c r="P522">
        <v>7.7</v>
      </c>
      <c r="Q522" t="s">
        <v>316</v>
      </c>
      <c r="R522" t="s">
        <v>317</v>
      </c>
      <c r="S522">
        <v>220</v>
      </c>
      <c r="T522" s="56" t="s">
        <v>318</v>
      </c>
      <c r="U522" t="s">
        <v>324</v>
      </c>
      <c r="V522" t="s">
        <v>412</v>
      </c>
      <c r="W522" s="56" t="s">
        <v>330</v>
      </c>
      <c r="X522" s="56">
        <v>0</v>
      </c>
      <c r="Y522" s="56" t="s">
        <v>321</v>
      </c>
      <c r="Z522" s="56">
        <v>0</v>
      </c>
      <c r="AA522" s="56" t="s">
        <v>322</v>
      </c>
      <c r="AB522" s="56">
        <v>0</v>
      </c>
      <c r="AC522" s="56">
        <v>0</v>
      </c>
      <c r="AD522" s="56">
        <v>0</v>
      </c>
      <c r="AE522" s="56" t="s">
        <v>322</v>
      </c>
      <c r="AF522" s="56">
        <v>0</v>
      </c>
      <c r="AG522" s="56">
        <v>0</v>
      </c>
      <c r="AH522" s="56">
        <v>0</v>
      </c>
      <c r="AI522" s="56" t="s">
        <v>318</v>
      </c>
      <c r="AJ522">
        <v>1</v>
      </c>
      <c r="AK522">
        <v>100</v>
      </c>
    </row>
    <row r="523" spans="1:37">
      <c r="A523" t="s">
        <v>935</v>
      </c>
      <c r="B523" t="s">
        <v>309</v>
      </c>
      <c r="C523">
        <v>2021</v>
      </c>
      <c r="D523">
        <v>6</v>
      </c>
      <c r="E523" t="s">
        <v>941</v>
      </c>
      <c r="F523" t="s">
        <v>326</v>
      </c>
      <c r="G523">
        <v>8.1912889999999994</v>
      </c>
      <c r="H523" s="24">
        <f>IF(AND(A523=A522,F523=F522,F523="Winter wheat"),G523*0.9*'Management details'!$F$46,
IF(AND(OR(A523&lt;&gt;A522,F523&lt;&gt;F522),F523="Winter wheat"),G523*'Management details'!$F$46,
IF(F523="Oilseed Rape",G523*'Management details'!$F$47)))</f>
        <v>28.669511499999999</v>
      </c>
      <c r="I523" t="s">
        <v>312</v>
      </c>
      <c r="J523">
        <v>10</v>
      </c>
      <c r="K523" t="s">
        <v>327</v>
      </c>
      <c r="L523" t="s">
        <v>345</v>
      </c>
      <c r="M523">
        <v>2.9</v>
      </c>
      <c r="N523" t="s">
        <v>314</v>
      </c>
      <c r="O523" t="s">
        <v>315</v>
      </c>
      <c r="P523">
        <v>7.7</v>
      </c>
      <c r="Q523" t="s">
        <v>316</v>
      </c>
      <c r="R523" t="s">
        <v>317</v>
      </c>
      <c r="S523">
        <v>220</v>
      </c>
      <c r="T523" s="56" t="s">
        <v>328</v>
      </c>
      <c r="U523" t="s">
        <v>329</v>
      </c>
      <c r="V523" t="s">
        <v>320</v>
      </c>
      <c r="W523" s="56" t="s">
        <v>330</v>
      </c>
      <c r="X523" s="56">
        <v>0</v>
      </c>
      <c r="Y523" s="56" t="s">
        <v>330</v>
      </c>
      <c r="Z523" s="56">
        <v>0</v>
      </c>
      <c r="AA523" s="56" t="s">
        <v>330</v>
      </c>
      <c r="AB523" s="56">
        <v>0</v>
      </c>
      <c r="AC523" s="56">
        <v>0</v>
      </c>
      <c r="AD523" s="56">
        <v>0</v>
      </c>
      <c r="AE523" s="56" t="s">
        <v>322</v>
      </c>
      <c r="AF523" s="56">
        <v>0</v>
      </c>
      <c r="AG523" s="56" t="s">
        <v>322</v>
      </c>
      <c r="AH523" s="56">
        <v>0</v>
      </c>
      <c r="AI523" s="56" t="s">
        <v>328</v>
      </c>
      <c r="AJ523">
        <v>1</v>
      </c>
      <c r="AK523">
        <v>100</v>
      </c>
    </row>
    <row r="524" spans="1:37">
      <c r="A524" t="s">
        <v>942</v>
      </c>
      <c r="B524" t="s">
        <v>309</v>
      </c>
      <c r="C524">
        <v>2016</v>
      </c>
      <c r="D524">
        <v>1</v>
      </c>
      <c r="E524" t="s">
        <v>943</v>
      </c>
      <c r="F524" t="s">
        <v>311</v>
      </c>
      <c r="G524">
        <v>5.3446720000000001</v>
      </c>
      <c r="H524" s="24">
        <f>IF(AND(A524=A523,F524=F523,F524="Winter wheat"),G524*0.9*'Management details'!$F$46,
IF(AND(OR(A524&lt;&gt;A523,F524&lt;&gt;F523),F524="Winter wheat"),G524*'Management details'!$F$46,
IF(F524="Oilseed Rape",G524*'Management details'!$F$47)))</f>
        <v>45.964179199999997</v>
      </c>
      <c r="I524" t="s">
        <v>312</v>
      </c>
      <c r="J524">
        <v>10</v>
      </c>
      <c r="K524" t="s">
        <v>311</v>
      </c>
      <c r="L524" t="s">
        <v>345</v>
      </c>
      <c r="M524">
        <v>2.9</v>
      </c>
      <c r="N524" t="s">
        <v>314</v>
      </c>
      <c r="O524" t="s">
        <v>315</v>
      </c>
      <c r="P524">
        <v>7.7</v>
      </c>
      <c r="Q524" t="s">
        <v>316</v>
      </c>
      <c r="R524" t="s">
        <v>317</v>
      </c>
      <c r="S524">
        <v>220</v>
      </c>
      <c r="T524" s="56" t="s">
        <v>318</v>
      </c>
      <c r="U524" t="s">
        <v>319</v>
      </c>
      <c r="V524" t="s">
        <v>410</v>
      </c>
      <c r="W524" s="56" t="s">
        <v>330</v>
      </c>
      <c r="X524" s="56">
        <v>0</v>
      </c>
      <c r="Y524" s="56" t="s">
        <v>321</v>
      </c>
      <c r="Z524" s="56">
        <v>0</v>
      </c>
      <c r="AA524" s="56" t="s">
        <v>322</v>
      </c>
      <c r="AB524" s="56">
        <v>0</v>
      </c>
      <c r="AC524" s="56" t="s">
        <v>322</v>
      </c>
      <c r="AD524" s="56" t="s">
        <v>322</v>
      </c>
      <c r="AE524" s="56" t="s">
        <v>322</v>
      </c>
      <c r="AF524" s="56">
        <v>0</v>
      </c>
      <c r="AG524" s="56">
        <v>0</v>
      </c>
      <c r="AH524" s="56">
        <v>0</v>
      </c>
      <c r="AI524" s="56" t="s">
        <v>318</v>
      </c>
      <c r="AJ524">
        <v>1</v>
      </c>
      <c r="AK524">
        <v>100</v>
      </c>
    </row>
    <row r="525" spans="1:37">
      <c r="A525" t="s">
        <v>942</v>
      </c>
      <c r="B525" t="s">
        <v>309</v>
      </c>
      <c r="C525">
        <v>2017</v>
      </c>
      <c r="D525">
        <v>2</v>
      </c>
      <c r="E525" t="s">
        <v>944</v>
      </c>
      <c r="F525" t="s">
        <v>311</v>
      </c>
      <c r="G525">
        <v>5.3446720000000001</v>
      </c>
      <c r="H525" s="24">
        <f>IF(AND(A525=A524,F525=F524,F525="Winter wheat"),G525*0.9*'Management details'!$F$46,
IF(AND(OR(A525&lt;&gt;A524,F525&lt;&gt;F524),F525="Winter wheat"),G525*'Management details'!$F$46,
IF(F525="Oilseed Rape",G525*'Management details'!$F$47)))</f>
        <v>41.367761279999996</v>
      </c>
      <c r="I525" t="s">
        <v>312</v>
      </c>
      <c r="J525">
        <v>10</v>
      </c>
      <c r="K525" t="s">
        <v>311</v>
      </c>
      <c r="L525" t="s">
        <v>345</v>
      </c>
      <c r="M525">
        <v>2.9</v>
      </c>
      <c r="N525" t="s">
        <v>314</v>
      </c>
      <c r="O525" t="s">
        <v>315</v>
      </c>
      <c r="P525">
        <v>7.7</v>
      </c>
      <c r="Q525" t="s">
        <v>316</v>
      </c>
      <c r="R525" t="s">
        <v>317</v>
      </c>
      <c r="S525">
        <v>220</v>
      </c>
      <c r="T525" s="56" t="s">
        <v>318</v>
      </c>
      <c r="U525" t="s">
        <v>324</v>
      </c>
      <c r="V525" t="s">
        <v>412</v>
      </c>
      <c r="W525" s="56" t="s">
        <v>330</v>
      </c>
      <c r="X525" s="56">
        <v>0</v>
      </c>
      <c r="Y525" s="56" t="s">
        <v>321</v>
      </c>
      <c r="Z525" s="56">
        <v>0</v>
      </c>
      <c r="AA525" s="56" t="s">
        <v>322</v>
      </c>
      <c r="AB525" s="56">
        <v>0</v>
      </c>
      <c r="AC525" s="56">
        <v>0</v>
      </c>
      <c r="AD525" s="56">
        <v>0</v>
      </c>
      <c r="AE525" s="56" t="s">
        <v>322</v>
      </c>
      <c r="AF525" s="56">
        <v>0</v>
      </c>
      <c r="AG525" s="56">
        <v>0</v>
      </c>
      <c r="AH525" s="56">
        <v>0</v>
      </c>
      <c r="AI525" s="56" t="s">
        <v>318</v>
      </c>
      <c r="AJ525">
        <v>1</v>
      </c>
      <c r="AK525">
        <v>100</v>
      </c>
    </row>
    <row r="526" spans="1:37">
      <c r="A526" t="s">
        <v>942</v>
      </c>
      <c r="B526" t="s">
        <v>309</v>
      </c>
      <c r="C526">
        <v>2018</v>
      </c>
      <c r="D526">
        <v>3</v>
      </c>
      <c r="E526" t="s">
        <v>945</v>
      </c>
      <c r="F526" t="s">
        <v>326</v>
      </c>
      <c r="G526">
        <v>5.3446720000000001</v>
      </c>
      <c r="H526" s="24">
        <f>IF(AND(A526=A525,F526=F525,F526="Winter wheat"),G526*0.9*'Management details'!$F$46,
IF(AND(OR(A526&lt;&gt;A525,F526&lt;&gt;F525),F526="Winter wheat"),G526*'Management details'!$F$46,
IF(F526="Oilseed Rape",G526*'Management details'!$F$47)))</f>
        <v>18.706351999999999</v>
      </c>
      <c r="I526" t="s">
        <v>312</v>
      </c>
      <c r="J526">
        <v>10</v>
      </c>
      <c r="K526" t="s">
        <v>327</v>
      </c>
      <c r="L526" t="s">
        <v>345</v>
      </c>
      <c r="M526">
        <v>2.9</v>
      </c>
      <c r="N526" t="s">
        <v>314</v>
      </c>
      <c r="O526" t="s">
        <v>315</v>
      </c>
      <c r="P526">
        <v>7.7</v>
      </c>
      <c r="Q526" t="s">
        <v>316</v>
      </c>
      <c r="R526" t="s">
        <v>317</v>
      </c>
      <c r="S526">
        <v>220</v>
      </c>
      <c r="T526" s="56" t="s">
        <v>328</v>
      </c>
      <c r="U526" t="s">
        <v>329</v>
      </c>
      <c r="V526" t="s">
        <v>320</v>
      </c>
      <c r="W526" s="56" t="s">
        <v>330</v>
      </c>
      <c r="X526" s="56">
        <v>0</v>
      </c>
      <c r="Y526" s="56" t="s">
        <v>330</v>
      </c>
      <c r="Z526" s="56">
        <v>0</v>
      </c>
      <c r="AA526" s="56" t="s">
        <v>330</v>
      </c>
      <c r="AB526" s="56">
        <v>0</v>
      </c>
      <c r="AC526" s="56">
        <v>0</v>
      </c>
      <c r="AD526" s="56">
        <v>0</v>
      </c>
      <c r="AE526" s="56" t="s">
        <v>322</v>
      </c>
      <c r="AF526" s="56">
        <v>0</v>
      </c>
      <c r="AG526" s="56" t="s">
        <v>322</v>
      </c>
      <c r="AH526" s="56">
        <v>0</v>
      </c>
      <c r="AI526" s="56" t="s">
        <v>328</v>
      </c>
      <c r="AJ526">
        <v>1</v>
      </c>
      <c r="AK526">
        <v>100</v>
      </c>
    </row>
    <row r="527" spans="1:37">
      <c r="A527" t="s">
        <v>942</v>
      </c>
      <c r="B527" t="s">
        <v>309</v>
      </c>
      <c r="C527">
        <v>2019</v>
      </c>
      <c r="D527">
        <v>4</v>
      </c>
      <c r="E527" t="s">
        <v>946</v>
      </c>
      <c r="F527" t="s">
        <v>311</v>
      </c>
      <c r="G527">
        <v>5.3446720000000001</v>
      </c>
      <c r="H527" s="24">
        <f>IF(AND(A527=A526,F527=F526,F527="Winter wheat"),G527*0.9*'Management details'!$F$46,
IF(AND(OR(A527&lt;&gt;A526,F527&lt;&gt;F526),F527="Winter wheat"),G527*'Management details'!$F$46,
IF(F527="Oilseed Rape",G527*'Management details'!$F$47)))</f>
        <v>45.964179199999997</v>
      </c>
      <c r="I527" t="s">
        <v>312</v>
      </c>
      <c r="J527">
        <v>10</v>
      </c>
      <c r="K527" t="s">
        <v>311</v>
      </c>
      <c r="L527" t="s">
        <v>345</v>
      </c>
      <c r="M527">
        <v>2.9</v>
      </c>
      <c r="N527" t="s">
        <v>314</v>
      </c>
      <c r="O527" t="s">
        <v>315</v>
      </c>
      <c r="P527">
        <v>7.7</v>
      </c>
      <c r="Q527" t="s">
        <v>316</v>
      </c>
      <c r="R527" t="s">
        <v>317</v>
      </c>
      <c r="S527">
        <v>220</v>
      </c>
      <c r="T527" s="56" t="s">
        <v>318</v>
      </c>
      <c r="U527" t="s">
        <v>319</v>
      </c>
      <c r="V527" t="s">
        <v>410</v>
      </c>
      <c r="W527" s="56" t="s">
        <v>330</v>
      </c>
      <c r="X527" s="56">
        <v>0</v>
      </c>
      <c r="Y527" s="56" t="s">
        <v>321</v>
      </c>
      <c r="Z527" s="56">
        <v>0</v>
      </c>
      <c r="AA527" s="56" t="s">
        <v>322</v>
      </c>
      <c r="AB527" s="56">
        <v>0</v>
      </c>
      <c r="AC527" s="56" t="s">
        <v>322</v>
      </c>
      <c r="AD527" s="56" t="s">
        <v>322</v>
      </c>
      <c r="AE527" s="56" t="s">
        <v>322</v>
      </c>
      <c r="AF527" s="56">
        <v>0</v>
      </c>
      <c r="AG527" s="56">
        <v>0</v>
      </c>
      <c r="AH527" s="56">
        <v>0</v>
      </c>
      <c r="AI527" s="56" t="s">
        <v>318</v>
      </c>
      <c r="AJ527">
        <v>1</v>
      </c>
      <c r="AK527">
        <v>100</v>
      </c>
    </row>
    <row r="528" spans="1:37">
      <c r="A528" t="s">
        <v>942</v>
      </c>
      <c r="B528" t="s">
        <v>309</v>
      </c>
      <c r="C528">
        <v>2020</v>
      </c>
      <c r="D528">
        <v>5</v>
      </c>
      <c r="E528" t="s">
        <v>947</v>
      </c>
      <c r="F528" t="s">
        <v>311</v>
      </c>
      <c r="G528">
        <v>5.3446720000000001</v>
      </c>
      <c r="H528" s="24">
        <f>IF(AND(A528=A527,F528=F527,F528="Winter wheat"),G528*0.9*'Management details'!$F$46,
IF(AND(OR(A528&lt;&gt;A527,F528&lt;&gt;F527),F528="Winter wheat"),G528*'Management details'!$F$46,
IF(F528="Oilseed Rape",G528*'Management details'!$F$47)))</f>
        <v>41.367761279999996</v>
      </c>
      <c r="I528" t="s">
        <v>312</v>
      </c>
      <c r="J528">
        <v>10</v>
      </c>
      <c r="K528" t="s">
        <v>311</v>
      </c>
      <c r="L528" t="s">
        <v>345</v>
      </c>
      <c r="M528">
        <v>2.9</v>
      </c>
      <c r="N528" t="s">
        <v>314</v>
      </c>
      <c r="O528" t="s">
        <v>315</v>
      </c>
      <c r="P528">
        <v>7.7</v>
      </c>
      <c r="Q528" t="s">
        <v>316</v>
      </c>
      <c r="R528" t="s">
        <v>317</v>
      </c>
      <c r="S528">
        <v>220</v>
      </c>
      <c r="T528" s="56" t="s">
        <v>318</v>
      </c>
      <c r="U528" t="s">
        <v>324</v>
      </c>
      <c r="V528" t="s">
        <v>412</v>
      </c>
      <c r="W528" s="56" t="s">
        <v>330</v>
      </c>
      <c r="X528" s="56">
        <v>0</v>
      </c>
      <c r="Y528" s="56" t="s">
        <v>321</v>
      </c>
      <c r="Z528" s="56">
        <v>0</v>
      </c>
      <c r="AA528" s="56" t="s">
        <v>322</v>
      </c>
      <c r="AB528" s="56">
        <v>0</v>
      </c>
      <c r="AC528" s="56">
        <v>0</v>
      </c>
      <c r="AD528" s="56">
        <v>0</v>
      </c>
      <c r="AE528" s="56" t="s">
        <v>322</v>
      </c>
      <c r="AF528" s="56">
        <v>0</v>
      </c>
      <c r="AG528" s="56">
        <v>0</v>
      </c>
      <c r="AH528" s="56">
        <v>0</v>
      </c>
      <c r="AI528" s="56" t="s">
        <v>318</v>
      </c>
      <c r="AJ528">
        <v>1</v>
      </c>
      <c r="AK528">
        <v>100</v>
      </c>
    </row>
    <row r="529" spans="1:37">
      <c r="A529" t="s">
        <v>942</v>
      </c>
      <c r="B529" t="s">
        <v>309</v>
      </c>
      <c r="C529">
        <v>2021</v>
      </c>
      <c r="D529">
        <v>6</v>
      </c>
      <c r="E529" t="s">
        <v>948</v>
      </c>
      <c r="F529" t="s">
        <v>326</v>
      </c>
      <c r="G529">
        <v>5.3446720000000001</v>
      </c>
      <c r="H529" s="24">
        <f>IF(AND(A529=A528,F529=F528,F529="Winter wheat"),G529*0.9*'Management details'!$F$46,
IF(AND(OR(A529&lt;&gt;A528,F529&lt;&gt;F528),F529="Winter wheat"),G529*'Management details'!$F$46,
IF(F529="Oilseed Rape",G529*'Management details'!$F$47)))</f>
        <v>18.706351999999999</v>
      </c>
      <c r="I529" t="s">
        <v>312</v>
      </c>
      <c r="J529">
        <v>10</v>
      </c>
      <c r="K529" t="s">
        <v>327</v>
      </c>
      <c r="L529" t="s">
        <v>345</v>
      </c>
      <c r="M529">
        <v>2.9</v>
      </c>
      <c r="N529" t="s">
        <v>314</v>
      </c>
      <c r="O529" t="s">
        <v>315</v>
      </c>
      <c r="P529">
        <v>7.7</v>
      </c>
      <c r="Q529" t="s">
        <v>316</v>
      </c>
      <c r="R529" t="s">
        <v>317</v>
      </c>
      <c r="S529">
        <v>220</v>
      </c>
      <c r="T529" s="56" t="s">
        <v>328</v>
      </c>
      <c r="U529" t="s">
        <v>329</v>
      </c>
      <c r="V529" t="s">
        <v>320</v>
      </c>
      <c r="W529" s="56" t="s">
        <v>330</v>
      </c>
      <c r="X529" s="56">
        <v>0</v>
      </c>
      <c r="Y529" s="56" t="s">
        <v>330</v>
      </c>
      <c r="Z529" s="56">
        <v>0</v>
      </c>
      <c r="AA529" s="56" t="s">
        <v>330</v>
      </c>
      <c r="AB529" s="56">
        <v>0</v>
      </c>
      <c r="AC529" s="56">
        <v>0</v>
      </c>
      <c r="AD529" s="56">
        <v>0</v>
      </c>
      <c r="AE529" s="56" t="s">
        <v>322</v>
      </c>
      <c r="AF529" s="56">
        <v>0</v>
      </c>
      <c r="AG529" s="56" t="s">
        <v>322</v>
      </c>
      <c r="AH529" s="56">
        <v>0</v>
      </c>
      <c r="AI529" s="56" t="s">
        <v>328</v>
      </c>
      <c r="AJ529">
        <v>1</v>
      </c>
      <c r="AK529">
        <v>100</v>
      </c>
    </row>
    <row r="530" spans="1:37">
      <c r="A530" t="s">
        <v>949</v>
      </c>
      <c r="B530" t="s">
        <v>309</v>
      </c>
      <c r="C530">
        <v>2016</v>
      </c>
      <c r="D530">
        <v>1</v>
      </c>
      <c r="E530" t="s">
        <v>950</v>
      </c>
      <c r="F530" t="s">
        <v>311</v>
      </c>
      <c r="G530">
        <v>9.0119089999999993</v>
      </c>
      <c r="H530" s="24">
        <f>IF(AND(A530=A529,F530=F529,F530="Winter wheat"),G530*0.9*'Management details'!$F$46,
IF(AND(OR(A530&lt;&gt;A529,F530&lt;&gt;F529),F530="Winter wheat"),G530*'Management details'!$F$46,
IF(F530="Oilseed Rape",G530*'Management details'!$F$47)))</f>
        <v>77.502417399999985</v>
      </c>
      <c r="I530" t="s">
        <v>312</v>
      </c>
      <c r="J530">
        <v>10</v>
      </c>
      <c r="K530" t="s">
        <v>311</v>
      </c>
      <c r="L530" t="s">
        <v>313</v>
      </c>
      <c r="M530">
        <v>2.7</v>
      </c>
      <c r="N530" t="s">
        <v>314</v>
      </c>
      <c r="O530" t="s">
        <v>336</v>
      </c>
      <c r="P530">
        <v>6.8</v>
      </c>
      <c r="Q530" t="s">
        <v>337</v>
      </c>
      <c r="R530" t="s">
        <v>317</v>
      </c>
      <c r="S530">
        <v>220</v>
      </c>
      <c r="T530" s="56" t="s">
        <v>318</v>
      </c>
      <c r="U530" t="s">
        <v>319</v>
      </c>
      <c r="V530" t="s">
        <v>320</v>
      </c>
      <c r="W530" s="56" t="s">
        <v>330</v>
      </c>
      <c r="X530" s="56">
        <v>0</v>
      </c>
      <c r="Y530" s="56" t="s">
        <v>321</v>
      </c>
      <c r="Z530" s="56">
        <v>0</v>
      </c>
      <c r="AA530" s="56" t="s">
        <v>322</v>
      </c>
      <c r="AB530" s="56">
        <v>0</v>
      </c>
      <c r="AC530" s="56" t="s">
        <v>322</v>
      </c>
      <c r="AD530" s="56" t="s">
        <v>322</v>
      </c>
      <c r="AE530" s="56" t="s">
        <v>322</v>
      </c>
      <c r="AF530" s="56">
        <v>0</v>
      </c>
      <c r="AG530" s="56">
        <v>0</v>
      </c>
      <c r="AH530" s="56">
        <v>0</v>
      </c>
      <c r="AI530" s="56" t="s">
        <v>318</v>
      </c>
      <c r="AJ530">
        <v>1</v>
      </c>
      <c r="AK530">
        <v>100</v>
      </c>
    </row>
    <row r="531" spans="1:37">
      <c r="A531" t="s">
        <v>949</v>
      </c>
      <c r="B531" t="s">
        <v>309</v>
      </c>
      <c r="C531">
        <v>2017</v>
      </c>
      <c r="D531">
        <v>2</v>
      </c>
      <c r="E531" t="s">
        <v>951</v>
      </c>
      <c r="F531" t="s">
        <v>311</v>
      </c>
      <c r="G531">
        <v>9.0119089999999993</v>
      </c>
      <c r="H531" s="24">
        <f>IF(AND(A531=A530,F531=F530,F531="Winter wheat"),G531*0.9*'Management details'!$F$46,
IF(AND(OR(A531&lt;&gt;A530,F531&lt;&gt;F530),F531="Winter wheat"),G531*'Management details'!$F$46,
IF(F531="Oilseed Rape",G531*'Management details'!$F$47)))</f>
        <v>69.752175659999992</v>
      </c>
      <c r="I531" t="s">
        <v>312</v>
      </c>
      <c r="J531">
        <v>10</v>
      </c>
      <c r="K531" t="s">
        <v>311</v>
      </c>
      <c r="L531" t="s">
        <v>313</v>
      </c>
      <c r="M531">
        <v>2.7</v>
      </c>
      <c r="N531" t="s">
        <v>314</v>
      </c>
      <c r="O531" t="s">
        <v>336</v>
      </c>
      <c r="P531">
        <v>6.8</v>
      </c>
      <c r="Q531" t="s">
        <v>337</v>
      </c>
      <c r="R531" t="s">
        <v>317</v>
      </c>
      <c r="S531">
        <v>220</v>
      </c>
      <c r="T531" s="56" t="s">
        <v>318</v>
      </c>
      <c r="U531" t="s">
        <v>324</v>
      </c>
      <c r="V531" t="s">
        <v>320</v>
      </c>
      <c r="W531" s="56" t="s">
        <v>330</v>
      </c>
      <c r="X531" s="56">
        <v>0</v>
      </c>
      <c r="Y531" s="56" t="s">
        <v>321</v>
      </c>
      <c r="Z531" s="56">
        <v>0</v>
      </c>
      <c r="AA531" s="56" t="s">
        <v>322</v>
      </c>
      <c r="AB531" s="56">
        <v>0</v>
      </c>
      <c r="AC531" s="56">
        <v>0</v>
      </c>
      <c r="AD531" s="56">
        <v>0</v>
      </c>
      <c r="AE531" s="56" t="s">
        <v>322</v>
      </c>
      <c r="AF531" s="56">
        <v>0</v>
      </c>
      <c r="AG531" s="56">
        <v>0</v>
      </c>
      <c r="AH531" s="56">
        <v>0</v>
      </c>
      <c r="AI531" s="56" t="s">
        <v>318</v>
      </c>
      <c r="AJ531">
        <v>1</v>
      </c>
      <c r="AK531">
        <v>100</v>
      </c>
    </row>
    <row r="532" spans="1:37">
      <c r="A532" t="s">
        <v>949</v>
      </c>
      <c r="B532" t="s">
        <v>309</v>
      </c>
      <c r="C532">
        <v>2018</v>
      </c>
      <c r="D532">
        <v>3</v>
      </c>
      <c r="E532" t="s">
        <v>952</v>
      </c>
      <c r="F532" t="s">
        <v>326</v>
      </c>
      <c r="G532">
        <v>9.0119089999999993</v>
      </c>
      <c r="H532" s="24">
        <f>IF(AND(A532=A531,F532=F531,F532="Winter wheat"),G532*0.9*'Management details'!$F$46,
IF(AND(OR(A532&lt;&gt;A531,F532&lt;&gt;F531),F532="Winter wheat"),G532*'Management details'!$F$46,
IF(F532="Oilseed Rape",G532*'Management details'!$F$47)))</f>
        <v>31.541681499999996</v>
      </c>
      <c r="I532" t="s">
        <v>312</v>
      </c>
      <c r="J532">
        <v>10</v>
      </c>
      <c r="K532" t="s">
        <v>327</v>
      </c>
      <c r="L532" t="s">
        <v>313</v>
      </c>
      <c r="M532">
        <v>2.7</v>
      </c>
      <c r="N532" t="s">
        <v>314</v>
      </c>
      <c r="O532" t="s">
        <v>336</v>
      </c>
      <c r="P532">
        <v>6.8</v>
      </c>
      <c r="Q532" t="s">
        <v>337</v>
      </c>
      <c r="R532" t="s">
        <v>317</v>
      </c>
      <c r="S532">
        <v>220</v>
      </c>
      <c r="T532" s="56" t="s">
        <v>328</v>
      </c>
      <c r="U532" t="s">
        <v>329</v>
      </c>
      <c r="V532" t="s">
        <v>320</v>
      </c>
      <c r="W532" s="56" t="s">
        <v>330</v>
      </c>
      <c r="X532" s="56">
        <v>0</v>
      </c>
      <c r="Y532" s="56" t="s">
        <v>330</v>
      </c>
      <c r="Z532" s="56">
        <v>0</v>
      </c>
      <c r="AA532" s="56" t="s">
        <v>330</v>
      </c>
      <c r="AB532" s="56">
        <v>0</v>
      </c>
      <c r="AC532" s="56">
        <v>0</v>
      </c>
      <c r="AD532" s="56">
        <v>0</v>
      </c>
      <c r="AE532" s="56" t="s">
        <v>322</v>
      </c>
      <c r="AF532" s="56">
        <v>0</v>
      </c>
      <c r="AG532" s="56" t="s">
        <v>322</v>
      </c>
      <c r="AH532" s="56">
        <v>0</v>
      </c>
      <c r="AI532" s="56" t="s">
        <v>328</v>
      </c>
      <c r="AJ532">
        <v>1</v>
      </c>
      <c r="AK532">
        <v>100</v>
      </c>
    </row>
    <row r="533" spans="1:37">
      <c r="A533" t="s">
        <v>949</v>
      </c>
      <c r="B533" t="s">
        <v>309</v>
      </c>
      <c r="C533">
        <v>2019</v>
      </c>
      <c r="D533">
        <v>4</v>
      </c>
      <c r="E533" t="s">
        <v>953</v>
      </c>
      <c r="F533" t="s">
        <v>311</v>
      </c>
      <c r="G533">
        <v>9.0119089999999993</v>
      </c>
      <c r="H533" s="24">
        <f>IF(AND(A533=A532,F533=F532,F533="Winter wheat"),G533*0.9*'Management details'!$F$46,
IF(AND(OR(A533&lt;&gt;A532,F533&lt;&gt;F532),F533="Winter wheat"),G533*'Management details'!$F$46,
IF(F533="Oilseed Rape",G533*'Management details'!$F$47)))</f>
        <v>77.502417399999985</v>
      </c>
      <c r="I533" t="s">
        <v>312</v>
      </c>
      <c r="J533">
        <v>10</v>
      </c>
      <c r="K533" t="s">
        <v>311</v>
      </c>
      <c r="L533" t="s">
        <v>313</v>
      </c>
      <c r="M533">
        <v>2.7</v>
      </c>
      <c r="N533" t="s">
        <v>314</v>
      </c>
      <c r="O533" t="s">
        <v>336</v>
      </c>
      <c r="P533">
        <v>6.8</v>
      </c>
      <c r="Q533" t="s">
        <v>337</v>
      </c>
      <c r="R533" t="s">
        <v>317</v>
      </c>
      <c r="S533">
        <v>220</v>
      </c>
      <c r="T533" s="56" t="s">
        <v>318</v>
      </c>
      <c r="U533" t="s">
        <v>319</v>
      </c>
      <c r="V533" t="s">
        <v>320</v>
      </c>
      <c r="W533" s="56" t="s">
        <v>330</v>
      </c>
      <c r="X533" s="56">
        <v>0</v>
      </c>
      <c r="Y533" s="56" t="s">
        <v>321</v>
      </c>
      <c r="Z533" s="56">
        <v>0</v>
      </c>
      <c r="AA533" s="56" t="s">
        <v>322</v>
      </c>
      <c r="AB533" s="56">
        <v>0</v>
      </c>
      <c r="AC533" s="56" t="s">
        <v>322</v>
      </c>
      <c r="AD533" s="56" t="s">
        <v>322</v>
      </c>
      <c r="AE533" s="56" t="s">
        <v>322</v>
      </c>
      <c r="AF533" s="56">
        <v>0</v>
      </c>
      <c r="AG533" s="56">
        <v>0</v>
      </c>
      <c r="AH533" s="56">
        <v>0</v>
      </c>
      <c r="AI533" s="56" t="s">
        <v>318</v>
      </c>
      <c r="AJ533">
        <v>1</v>
      </c>
      <c r="AK533">
        <v>100</v>
      </c>
    </row>
    <row r="534" spans="1:37">
      <c r="A534" t="s">
        <v>949</v>
      </c>
      <c r="B534" t="s">
        <v>309</v>
      </c>
      <c r="C534">
        <v>2020</v>
      </c>
      <c r="D534">
        <v>5</v>
      </c>
      <c r="E534" t="s">
        <v>954</v>
      </c>
      <c r="F534" t="s">
        <v>311</v>
      </c>
      <c r="G534">
        <v>9.0119089999999993</v>
      </c>
      <c r="H534" s="24">
        <f>IF(AND(A534=A533,F534=F533,F534="Winter wheat"),G534*0.9*'Management details'!$F$46,
IF(AND(OR(A534&lt;&gt;A533,F534&lt;&gt;F533),F534="Winter wheat"),G534*'Management details'!$F$46,
IF(F534="Oilseed Rape",G534*'Management details'!$F$47)))</f>
        <v>69.752175659999992</v>
      </c>
      <c r="I534" t="s">
        <v>312</v>
      </c>
      <c r="J534">
        <v>10</v>
      </c>
      <c r="K534" t="s">
        <v>311</v>
      </c>
      <c r="L534" t="s">
        <v>313</v>
      </c>
      <c r="M534">
        <v>2.7</v>
      </c>
      <c r="N534" t="s">
        <v>314</v>
      </c>
      <c r="O534" t="s">
        <v>336</v>
      </c>
      <c r="P534">
        <v>6.8</v>
      </c>
      <c r="Q534" t="s">
        <v>337</v>
      </c>
      <c r="R534" t="s">
        <v>317</v>
      </c>
      <c r="S534">
        <v>220</v>
      </c>
      <c r="T534" s="56" t="s">
        <v>318</v>
      </c>
      <c r="U534" t="s">
        <v>324</v>
      </c>
      <c r="V534" t="s">
        <v>320</v>
      </c>
      <c r="W534" s="56" t="s">
        <v>330</v>
      </c>
      <c r="X534" s="56">
        <v>0</v>
      </c>
      <c r="Y534" s="56" t="s">
        <v>321</v>
      </c>
      <c r="Z534" s="56">
        <v>0</v>
      </c>
      <c r="AA534" s="56" t="s">
        <v>322</v>
      </c>
      <c r="AB534" s="56">
        <v>0</v>
      </c>
      <c r="AC534" s="56">
        <v>0</v>
      </c>
      <c r="AD534" s="56">
        <v>0</v>
      </c>
      <c r="AE534" s="56" t="s">
        <v>322</v>
      </c>
      <c r="AF534" s="56">
        <v>0</v>
      </c>
      <c r="AG534" s="56">
        <v>0</v>
      </c>
      <c r="AH534" s="56">
        <v>0</v>
      </c>
      <c r="AI534" s="56" t="s">
        <v>318</v>
      </c>
      <c r="AJ534">
        <v>1</v>
      </c>
      <c r="AK534">
        <v>100</v>
      </c>
    </row>
    <row r="535" spans="1:37">
      <c r="A535" t="s">
        <v>949</v>
      </c>
      <c r="B535" t="s">
        <v>309</v>
      </c>
      <c r="C535">
        <v>2021</v>
      </c>
      <c r="D535">
        <v>6</v>
      </c>
      <c r="E535" t="s">
        <v>955</v>
      </c>
      <c r="F535" t="s">
        <v>326</v>
      </c>
      <c r="G535">
        <v>9.0119089999999993</v>
      </c>
      <c r="H535" s="24">
        <f>IF(AND(A535=A534,F535=F534,F535="Winter wheat"),G535*0.9*'Management details'!$F$46,
IF(AND(OR(A535&lt;&gt;A534,F535&lt;&gt;F534),F535="Winter wheat"),G535*'Management details'!$F$46,
IF(F535="Oilseed Rape",G535*'Management details'!$F$47)))</f>
        <v>31.541681499999996</v>
      </c>
      <c r="I535" t="s">
        <v>312</v>
      </c>
      <c r="J535">
        <v>10</v>
      </c>
      <c r="K535" t="s">
        <v>327</v>
      </c>
      <c r="L535" t="s">
        <v>313</v>
      </c>
      <c r="M535">
        <v>2.7</v>
      </c>
      <c r="N535" t="s">
        <v>314</v>
      </c>
      <c r="O535" t="s">
        <v>336</v>
      </c>
      <c r="P535">
        <v>6.8</v>
      </c>
      <c r="Q535" t="s">
        <v>337</v>
      </c>
      <c r="R535" t="s">
        <v>317</v>
      </c>
      <c r="S535">
        <v>220</v>
      </c>
      <c r="T535" s="56" t="s">
        <v>328</v>
      </c>
      <c r="U535" t="s">
        <v>329</v>
      </c>
      <c r="V535" t="s">
        <v>320</v>
      </c>
      <c r="W535" s="56" t="s">
        <v>330</v>
      </c>
      <c r="X535" s="56">
        <v>0</v>
      </c>
      <c r="Y535" s="56" t="s">
        <v>330</v>
      </c>
      <c r="Z535" s="56">
        <v>0</v>
      </c>
      <c r="AA535" s="56" t="s">
        <v>330</v>
      </c>
      <c r="AB535" s="56">
        <v>0</v>
      </c>
      <c r="AC535" s="56">
        <v>0</v>
      </c>
      <c r="AD535" s="56">
        <v>0</v>
      </c>
      <c r="AE535" s="56" t="s">
        <v>322</v>
      </c>
      <c r="AF535" s="56">
        <v>0</v>
      </c>
      <c r="AG535" s="56" t="s">
        <v>322</v>
      </c>
      <c r="AH535" s="56">
        <v>0</v>
      </c>
      <c r="AI535" s="56" t="s">
        <v>328</v>
      </c>
      <c r="AJ535">
        <v>1</v>
      </c>
      <c r="AK535">
        <v>100</v>
      </c>
    </row>
    <row r="536" spans="1:37">
      <c r="A536" t="s">
        <v>956</v>
      </c>
      <c r="B536" t="s">
        <v>309</v>
      </c>
      <c r="C536">
        <v>2016</v>
      </c>
      <c r="D536">
        <v>1</v>
      </c>
      <c r="E536" t="s">
        <v>957</v>
      </c>
      <c r="F536" t="s">
        <v>311</v>
      </c>
      <c r="G536">
        <v>6.521134</v>
      </c>
      <c r="H536" s="24">
        <f>IF(AND(A536=A535,F536=F535,F536="Winter wheat"),G536*0.9*'Management details'!$F$46,
IF(AND(OR(A536&lt;&gt;A535,F536&lt;&gt;F535),F536="Winter wheat"),G536*'Management details'!$F$46,
IF(F536="Oilseed Rape",G536*'Management details'!$F$47)))</f>
        <v>56.081752399999999</v>
      </c>
      <c r="I536" t="s">
        <v>312</v>
      </c>
      <c r="J536">
        <v>10</v>
      </c>
      <c r="K536" t="s">
        <v>311</v>
      </c>
      <c r="L536" t="s">
        <v>313</v>
      </c>
      <c r="M536">
        <v>3.1</v>
      </c>
      <c r="N536" t="s">
        <v>314</v>
      </c>
      <c r="O536" t="s">
        <v>315</v>
      </c>
      <c r="P536">
        <v>7.5</v>
      </c>
      <c r="Q536" t="s">
        <v>316</v>
      </c>
      <c r="R536" t="s">
        <v>317</v>
      </c>
      <c r="S536">
        <v>220</v>
      </c>
      <c r="T536" s="56" t="s">
        <v>318</v>
      </c>
      <c r="U536" t="s">
        <v>319</v>
      </c>
      <c r="V536" t="s">
        <v>320</v>
      </c>
      <c r="W536" s="56" t="s">
        <v>330</v>
      </c>
      <c r="X536" s="56">
        <v>0</v>
      </c>
      <c r="Y536" s="56" t="s">
        <v>321</v>
      </c>
      <c r="Z536" s="56">
        <v>0</v>
      </c>
      <c r="AA536" s="56" t="s">
        <v>322</v>
      </c>
      <c r="AB536" s="56">
        <v>0</v>
      </c>
      <c r="AC536" s="56" t="s">
        <v>322</v>
      </c>
      <c r="AD536" s="56" t="s">
        <v>322</v>
      </c>
      <c r="AE536" s="56" t="s">
        <v>322</v>
      </c>
      <c r="AF536" s="56">
        <v>0</v>
      </c>
      <c r="AG536" s="56">
        <v>0</v>
      </c>
      <c r="AH536" s="56">
        <v>0</v>
      </c>
      <c r="AI536" s="56" t="s">
        <v>318</v>
      </c>
      <c r="AJ536">
        <v>1</v>
      </c>
      <c r="AK536">
        <v>100</v>
      </c>
    </row>
    <row r="537" spans="1:37">
      <c r="A537" t="s">
        <v>956</v>
      </c>
      <c r="B537" t="s">
        <v>309</v>
      </c>
      <c r="C537">
        <v>2017</v>
      </c>
      <c r="D537">
        <v>2</v>
      </c>
      <c r="E537" t="s">
        <v>958</v>
      </c>
      <c r="F537" t="s">
        <v>311</v>
      </c>
      <c r="G537">
        <v>6.521134</v>
      </c>
      <c r="H537" s="24">
        <f>IF(AND(A537=A536,F537=F536,F537="Winter wheat"),G537*0.9*'Management details'!$F$46,
IF(AND(OR(A537&lt;&gt;A536,F537&lt;&gt;F536),F537="Winter wheat"),G537*'Management details'!$F$46,
IF(F537="Oilseed Rape",G537*'Management details'!$F$47)))</f>
        <v>50.473577159999998</v>
      </c>
      <c r="I537" t="s">
        <v>312</v>
      </c>
      <c r="J537">
        <v>10</v>
      </c>
      <c r="K537" t="s">
        <v>311</v>
      </c>
      <c r="L537" t="s">
        <v>313</v>
      </c>
      <c r="M537">
        <v>3.1</v>
      </c>
      <c r="N537" t="s">
        <v>314</v>
      </c>
      <c r="O537" t="s">
        <v>315</v>
      </c>
      <c r="P537">
        <v>7.5</v>
      </c>
      <c r="Q537" t="s">
        <v>316</v>
      </c>
      <c r="R537" t="s">
        <v>317</v>
      </c>
      <c r="S537">
        <v>220</v>
      </c>
      <c r="T537" s="56" t="s">
        <v>318</v>
      </c>
      <c r="U537" t="s">
        <v>324</v>
      </c>
      <c r="V537" t="s">
        <v>320</v>
      </c>
      <c r="W537" s="56" t="s">
        <v>330</v>
      </c>
      <c r="X537" s="56">
        <v>0</v>
      </c>
      <c r="Y537" s="56" t="s">
        <v>321</v>
      </c>
      <c r="Z537" s="56">
        <v>0</v>
      </c>
      <c r="AA537" s="56" t="s">
        <v>322</v>
      </c>
      <c r="AB537" s="56">
        <v>0</v>
      </c>
      <c r="AC537" s="56">
        <v>0</v>
      </c>
      <c r="AD537" s="56">
        <v>0</v>
      </c>
      <c r="AE537" s="56" t="s">
        <v>322</v>
      </c>
      <c r="AF537" s="56">
        <v>0</v>
      </c>
      <c r="AG537" s="56">
        <v>0</v>
      </c>
      <c r="AH537" s="56">
        <v>0</v>
      </c>
      <c r="AI537" s="56" t="s">
        <v>318</v>
      </c>
      <c r="AJ537">
        <v>1</v>
      </c>
      <c r="AK537">
        <v>100</v>
      </c>
    </row>
    <row r="538" spans="1:37">
      <c r="A538" t="s">
        <v>956</v>
      </c>
      <c r="B538" t="s">
        <v>309</v>
      </c>
      <c r="C538">
        <v>2018</v>
      </c>
      <c r="D538">
        <v>3</v>
      </c>
      <c r="E538" t="s">
        <v>959</v>
      </c>
      <c r="F538" t="s">
        <v>326</v>
      </c>
      <c r="G538">
        <v>6.521134</v>
      </c>
      <c r="H538" s="24">
        <f>IF(AND(A538=A537,F538=F537,F538="Winter wheat"),G538*0.9*'Management details'!$F$46,
IF(AND(OR(A538&lt;&gt;A537,F538&lt;&gt;F537),F538="Winter wheat"),G538*'Management details'!$F$46,
IF(F538="Oilseed Rape",G538*'Management details'!$F$47)))</f>
        <v>22.823968999999998</v>
      </c>
      <c r="I538" t="s">
        <v>312</v>
      </c>
      <c r="J538">
        <v>10</v>
      </c>
      <c r="K538" t="s">
        <v>327</v>
      </c>
      <c r="L538" t="s">
        <v>313</v>
      </c>
      <c r="M538">
        <v>3.1</v>
      </c>
      <c r="N538" t="s">
        <v>314</v>
      </c>
      <c r="O538" t="s">
        <v>315</v>
      </c>
      <c r="P538">
        <v>7.5</v>
      </c>
      <c r="Q538" t="s">
        <v>316</v>
      </c>
      <c r="R538" t="s">
        <v>317</v>
      </c>
      <c r="S538">
        <v>220</v>
      </c>
      <c r="T538" s="56" t="s">
        <v>328</v>
      </c>
      <c r="U538" t="s">
        <v>329</v>
      </c>
      <c r="V538" t="s">
        <v>320</v>
      </c>
      <c r="W538" s="56" t="s">
        <v>330</v>
      </c>
      <c r="X538" s="56">
        <v>0</v>
      </c>
      <c r="Y538" s="56" t="s">
        <v>330</v>
      </c>
      <c r="Z538" s="56">
        <v>0</v>
      </c>
      <c r="AA538" s="56" t="s">
        <v>330</v>
      </c>
      <c r="AB538" s="56">
        <v>0</v>
      </c>
      <c r="AC538" s="56">
        <v>0</v>
      </c>
      <c r="AD538" s="56">
        <v>0</v>
      </c>
      <c r="AE538" s="56" t="s">
        <v>322</v>
      </c>
      <c r="AF538" s="56">
        <v>0</v>
      </c>
      <c r="AG538" s="56" t="s">
        <v>322</v>
      </c>
      <c r="AH538" s="56">
        <v>0</v>
      </c>
      <c r="AI538" s="56" t="s">
        <v>328</v>
      </c>
      <c r="AJ538">
        <v>1</v>
      </c>
      <c r="AK538">
        <v>100</v>
      </c>
    </row>
    <row r="539" spans="1:37">
      <c r="A539" t="s">
        <v>956</v>
      </c>
      <c r="B539" t="s">
        <v>309</v>
      </c>
      <c r="C539">
        <v>2019</v>
      </c>
      <c r="D539">
        <v>4</v>
      </c>
      <c r="E539" t="s">
        <v>960</v>
      </c>
      <c r="F539" t="s">
        <v>311</v>
      </c>
      <c r="G539">
        <v>6.521134</v>
      </c>
      <c r="H539" s="24">
        <f>IF(AND(A539=A538,F539=F538,F539="Winter wheat"),G539*0.9*'Management details'!$F$46,
IF(AND(OR(A539&lt;&gt;A538,F539&lt;&gt;F538),F539="Winter wheat"),G539*'Management details'!$F$46,
IF(F539="Oilseed Rape",G539*'Management details'!$F$47)))</f>
        <v>56.081752399999999</v>
      </c>
      <c r="I539" t="s">
        <v>312</v>
      </c>
      <c r="J539">
        <v>10</v>
      </c>
      <c r="K539" t="s">
        <v>311</v>
      </c>
      <c r="L539" t="s">
        <v>313</v>
      </c>
      <c r="M539">
        <v>3.1</v>
      </c>
      <c r="N539" t="s">
        <v>314</v>
      </c>
      <c r="O539" t="s">
        <v>315</v>
      </c>
      <c r="P539">
        <v>7.5</v>
      </c>
      <c r="Q539" t="s">
        <v>316</v>
      </c>
      <c r="R539" t="s">
        <v>317</v>
      </c>
      <c r="S539">
        <v>220</v>
      </c>
      <c r="T539" s="56" t="s">
        <v>318</v>
      </c>
      <c r="U539" t="s">
        <v>319</v>
      </c>
      <c r="V539" t="s">
        <v>320</v>
      </c>
      <c r="W539" s="56" t="s">
        <v>330</v>
      </c>
      <c r="X539" s="56">
        <v>0</v>
      </c>
      <c r="Y539" s="56" t="s">
        <v>321</v>
      </c>
      <c r="Z539" s="56">
        <v>0</v>
      </c>
      <c r="AA539" s="56" t="s">
        <v>322</v>
      </c>
      <c r="AB539" s="56">
        <v>0</v>
      </c>
      <c r="AC539" s="56" t="s">
        <v>322</v>
      </c>
      <c r="AD539" s="56" t="s">
        <v>322</v>
      </c>
      <c r="AE539" s="56" t="s">
        <v>322</v>
      </c>
      <c r="AF539" s="56">
        <v>0</v>
      </c>
      <c r="AG539" s="56">
        <v>0</v>
      </c>
      <c r="AH539" s="56">
        <v>0</v>
      </c>
      <c r="AI539" s="56" t="s">
        <v>318</v>
      </c>
      <c r="AJ539">
        <v>1</v>
      </c>
      <c r="AK539">
        <v>100</v>
      </c>
    </row>
    <row r="540" spans="1:37">
      <c r="A540" t="s">
        <v>956</v>
      </c>
      <c r="B540" t="s">
        <v>309</v>
      </c>
      <c r="C540">
        <v>2020</v>
      </c>
      <c r="D540">
        <v>5</v>
      </c>
      <c r="E540" t="s">
        <v>961</v>
      </c>
      <c r="F540" t="s">
        <v>311</v>
      </c>
      <c r="G540">
        <v>6.521134</v>
      </c>
      <c r="H540" s="24">
        <f>IF(AND(A540=A539,F540=F539,F540="Winter wheat"),G540*0.9*'Management details'!$F$46,
IF(AND(OR(A540&lt;&gt;A539,F540&lt;&gt;F539),F540="Winter wheat"),G540*'Management details'!$F$46,
IF(F540="Oilseed Rape",G540*'Management details'!$F$47)))</f>
        <v>50.473577159999998</v>
      </c>
      <c r="I540" t="s">
        <v>312</v>
      </c>
      <c r="J540">
        <v>10</v>
      </c>
      <c r="K540" t="s">
        <v>311</v>
      </c>
      <c r="L540" t="s">
        <v>313</v>
      </c>
      <c r="M540">
        <v>3.1</v>
      </c>
      <c r="N540" t="s">
        <v>314</v>
      </c>
      <c r="O540" t="s">
        <v>315</v>
      </c>
      <c r="P540">
        <v>7.5</v>
      </c>
      <c r="Q540" t="s">
        <v>316</v>
      </c>
      <c r="R540" t="s">
        <v>317</v>
      </c>
      <c r="S540">
        <v>220</v>
      </c>
      <c r="T540" s="56" t="s">
        <v>318</v>
      </c>
      <c r="U540" t="s">
        <v>324</v>
      </c>
      <c r="V540" t="s">
        <v>320</v>
      </c>
      <c r="W540" s="56" t="s">
        <v>330</v>
      </c>
      <c r="X540" s="56">
        <v>0</v>
      </c>
      <c r="Y540" s="56" t="s">
        <v>321</v>
      </c>
      <c r="Z540" s="56">
        <v>0</v>
      </c>
      <c r="AA540" s="56" t="s">
        <v>322</v>
      </c>
      <c r="AB540" s="56">
        <v>0</v>
      </c>
      <c r="AC540" s="56">
        <v>0</v>
      </c>
      <c r="AD540" s="56">
        <v>0</v>
      </c>
      <c r="AE540" s="56" t="s">
        <v>322</v>
      </c>
      <c r="AF540" s="56">
        <v>0</v>
      </c>
      <c r="AG540" s="56">
        <v>0</v>
      </c>
      <c r="AH540" s="56">
        <v>0</v>
      </c>
      <c r="AI540" s="56" t="s">
        <v>318</v>
      </c>
      <c r="AJ540">
        <v>1</v>
      </c>
      <c r="AK540">
        <v>100</v>
      </c>
    </row>
    <row r="541" spans="1:37">
      <c r="A541" t="s">
        <v>956</v>
      </c>
      <c r="B541" t="s">
        <v>309</v>
      </c>
      <c r="C541">
        <v>2021</v>
      </c>
      <c r="D541">
        <v>6</v>
      </c>
      <c r="E541" t="s">
        <v>962</v>
      </c>
      <c r="F541" t="s">
        <v>326</v>
      </c>
      <c r="G541">
        <v>6.521134</v>
      </c>
      <c r="H541" s="24">
        <f>IF(AND(A541=A540,F541=F540,F541="Winter wheat"),G541*0.9*'Management details'!$F$46,
IF(AND(OR(A541&lt;&gt;A540,F541&lt;&gt;F540),F541="Winter wheat"),G541*'Management details'!$F$46,
IF(F541="Oilseed Rape",G541*'Management details'!$F$47)))</f>
        <v>22.823968999999998</v>
      </c>
      <c r="I541" t="s">
        <v>312</v>
      </c>
      <c r="J541">
        <v>10</v>
      </c>
      <c r="K541" t="s">
        <v>327</v>
      </c>
      <c r="L541" t="s">
        <v>313</v>
      </c>
      <c r="M541">
        <v>3.1</v>
      </c>
      <c r="N541" t="s">
        <v>314</v>
      </c>
      <c r="O541" t="s">
        <v>315</v>
      </c>
      <c r="P541">
        <v>7.5</v>
      </c>
      <c r="Q541" t="s">
        <v>316</v>
      </c>
      <c r="R541" t="s">
        <v>317</v>
      </c>
      <c r="S541">
        <v>220</v>
      </c>
      <c r="T541" s="56" t="s">
        <v>328</v>
      </c>
      <c r="U541" t="s">
        <v>329</v>
      </c>
      <c r="V541" t="s">
        <v>320</v>
      </c>
      <c r="W541" s="56" t="s">
        <v>330</v>
      </c>
      <c r="X541" s="56">
        <v>0</v>
      </c>
      <c r="Y541" s="56" t="s">
        <v>330</v>
      </c>
      <c r="Z541" s="56">
        <v>0</v>
      </c>
      <c r="AA541" s="56" t="s">
        <v>330</v>
      </c>
      <c r="AB541" s="56">
        <v>0</v>
      </c>
      <c r="AC541" s="56">
        <v>0</v>
      </c>
      <c r="AD541" s="56">
        <v>0</v>
      </c>
      <c r="AE541" s="56" t="s">
        <v>322</v>
      </c>
      <c r="AF541" s="56">
        <v>0</v>
      </c>
      <c r="AG541" s="56" t="s">
        <v>322</v>
      </c>
      <c r="AH541" s="56">
        <v>0</v>
      </c>
      <c r="AI541" s="56" t="s">
        <v>328</v>
      </c>
      <c r="AJ541">
        <v>1</v>
      </c>
      <c r="AK541">
        <v>100</v>
      </c>
    </row>
    <row r="542" spans="1:37">
      <c r="A542" t="s">
        <v>963</v>
      </c>
      <c r="B542" t="s">
        <v>309</v>
      </c>
      <c r="C542">
        <v>2016</v>
      </c>
      <c r="D542">
        <v>1</v>
      </c>
      <c r="E542" t="s">
        <v>964</v>
      </c>
      <c r="F542" t="s">
        <v>311</v>
      </c>
      <c r="G542">
        <v>4.590287</v>
      </c>
      <c r="H542" s="24">
        <f>IF(AND(A542=A541,F542=F541,F542="Winter wheat"),G542*0.9*'Management details'!$F$46,
IF(AND(OR(A542&lt;&gt;A541,F542&lt;&gt;F541),F542="Winter wheat"),G542*'Management details'!$F$46,
IF(F542="Oilseed Rape",G542*'Management details'!$F$47)))</f>
        <v>39.476468199999999</v>
      </c>
      <c r="I542" t="s">
        <v>312</v>
      </c>
      <c r="J542">
        <v>10</v>
      </c>
      <c r="K542" t="s">
        <v>311</v>
      </c>
      <c r="L542" t="s">
        <v>381</v>
      </c>
      <c r="M542">
        <v>1</v>
      </c>
      <c r="N542" t="s">
        <v>314</v>
      </c>
      <c r="O542" t="s">
        <v>315</v>
      </c>
      <c r="P542">
        <v>6.8</v>
      </c>
      <c r="Q542" t="s">
        <v>337</v>
      </c>
      <c r="R542" t="s">
        <v>317</v>
      </c>
      <c r="S542">
        <v>220</v>
      </c>
      <c r="T542" s="56" t="s">
        <v>318</v>
      </c>
      <c r="U542" t="s">
        <v>319</v>
      </c>
      <c r="V542" t="s">
        <v>410</v>
      </c>
      <c r="W542" s="56" t="s">
        <v>330</v>
      </c>
      <c r="X542" s="56">
        <v>0</v>
      </c>
      <c r="Y542" s="56" t="s">
        <v>321</v>
      </c>
      <c r="Z542" s="56">
        <v>0</v>
      </c>
      <c r="AA542" s="56" t="s">
        <v>322</v>
      </c>
      <c r="AB542" s="56">
        <v>0</v>
      </c>
      <c r="AC542" s="56" t="s">
        <v>322</v>
      </c>
      <c r="AD542" s="56" t="s">
        <v>322</v>
      </c>
      <c r="AE542" s="56" t="s">
        <v>322</v>
      </c>
      <c r="AF542" s="56">
        <v>0</v>
      </c>
      <c r="AG542" s="56">
        <v>0</v>
      </c>
      <c r="AH542" s="56">
        <v>0</v>
      </c>
      <c r="AI542" s="56" t="s">
        <v>318</v>
      </c>
      <c r="AJ542">
        <v>1</v>
      </c>
      <c r="AK542">
        <v>100</v>
      </c>
    </row>
    <row r="543" spans="1:37">
      <c r="A543" t="s">
        <v>963</v>
      </c>
      <c r="B543" t="s">
        <v>309</v>
      </c>
      <c r="C543">
        <v>2017</v>
      </c>
      <c r="D543">
        <v>2</v>
      </c>
      <c r="E543" t="s">
        <v>965</v>
      </c>
      <c r="F543" t="s">
        <v>311</v>
      </c>
      <c r="G543">
        <v>4.590287</v>
      </c>
      <c r="H543" s="24">
        <f>IF(AND(A543=A542,F543=F542,F543="Winter wheat"),G543*0.9*'Management details'!$F$46,
IF(AND(OR(A543&lt;&gt;A542,F543&lt;&gt;F542),F543="Winter wheat"),G543*'Management details'!$F$46,
IF(F543="Oilseed Rape",G543*'Management details'!$F$47)))</f>
        <v>35.528821379999997</v>
      </c>
      <c r="I543" t="s">
        <v>312</v>
      </c>
      <c r="J543">
        <v>10</v>
      </c>
      <c r="K543" t="s">
        <v>311</v>
      </c>
      <c r="L543" t="s">
        <v>381</v>
      </c>
      <c r="M543">
        <v>1</v>
      </c>
      <c r="N543" t="s">
        <v>314</v>
      </c>
      <c r="O543" t="s">
        <v>315</v>
      </c>
      <c r="P543">
        <v>6.8</v>
      </c>
      <c r="Q543" t="s">
        <v>337</v>
      </c>
      <c r="R543" t="s">
        <v>317</v>
      </c>
      <c r="S543">
        <v>220</v>
      </c>
      <c r="T543" s="56" t="s">
        <v>318</v>
      </c>
      <c r="U543" t="s">
        <v>324</v>
      </c>
      <c r="V543" t="s">
        <v>412</v>
      </c>
      <c r="W543" s="56" t="s">
        <v>330</v>
      </c>
      <c r="X543" s="56">
        <v>0</v>
      </c>
      <c r="Y543" s="56" t="s">
        <v>321</v>
      </c>
      <c r="Z543" s="56">
        <v>0</v>
      </c>
      <c r="AA543" s="56" t="s">
        <v>322</v>
      </c>
      <c r="AB543" s="56">
        <v>0</v>
      </c>
      <c r="AC543" s="56">
        <v>0</v>
      </c>
      <c r="AD543" s="56">
        <v>0</v>
      </c>
      <c r="AE543" s="56" t="s">
        <v>322</v>
      </c>
      <c r="AF543" s="56">
        <v>0</v>
      </c>
      <c r="AG543" s="56">
        <v>0</v>
      </c>
      <c r="AH543" s="56">
        <v>0</v>
      </c>
      <c r="AI543" s="56" t="s">
        <v>318</v>
      </c>
      <c r="AJ543">
        <v>1</v>
      </c>
      <c r="AK543">
        <v>100</v>
      </c>
    </row>
    <row r="544" spans="1:37">
      <c r="A544" t="s">
        <v>963</v>
      </c>
      <c r="B544" t="s">
        <v>309</v>
      </c>
      <c r="C544">
        <v>2018</v>
      </c>
      <c r="D544">
        <v>3</v>
      </c>
      <c r="E544" t="s">
        <v>966</v>
      </c>
      <c r="F544" t="s">
        <v>326</v>
      </c>
      <c r="G544">
        <v>4.590287</v>
      </c>
      <c r="H544" s="24">
        <f>IF(AND(A544=A543,F544=F543,F544="Winter wheat"),G544*0.9*'Management details'!$F$46,
IF(AND(OR(A544&lt;&gt;A543,F544&lt;&gt;F543),F544="Winter wheat"),G544*'Management details'!$F$46,
IF(F544="Oilseed Rape",G544*'Management details'!$F$47)))</f>
        <v>16.066004499999998</v>
      </c>
      <c r="I544" t="s">
        <v>312</v>
      </c>
      <c r="J544">
        <v>10</v>
      </c>
      <c r="K544" t="s">
        <v>327</v>
      </c>
      <c r="L544" t="s">
        <v>381</v>
      </c>
      <c r="M544">
        <v>1</v>
      </c>
      <c r="N544" t="s">
        <v>314</v>
      </c>
      <c r="O544" t="s">
        <v>315</v>
      </c>
      <c r="P544">
        <v>6.8</v>
      </c>
      <c r="Q544" t="s">
        <v>337</v>
      </c>
      <c r="R544" t="s">
        <v>317</v>
      </c>
      <c r="S544">
        <v>220</v>
      </c>
      <c r="T544" s="56" t="s">
        <v>328</v>
      </c>
      <c r="U544" t="s">
        <v>329</v>
      </c>
      <c r="V544" t="s">
        <v>320</v>
      </c>
      <c r="W544" s="56" t="s">
        <v>330</v>
      </c>
      <c r="X544" s="56">
        <v>0</v>
      </c>
      <c r="Y544" s="56" t="s">
        <v>330</v>
      </c>
      <c r="Z544" s="56">
        <v>0</v>
      </c>
      <c r="AA544" s="56" t="s">
        <v>330</v>
      </c>
      <c r="AB544" s="56">
        <v>0</v>
      </c>
      <c r="AC544" s="56">
        <v>0</v>
      </c>
      <c r="AD544" s="56">
        <v>0</v>
      </c>
      <c r="AE544" s="56" t="s">
        <v>322</v>
      </c>
      <c r="AF544" s="56">
        <v>0</v>
      </c>
      <c r="AG544" s="56" t="s">
        <v>322</v>
      </c>
      <c r="AH544" s="56">
        <v>0</v>
      </c>
      <c r="AI544" s="56" t="s">
        <v>328</v>
      </c>
      <c r="AJ544">
        <v>1</v>
      </c>
      <c r="AK544">
        <v>100</v>
      </c>
    </row>
    <row r="545" spans="1:37">
      <c r="A545" t="s">
        <v>963</v>
      </c>
      <c r="B545" t="s">
        <v>309</v>
      </c>
      <c r="C545">
        <v>2019</v>
      </c>
      <c r="D545">
        <v>4</v>
      </c>
      <c r="E545" t="s">
        <v>967</v>
      </c>
      <c r="F545" t="s">
        <v>311</v>
      </c>
      <c r="G545">
        <v>4.590287</v>
      </c>
      <c r="H545" s="24">
        <f>IF(AND(A545=A544,F545=F544,F545="Winter wheat"),G545*0.9*'Management details'!$F$46,
IF(AND(OR(A545&lt;&gt;A544,F545&lt;&gt;F544),F545="Winter wheat"),G545*'Management details'!$F$46,
IF(F545="Oilseed Rape",G545*'Management details'!$F$47)))</f>
        <v>39.476468199999999</v>
      </c>
      <c r="I545" t="s">
        <v>312</v>
      </c>
      <c r="J545">
        <v>10</v>
      </c>
      <c r="K545" t="s">
        <v>311</v>
      </c>
      <c r="L545" t="s">
        <v>381</v>
      </c>
      <c r="M545">
        <v>1</v>
      </c>
      <c r="N545" t="s">
        <v>314</v>
      </c>
      <c r="O545" t="s">
        <v>315</v>
      </c>
      <c r="P545">
        <v>6.8</v>
      </c>
      <c r="Q545" t="s">
        <v>337</v>
      </c>
      <c r="R545" t="s">
        <v>317</v>
      </c>
      <c r="S545">
        <v>220</v>
      </c>
      <c r="T545" s="56" t="s">
        <v>318</v>
      </c>
      <c r="U545" t="s">
        <v>319</v>
      </c>
      <c r="V545" t="s">
        <v>410</v>
      </c>
      <c r="W545" s="56" t="s">
        <v>330</v>
      </c>
      <c r="X545" s="56">
        <v>0</v>
      </c>
      <c r="Y545" s="56" t="s">
        <v>321</v>
      </c>
      <c r="Z545" s="56">
        <v>0</v>
      </c>
      <c r="AA545" s="56" t="s">
        <v>322</v>
      </c>
      <c r="AB545" s="56">
        <v>0</v>
      </c>
      <c r="AC545" s="56" t="s">
        <v>322</v>
      </c>
      <c r="AD545" s="56" t="s">
        <v>322</v>
      </c>
      <c r="AE545" s="56" t="s">
        <v>322</v>
      </c>
      <c r="AF545" s="56">
        <v>0</v>
      </c>
      <c r="AG545" s="56">
        <v>0</v>
      </c>
      <c r="AH545" s="56">
        <v>0</v>
      </c>
      <c r="AI545" s="56" t="s">
        <v>318</v>
      </c>
      <c r="AJ545">
        <v>1</v>
      </c>
      <c r="AK545">
        <v>100</v>
      </c>
    </row>
    <row r="546" spans="1:37">
      <c r="A546" t="s">
        <v>963</v>
      </c>
      <c r="B546" t="s">
        <v>309</v>
      </c>
      <c r="C546">
        <v>2020</v>
      </c>
      <c r="D546">
        <v>5</v>
      </c>
      <c r="E546" t="s">
        <v>968</v>
      </c>
      <c r="F546" t="s">
        <v>311</v>
      </c>
      <c r="G546">
        <v>4.590287</v>
      </c>
      <c r="H546" s="24">
        <f>IF(AND(A546=A545,F546=F545,F546="Winter wheat"),G546*0.9*'Management details'!$F$46,
IF(AND(OR(A546&lt;&gt;A545,F546&lt;&gt;F545),F546="Winter wheat"),G546*'Management details'!$F$46,
IF(F546="Oilseed Rape",G546*'Management details'!$F$47)))</f>
        <v>35.528821379999997</v>
      </c>
      <c r="I546" t="s">
        <v>312</v>
      </c>
      <c r="J546">
        <v>10</v>
      </c>
      <c r="K546" t="s">
        <v>311</v>
      </c>
      <c r="L546" t="s">
        <v>381</v>
      </c>
      <c r="M546">
        <v>1</v>
      </c>
      <c r="N546" t="s">
        <v>314</v>
      </c>
      <c r="O546" t="s">
        <v>315</v>
      </c>
      <c r="P546">
        <v>6.8</v>
      </c>
      <c r="Q546" t="s">
        <v>337</v>
      </c>
      <c r="R546" t="s">
        <v>317</v>
      </c>
      <c r="S546">
        <v>220</v>
      </c>
      <c r="T546" s="56" t="s">
        <v>318</v>
      </c>
      <c r="U546" t="s">
        <v>324</v>
      </c>
      <c r="V546" t="s">
        <v>412</v>
      </c>
      <c r="W546" s="56" t="s">
        <v>330</v>
      </c>
      <c r="X546" s="56">
        <v>0</v>
      </c>
      <c r="Y546" s="56" t="s">
        <v>321</v>
      </c>
      <c r="Z546" s="56">
        <v>0</v>
      </c>
      <c r="AA546" s="56" t="s">
        <v>322</v>
      </c>
      <c r="AB546" s="56">
        <v>0</v>
      </c>
      <c r="AC546" s="56">
        <v>0</v>
      </c>
      <c r="AD546" s="56">
        <v>0</v>
      </c>
      <c r="AE546" s="56" t="s">
        <v>322</v>
      </c>
      <c r="AF546" s="56">
        <v>0</v>
      </c>
      <c r="AG546" s="56">
        <v>0</v>
      </c>
      <c r="AH546" s="56">
        <v>0</v>
      </c>
      <c r="AI546" s="56" t="s">
        <v>318</v>
      </c>
      <c r="AJ546">
        <v>1</v>
      </c>
      <c r="AK546">
        <v>100</v>
      </c>
    </row>
    <row r="547" spans="1:37">
      <c r="A547" t="s">
        <v>963</v>
      </c>
      <c r="B547" t="s">
        <v>309</v>
      </c>
      <c r="C547">
        <v>2021</v>
      </c>
      <c r="D547">
        <v>6</v>
      </c>
      <c r="E547" t="s">
        <v>969</v>
      </c>
      <c r="F547" t="s">
        <v>326</v>
      </c>
      <c r="G547">
        <v>4.590287</v>
      </c>
      <c r="H547" s="24">
        <f>IF(AND(A547=A546,F547=F546,F547="Winter wheat"),G547*0.9*'Management details'!$F$46,
IF(AND(OR(A547&lt;&gt;A546,F547&lt;&gt;F546),F547="Winter wheat"),G547*'Management details'!$F$46,
IF(F547="Oilseed Rape",G547*'Management details'!$F$47)))</f>
        <v>16.066004499999998</v>
      </c>
      <c r="I547" t="s">
        <v>312</v>
      </c>
      <c r="J547">
        <v>10</v>
      </c>
      <c r="K547" t="s">
        <v>327</v>
      </c>
      <c r="L547" t="s">
        <v>381</v>
      </c>
      <c r="M547">
        <v>1</v>
      </c>
      <c r="N547" t="s">
        <v>314</v>
      </c>
      <c r="O547" t="s">
        <v>315</v>
      </c>
      <c r="P547">
        <v>6.8</v>
      </c>
      <c r="Q547" t="s">
        <v>337</v>
      </c>
      <c r="R547" t="s">
        <v>317</v>
      </c>
      <c r="S547">
        <v>220</v>
      </c>
      <c r="T547" s="56" t="s">
        <v>328</v>
      </c>
      <c r="U547" t="s">
        <v>329</v>
      </c>
      <c r="V547" t="s">
        <v>320</v>
      </c>
      <c r="W547" s="56" t="s">
        <v>330</v>
      </c>
      <c r="X547" s="56">
        <v>0</v>
      </c>
      <c r="Y547" s="56" t="s">
        <v>330</v>
      </c>
      <c r="Z547" s="56">
        <v>0</v>
      </c>
      <c r="AA547" s="56" t="s">
        <v>330</v>
      </c>
      <c r="AB547" s="56">
        <v>0</v>
      </c>
      <c r="AC547" s="56">
        <v>0</v>
      </c>
      <c r="AD547" s="56">
        <v>0</v>
      </c>
      <c r="AE547" s="56" t="s">
        <v>322</v>
      </c>
      <c r="AF547" s="56">
        <v>0</v>
      </c>
      <c r="AG547" s="56" t="s">
        <v>322</v>
      </c>
      <c r="AH547" s="56">
        <v>0</v>
      </c>
      <c r="AI547" s="56" t="s">
        <v>328</v>
      </c>
      <c r="AJ547">
        <v>1</v>
      </c>
      <c r="AK547">
        <v>100</v>
      </c>
    </row>
    <row r="548" spans="1:37">
      <c r="A548" t="s">
        <v>970</v>
      </c>
      <c r="B548" t="s">
        <v>309</v>
      </c>
      <c r="C548">
        <v>2016</v>
      </c>
      <c r="D548">
        <v>1</v>
      </c>
      <c r="E548" t="s">
        <v>971</v>
      </c>
      <c r="F548" t="s">
        <v>311</v>
      </c>
      <c r="G548">
        <v>2.8073519999999998</v>
      </c>
      <c r="H548" s="24">
        <f>IF(AND(A548=A547,F548=F547,F548="Winter wheat"),G548*0.9*'Management details'!$F$46,
IF(AND(OR(A548&lt;&gt;A547,F548&lt;&gt;F547),F548="Winter wheat"),G548*'Management details'!$F$46,
IF(F548="Oilseed Rape",G548*'Management details'!$F$47)))</f>
        <v>24.143227199999998</v>
      </c>
      <c r="I548" t="s">
        <v>312</v>
      </c>
      <c r="J548">
        <v>10</v>
      </c>
      <c r="K548" t="s">
        <v>311</v>
      </c>
      <c r="L548" t="s">
        <v>313</v>
      </c>
      <c r="M548">
        <v>2.9</v>
      </c>
      <c r="N548" t="s">
        <v>314</v>
      </c>
      <c r="O548" t="s">
        <v>336</v>
      </c>
      <c r="P548">
        <v>6.3</v>
      </c>
      <c r="Q548" t="s">
        <v>337</v>
      </c>
      <c r="R548" t="s">
        <v>317</v>
      </c>
      <c r="S548">
        <v>220</v>
      </c>
      <c r="T548" s="56" t="s">
        <v>318</v>
      </c>
      <c r="U548" t="s">
        <v>319</v>
      </c>
      <c r="V548" t="s">
        <v>410</v>
      </c>
      <c r="W548" s="56" t="s">
        <v>330</v>
      </c>
      <c r="X548" s="56">
        <v>0</v>
      </c>
      <c r="Y548" s="56" t="s">
        <v>321</v>
      </c>
      <c r="Z548" s="56">
        <v>0</v>
      </c>
      <c r="AA548" s="56" t="s">
        <v>322</v>
      </c>
      <c r="AB548" s="56">
        <v>0</v>
      </c>
      <c r="AC548" s="56" t="s">
        <v>322</v>
      </c>
      <c r="AD548" s="56" t="s">
        <v>322</v>
      </c>
      <c r="AE548" s="56" t="s">
        <v>322</v>
      </c>
      <c r="AF548" s="56">
        <v>0</v>
      </c>
      <c r="AG548" s="56">
        <v>0</v>
      </c>
      <c r="AH548" s="56">
        <v>0</v>
      </c>
      <c r="AI548" s="56" t="s">
        <v>318</v>
      </c>
      <c r="AJ548">
        <v>1</v>
      </c>
      <c r="AK548">
        <v>100</v>
      </c>
    </row>
    <row r="549" spans="1:37">
      <c r="A549" t="s">
        <v>970</v>
      </c>
      <c r="B549" t="s">
        <v>309</v>
      </c>
      <c r="C549">
        <v>2017</v>
      </c>
      <c r="D549">
        <v>2</v>
      </c>
      <c r="E549" t="s">
        <v>972</v>
      </c>
      <c r="F549" t="s">
        <v>311</v>
      </c>
      <c r="G549">
        <v>2.8073519999999998</v>
      </c>
      <c r="H549" s="24">
        <f>IF(AND(A549=A548,F549=F548,F549="Winter wheat"),G549*0.9*'Management details'!$F$46,
IF(AND(OR(A549&lt;&gt;A548,F549&lt;&gt;F548),F549="Winter wheat"),G549*'Management details'!$F$46,
IF(F549="Oilseed Rape",G549*'Management details'!$F$47)))</f>
        <v>21.728904479999997</v>
      </c>
      <c r="I549" t="s">
        <v>312</v>
      </c>
      <c r="J549">
        <v>10</v>
      </c>
      <c r="K549" t="s">
        <v>311</v>
      </c>
      <c r="L549" t="s">
        <v>313</v>
      </c>
      <c r="M549">
        <v>2.9</v>
      </c>
      <c r="N549" t="s">
        <v>314</v>
      </c>
      <c r="O549" t="s">
        <v>336</v>
      </c>
      <c r="P549">
        <v>6.3</v>
      </c>
      <c r="Q549" t="s">
        <v>337</v>
      </c>
      <c r="R549" t="s">
        <v>317</v>
      </c>
      <c r="S549">
        <v>220</v>
      </c>
      <c r="T549" s="56" t="s">
        <v>318</v>
      </c>
      <c r="U549" t="s">
        <v>324</v>
      </c>
      <c r="V549" t="s">
        <v>412</v>
      </c>
      <c r="W549" s="56" t="s">
        <v>330</v>
      </c>
      <c r="X549" s="56">
        <v>0</v>
      </c>
      <c r="Y549" s="56" t="s">
        <v>321</v>
      </c>
      <c r="Z549" s="56">
        <v>0</v>
      </c>
      <c r="AA549" s="56" t="s">
        <v>322</v>
      </c>
      <c r="AB549" s="56">
        <v>0</v>
      </c>
      <c r="AC549" s="56">
        <v>0</v>
      </c>
      <c r="AD549" s="56">
        <v>0</v>
      </c>
      <c r="AE549" s="56" t="s">
        <v>322</v>
      </c>
      <c r="AF549" s="56">
        <v>0</v>
      </c>
      <c r="AG549" s="56">
        <v>0</v>
      </c>
      <c r="AH549" s="56">
        <v>0</v>
      </c>
      <c r="AI549" s="56" t="s">
        <v>318</v>
      </c>
      <c r="AJ549">
        <v>1</v>
      </c>
      <c r="AK549">
        <v>100</v>
      </c>
    </row>
    <row r="550" spans="1:37">
      <c r="A550" t="s">
        <v>970</v>
      </c>
      <c r="B550" t="s">
        <v>309</v>
      </c>
      <c r="C550">
        <v>2018</v>
      </c>
      <c r="D550">
        <v>3</v>
      </c>
      <c r="E550" t="s">
        <v>973</v>
      </c>
      <c r="F550" t="s">
        <v>326</v>
      </c>
      <c r="G550">
        <v>2.8073519999999998</v>
      </c>
      <c r="H550" s="24">
        <f>IF(AND(A550=A549,F550=F549,F550="Winter wheat"),G550*0.9*'Management details'!$F$46,
IF(AND(OR(A550&lt;&gt;A549,F550&lt;&gt;F549),F550="Winter wheat"),G550*'Management details'!$F$46,
IF(F550="Oilseed Rape",G550*'Management details'!$F$47)))</f>
        <v>9.8257319999999986</v>
      </c>
      <c r="I550" t="s">
        <v>312</v>
      </c>
      <c r="J550">
        <v>10</v>
      </c>
      <c r="K550" t="s">
        <v>327</v>
      </c>
      <c r="L550" t="s">
        <v>313</v>
      </c>
      <c r="M550">
        <v>2.9</v>
      </c>
      <c r="N550" t="s">
        <v>314</v>
      </c>
      <c r="O550" t="s">
        <v>336</v>
      </c>
      <c r="P550">
        <v>6.3</v>
      </c>
      <c r="Q550" t="s">
        <v>337</v>
      </c>
      <c r="R550" t="s">
        <v>317</v>
      </c>
      <c r="S550">
        <v>220</v>
      </c>
      <c r="T550" s="56" t="s">
        <v>328</v>
      </c>
      <c r="U550" t="s">
        <v>329</v>
      </c>
      <c r="V550" t="s">
        <v>320</v>
      </c>
      <c r="W550" s="56" t="s">
        <v>330</v>
      </c>
      <c r="X550" s="56">
        <v>0</v>
      </c>
      <c r="Y550" s="56" t="s">
        <v>330</v>
      </c>
      <c r="Z550" s="56">
        <v>0</v>
      </c>
      <c r="AA550" s="56" t="s">
        <v>330</v>
      </c>
      <c r="AB550" s="56">
        <v>0</v>
      </c>
      <c r="AC550" s="56">
        <v>0</v>
      </c>
      <c r="AD550" s="56">
        <v>0</v>
      </c>
      <c r="AE550" s="56" t="s">
        <v>322</v>
      </c>
      <c r="AF550" s="56">
        <v>0</v>
      </c>
      <c r="AG550" s="56" t="s">
        <v>322</v>
      </c>
      <c r="AH550" s="56">
        <v>0</v>
      </c>
      <c r="AI550" s="56" t="s">
        <v>328</v>
      </c>
      <c r="AJ550">
        <v>1</v>
      </c>
      <c r="AK550">
        <v>100</v>
      </c>
    </row>
    <row r="551" spans="1:37">
      <c r="A551" t="s">
        <v>970</v>
      </c>
      <c r="B551" t="s">
        <v>309</v>
      </c>
      <c r="C551">
        <v>2019</v>
      </c>
      <c r="D551">
        <v>4</v>
      </c>
      <c r="E551" t="s">
        <v>974</v>
      </c>
      <c r="F551" t="s">
        <v>311</v>
      </c>
      <c r="G551">
        <v>2.8073519999999998</v>
      </c>
      <c r="H551" s="24">
        <f>IF(AND(A551=A550,F551=F550,F551="Winter wheat"),G551*0.9*'Management details'!$F$46,
IF(AND(OR(A551&lt;&gt;A550,F551&lt;&gt;F550),F551="Winter wheat"),G551*'Management details'!$F$46,
IF(F551="Oilseed Rape",G551*'Management details'!$F$47)))</f>
        <v>24.143227199999998</v>
      </c>
      <c r="I551" t="s">
        <v>312</v>
      </c>
      <c r="J551">
        <v>10</v>
      </c>
      <c r="K551" t="s">
        <v>311</v>
      </c>
      <c r="L551" t="s">
        <v>313</v>
      </c>
      <c r="M551">
        <v>2.9</v>
      </c>
      <c r="N551" t="s">
        <v>314</v>
      </c>
      <c r="O551" t="s">
        <v>336</v>
      </c>
      <c r="P551">
        <v>6.3</v>
      </c>
      <c r="Q551" t="s">
        <v>337</v>
      </c>
      <c r="R551" t="s">
        <v>317</v>
      </c>
      <c r="S551">
        <v>220</v>
      </c>
      <c r="T551" s="56" t="s">
        <v>318</v>
      </c>
      <c r="U551" t="s">
        <v>319</v>
      </c>
      <c r="V551" t="s">
        <v>410</v>
      </c>
      <c r="W551" s="56" t="s">
        <v>330</v>
      </c>
      <c r="X551" s="56">
        <v>0</v>
      </c>
      <c r="Y551" s="56" t="s">
        <v>321</v>
      </c>
      <c r="Z551" s="56">
        <v>0</v>
      </c>
      <c r="AA551" s="56" t="s">
        <v>322</v>
      </c>
      <c r="AB551" s="56">
        <v>0</v>
      </c>
      <c r="AC551" s="56" t="s">
        <v>322</v>
      </c>
      <c r="AD551" s="56" t="s">
        <v>322</v>
      </c>
      <c r="AE551" s="56" t="s">
        <v>322</v>
      </c>
      <c r="AF551" s="56">
        <v>0</v>
      </c>
      <c r="AG551" s="56">
        <v>0</v>
      </c>
      <c r="AH551" s="56">
        <v>0</v>
      </c>
      <c r="AI551" s="56" t="s">
        <v>318</v>
      </c>
      <c r="AJ551">
        <v>1</v>
      </c>
      <c r="AK551">
        <v>100</v>
      </c>
    </row>
    <row r="552" spans="1:37">
      <c r="A552" t="s">
        <v>970</v>
      </c>
      <c r="B552" t="s">
        <v>309</v>
      </c>
      <c r="C552">
        <v>2020</v>
      </c>
      <c r="D552">
        <v>5</v>
      </c>
      <c r="E552" t="s">
        <v>975</v>
      </c>
      <c r="F552" t="s">
        <v>311</v>
      </c>
      <c r="G552">
        <v>2.8073519999999998</v>
      </c>
      <c r="H552" s="24">
        <f>IF(AND(A552=A551,F552=F551,F552="Winter wheat"),G552*0.9*'Management details'!$F$46,
IF(AND(OR(A552&lt;&gt;A551,F552&lt;&gt;F551),F552="Winter wheat"),G552*'Management details'!$F$46,
IF(F552="Oilseed Rape",G552*'Management details'!$F$47)))</f>
        <v>21.728904479999997</v>
      </c>
      <c r="I552" t="s">
        <v>312</v>
      </c>
      <c r="J552">
        <v>10</v>
      </c>
      <c r="K552" t="s">
        <v>311</v>
      </c>
      <c r="L552" t="s">
        <v>313</v>
      </c>
      <c r="M552">
        <v>2.9</v>
      </c>
      <c r="N552" t="s">
        <v>314</v>
      </c>
      <c r="O552" t="s">
        <v>336</v>
      </c>
      <c r="P552">
        <v>6.3</v>
      </c>
      <c r="Q552" t="s">
        <v>337</v>
      </c>
      <c r="R552" t="s">
        <v>317</v>
      </c>
      <c r="S552">
        <v>220</v>
      </c>
      <c r="T552" s="56" t="s">
        <v>318</v>
      </c>
      <c r="U552" t="s">
        <v>324</v>
      </c>
      <c r="V552" t="s">
        <v>412</v>
      </c>
      <c r="W552" s="56" t="s">
        <v>330</v>
      </c>
      <c r="X552" s="56">
        <v>0</v>
      </c>
      <c r="Y552" s="56" t="s">
        <v>321</v>
      </c>
      <c r="Z552" s="56">
        <v>0</v>
      </c>
      <c r="AA552" s="56" t="s">
        <v>322</v>
      </c>
      <c r="AB552" s="56">
        <v>0</v>
      </c>
      <c r="AC552" s="56">
        <v>0</v>
      </c>
      <c r="AD552" s="56">
        <v>0</v>
      </c>
      <c r="AE552" s="56" t="s">
        <v>322</v>
      </c>
      <c r="AF552" s="56">
        <v>0</v>
      </c>
      <c r="AG552" s="56">
        <v>0</v>
      </c>
      <c r="AH552" s="56">
        <v>0</v>
      </c>
      <c r="AI552" s="56" t="s">
        <v>318</v>
      </c>
      <c r="AJ552">
        <v>1</v>
      </c>
      <c r="AK552">
        <v>100</v>
      </c>
    </row>
    <row r="553" spans="1:37">
      <c r="A553" t="s">
        <v>970</v>
      </c>
      <c r="B553" t="s">
        <v>309</v>
      </c>
      <c r="C553">
        <v>2021</v>
      </c>
      <c r="D553">
        <v>6</v>
      </c>
      <c r="E553" t="s">
        <v>976</v>
      </c>
      <c r="F553" t="s">
        <v>326</v>
      </c>
      <c r="G553">
        <v>2.8073519999999998</v>
      </c>
      <c r="H553" s="24">
        <f>IF(AND(A553=A552,F553=F552,F553="Winter wheat"),G553*0.9*'Management details'!$F$46,
IF(AND(OR(A553&lt;&gt;A552,F553&lt;&gt;F552),F553="Winter wheat"),G553*'Management details'!$F$46,
IF(F553="Oilseed Rape",G553*'Management details'!$F$47)))</f>
        <v>9.8257319999999986</v>
      </c>
      <c r="I553" t="s">
        <v>312</v>
      </c>
      <c r="J553">
        <v>10</v>
      </c>
      <c r="K553" t="s">
        <v>327</v>
      </c>
      <c r="L553" t="s">
        <v>313</v>
      </c>
      <c r="M553">
        <v>2.9</v>
      </c>
      <c r="N553" t="s">
        <v>314</v>
      </c>
      <c r="O553" t="s">
        <v>336</v>
      </c>
      <c r="P553">
        <v>6.3</v>
      </c>
      <c r="Q553" t="s">
        <v>337</v>
      </c>
      <c r="R553" t="s">
        <v>317</v>
      </c>
      <c r="S553">
        <v>220</v>
      </c>
      <c r="T553" s="56" t="s">
        <v>328</v>
      </c>
      <c r="U553" t="s">
        <v>329</v>
      </c>
      <c r="V553" t="s">
        <v>320</v>
      </c>
      <c r="W553" s="56" t="s">
        <v>330</v>
      </c>
      <c r="X553" s="56">
        <v>0</v>
      </c>
      <c r="Y553" s="56" t="s">
        <v>330</v>
      </c>
      <c r="Z553" s="56">
        <v>0</v>
      </c>
      <c r="AA553" s="56" t="s">
        <v>330</v>
      </c>
      <c r="AB553" s="56">
        <v>0</v>
      </c>
      <c r="AC553" s="56">
        <v>0</v>
      </c>
      <c r="AD553" s="56">
        <v>0</v>
      </c>
      <c r="AE553" s="56" t="s">
        <v>322</v>
      </c>
      <c r="AF553" s="56">
        <v>0</v>
      </c>
      <c r="AG553" s="56" t="s">
        <v>322</v>
      </c>
      <c r="AH553" s="56">
        <v>0</v>
      </c>
      <c r="AI553" s="56" t="s">
        <v>328</v>
      </c>
      <c r="AJ553">
        <v>1</v>
      </c>
      <c r="AK553">
        <v>100</v>
      </c>
    </row>
    <row r="554" spans="1:37">
      <c r="A554" t="s">
        <v>977</v>
      </c>
      <c r="B554" t="s">
        <v>309</v>
      </c>
      <c r="C554">
        <v>2016</v>
      </c>
      <c r="D554">
        <v>1</v>
      </c>
      <c r="E554" t="s">
        <v>978</v>
      </c>
      <c r="F554" t="s">
        <v>311</v>
      </c>
      <c r="G554">
        <v>8.635408</v>
      </c>
      <c r="H554" s="24">
        <f>IF(AND(A554=A553,F554=F553,F554="Winter wheat"),G554*0.9*'Management details'!$F$46,
IF(AND(OR(A554&lt;&gt;A553,F554&lt;&gt;F553),F554="Winter wheat"),G554*'Management details'!$F$46,
IF(F554="Oilseed Rape",G554*'Management details'!$F$47)))</f>
        <v>74.264508800000002</v>
      </c>
      <c r="I554" t="s">
        <v>312</v>
      </c>
      <c r="J554">
        <v>10</v>
      </c>
      <c r="K554" t="s">
        <v>311</v>
      </c>
      <c r="L554" t="s">
        <v>345</v>
      </c>
      <c r="M554">
        <v>2.2000000000000002</v>
      </c>
      <c r="N554" t="s">
        <v>314</v>
      </c>
      <c r="O554" t="s">
        <v>336</v>
      </c>
      <c r="P554">
        <v>6.7</v>
      </c>
      <c r="Q554" t="s">
        <v>337</v>
      </c>
      <c r="R554" t="s">
        <v>317</v>
      </c>
      <c r="S554">
        <v>220</v>
      </c>
      <c r="T554" s="56" t="s">
        <v>318</v>
      </c>
      <c r="U554" t="s">
        <v>319</v>
      </c>
      <c r="V554" t="s">
        <v>320</v>
      </c>
      <c r="W554" s="56" t="s">
        <v>330</v>
      </c>
      <c r="X554" s="56">
        <v>0</v>
      </c>
      <c r="Y554" s="56" t="s">
        <v>321</v>
      </c>
      <c r="Z554" s="56">
        <v>0</v>
      </c>
      <c r="AA554" s="56" t="s">
        <v>322</v>
      </c>
      <c r="AB554" s="56">
        <v>0</v>
      </c>
      <c r="AC554" s="56" t="s">
        <v>322</v>
      </c>
      <c r="AD554" s="56" t="s">
        <v>322</v>
      </c>
      <c r="AE554" s="56" t="s">
        <v>322</v>
      </c>
      <c r="AF554" s="56">
        <v>0</v>
      </c>
      <c r="AG554" s="56">
        <v>0</v>
      </c>
      <c r="AH554" s="56">
        <v>0</v>
      </c>
      <c r="AI554" s="56" t="s">
        <v>318</v>
      </c>
      <c r="AJ554">
        <v>1</v>
      </c>
      <c r="AK554">
        <v>100</v>
      </c>
    </row>
    <row r="555" spans="1:37">
      <c r="A555" t="s">
        <v>977</v>
      </c>
      <c r="B555" t="s">
        <v>309</v>
      </c>
      <c r="C555">
        <v>2017</v>
      </c>
      <c r="D555">
        <v>2</v>
      </c>
      <c r="E555" t="s">
        <v>979</v>
      </c>
      <c r="F555" t="s">
        <v>311</v>
      </c>
      <c r="G555">
        <v>8.635408</v>
      </c>
      <c r="H555" s="24">
        <f>IF(AND(A555=A554,F555=F554,F555="Winter wheat"),G555*0.9*'Management details'!$F$46,
IF(AND(OR(A555&lt;&gt;A554,F555&lt;&gt;F554),F555="Winter wheat"),G555*'Management details'!$F$46,
IF(F555="Oilseed Rape",G555*'Management details'!$F$47)))</f>
        <v>66.838057919999997</v>
      </c>
      <c r="I555" t="s">
        <v>312</v>
      </c>
      <c r="J555">
        <v>10</v>
      </c>
      <c r="K555" t="s">
        <v>311</v>
      </c>
      <c r="L555" t="s">
        <v>345</v>
      </c>
      <c r="M555">
        <v>2.2000000000000002</v>
      </c>
      <c r="N555" t="s">
        <v>314</v>
      </c>
      <c r="O555" t="s">
        <v>336</v>
      </c>
      <c r="P555">
        <v>6.7</v>
      </c>
      <c r="Q555" t="s">
        <v>337</v>
      </c>
      <c r="R555" t="s">
        <v>317</v>
      </c>
      <c r="S555">
        <v>220</v>
      </c>
      <c r="T555" s="56" t="s">
        <v>318</v>
      </c>
      <c r="U555" t="s">
        <v>324</v>
      </c>
      <c r="V555" t="s">
        <v>320</v>
      </c>
      <c r="W555" s="56" t="s">
        <v>330</v>
      </c>
      <c r="X555" s="56">
        <v>0</v>
      </c>
      <c r="Y555" s="56" t="s">
        <v>321</v>
      </c>
      <c r="Z555" s="56">
        <v>0</v>
      </c>
      <c r="AA555" s="56" t="s">
        <v>322</v>
      </c>
      <c r="AB555" s="56">
        <v>0</v>
      </c>
      <c r="AC555" s="56">
        <v>0</v>
      </c>
      <c r="AD555" s="56">
        <v>0</v>
      </c>
      <c r="AE555" s="56" t="s">
        <v>322</v>
      </c>
      <c r="AF555" s="56">
        <v>0</v>
      </c>
      <c r="AG555" s="56">
        <v>0</v>
      </c>
      <c r="AH555" s="56">
        <v>0</v>
      </c>
      <c r="AI555" s="56" t="s">
        <v>318</v>
      </c>
      <c r="AJ555">
        <v>1</v>
      </c>
      <c r="AK555">
        <v>100</v>
      </c>
    </row>
    <row r="556" spans="1:37">
      <c r="A556" t="s">
        <v>977</v>
      </c>
      <c r="B556" t="s">
        <v>309</v>
      </c>
      <c r="C556">
        <v>2018</v>
      </c>
      <c r="D556">
        <v>3</v>
      </c>
      <c r="E556" t="s">
        <v>980</v>
      </c>
      <c r="F556" t="s">
        <v>326</v>
      </c>
      <c r="G556">
        <v>8.635408</v>
      </c>
      <c r="H556" s="24">
        <f>IF(AND(A556=A555,F556=F555,F556="Winter wheat"),G556*0.9*'Management details'!$F$46,
IF(AND(OR(A556&lt;&gt;A555,F556&lt;&gt;F555),F556="Winter wheat"),G556*'Management details'!$F$46,
IF(F556="Oilseed Rape",G556*'Management details'!$F$47)))</f>
        <v>30.223928000000001</v>
      </c>
      <c r="I556" t="s">
        <v>312</v>
      </c>
      <c r="J556">
        <v>10</v>
      </c>
      <c r="K556" t="s">
        <v>327</v>
      </c>
      <c r="L556" t="s">
        <v>345</v>
      </c>
      <c r="M556">
        <v>2.2000000000000002</v>
      </c>
      <c r="N556" t="s">
        <v>314</v>
      </c>
      <c r="O556" t="s">
        <v>336</v>
      </c>
      <c r="P556">
        <v>6.7</v>
      </c>
      <c r="Q556" t="s">
        <v>337</v>
      </c>
      <c r="R556" t="s">
        <v>317</v>
      </c>
      <c r="S556">
        <v>220</v>
      </c>
      <c r="T556" s="56" t="s">
        <v>328</v>
      </c>
      <c r="U556" t="s">
        <v>329</v>
      </c>
      <c r="V556" t="s">
        <v>320</v>
      </c>
      <c r="W556" s="56" t="s">
        <v>330</v>
      </c>
      <c r="X556" s="56">
        <v>0</v>
      </c>
      <c r="Y556" s="56" t="s">
        <v>330</v>
      </c>
      <c r="Z556" s="56">
        <v>0</v>
      </c>
      <c r="AA556" s="56" t="s">
        <v>330</v>
      </c>
      <c r="AB556" s="56">
        <v>0</v>
      </c>
      <c r="AC556" s="56">
        <v>0</v>
      </c>
      <c r="AD556" s="56">
        <v>0</v>
      </c>
      <c r="AE556" s="56" t="s">
        <v>322</v>
      </c>
      <c r="AF556" s="56">
        <v>0</v>
      </c>
      <c r="AG556" s="56" t="s">
        <v>322</v>
      </c>
      <c r="AH556" s="56">
        <v>0</v>
      </c>
      <c r="AI556" s="56" t="s">
        <v>328</v>
      </c>
      <c r="AJ556">
        <v>1</v>
      </c>
      <c r="AK556">
        <v>100</v>
      </c>
    </row>
    <row r="557" spans="1:37">
      <c r="A557" t="s">
        <v>977</v>
      </c>
      <c r="B557" t="s">
        <v>309</v>
      </c>
      <c r="C557">
        <v>2019</v>
      </c>
      <c r="D557">
        <v>4</v>
      </c>
      <c r="E557" t="s">
        <v>981</v>
      </c>
      <c r="F557" t="s">
        <v>311</v>
      </c>
      <c r="G557">
        <v>8.635408</v>
      </c>
      <c r="H557" s="24">
        <f>IF(AND(A557=A556,F557=F556,F557="Winter wheat"),G557*0.9*'Management details'!$F$46,
IF(AND(OR(A557&lt;&gt;A556,F557&lt;&gt;F556),F557="Winter wheat"),G557*'Management details'!$F$46,
IF(F557="Oilseed Rape",G557*'Management details'!$F$47)))</f>
        <v>74.264508800000002</v>
      </c>
      <c r="I557" t="s">
        <v>312</v>
      </c>
      <c r="J557">
        <v>10</v>
      </c>
      <c r="K557" t="s">
        <v>311</v>
      </c>
      <c r="L557" t="s">
        <v>345</v>
      </c>
      <c r="M557">
        <v>2.2000000000000002</v>
      </c>
      <c r="N557" t="s">
        <v>314</v>
      </c>
      <c r="O557" t="s">
        <v>336</v>
      </c>
      <c r="P557">
        <v>6.7</v>
      </c>
      <c r="Q557" t="s">
        <v>337</v>
      </c>
      <c r="R557" t="s">
        <v>317</v>
      </c>
      <c r="S557">
        <v>220</v>
      </c>
      <c r="T557" s="56" t="s">
        <v>318</v>
      </c>
      <c r="U557" t="s">
        <v>319</v>
      </c>
      <c r="V557" t="s">
        <v>320</v>
      </c>
      <c r="W557" s="56" t="s">
        <v>330</v>
      </c>
      <c r="X557" s="56">
        <v>0</v>
      </c>
      <c r="Y557" s="56" t="s">
        <v>321</v>
      </c>
      <c r="Z557" s="56">
        <v>0</v>
      </c>
      <c r="AA557" s="56" t="s">
        <v>322</v>
      </c>
      <c r="AB557" s="56">
        <v>0</v>
      </c>
      <c r="AC557" s="56" t="s">
        <v>322</v>
      </c>
      <c r="AD557" s="56" t="s">
        <v>322</v>
      </c>
      <c r="AE557" s="56" t="s">
        <v>322</v>
      </c>
      <c r="AF557" s="56">
        <v>0</v>
      </c>
      <c r="AG557" s="56">
        <v>0</v>
      </c>
      <c r="AH557" s="56">
        <v>0</v>
      </c>
      <c r="AI557" s="56" t="s">
        <v>318</v>
      </c>
      <c r="AJ557">
        <v>1</v>
      </c>
      <c r="AK557">
        <v>100</v>
      </c>
    </row>
    <row r="558" spans="1:37">
      <c r="A558" t="s">
        <v>977</v>
      </c>
      <c r="B558" t="s">
        <v>309</v>
      </c>
      <c r="C558">
        <v>2020</v>
      </c>
      <c r="D558">
        <v>5</v>
      </c>
      <c r="E558" t="s">
        <v>982</v>
      </c>
      <c r="F558" t="s">
        <v>311</v>
      </c>
      <c r="G558">
        <v>8.635408</v>
      </c>
      <c r="H558" s="24">
        <f>IF(AND(A558=A557,F558=F557,F558="Winter wheat"),G558*0.9*'Management details'!$F$46,
IF(AND(OR(A558&lt;&gt;A557,F558&lt;&gt;F557),F558="Winter wheat"),G558*'Management details'!$F$46,
IF(F558="Oilseed Rape",G558*'Management details'!$F$47)))</f>
        <v>66.838057919999997</v>
      </c>
      <c r="I558" t="s">
        <v>312</v>
      </c>
      <c r="J558">
        <v>10</v>
      </c>
      <c r="K558" t="s">
        <v>311</v>
      </c>
      <c r="L558" t="s">
        <v>345</v>
      </c>
      <c r="M558">
        <v>2.2000000000000002</v>
      </c>
      <c r="N558" t="s">
        <v>314</v>
      </c>
      <c r="O558" t="s">
        <v>336</v>
      </c>
      <c r="P558">
        <v>6.7</v>
      </c>
      <c r="Q558" t="s">
        <v>337</v>
      </c>
      <c r="R558" t="s">
        <v>317</v>
      </c>
      <c r="S558">
        <v>220</v>
      </c>
      <c r="T558" s="56" t="s">
        <v>318</v>
      </c>
      <c r="U558" t="s">
        <v>324</v>
      </c>
      <c r="V558" t="s">
        <v>320</v>
      </c>
      <c r="W558" s="56" t="s">
        <v>330</v>
      </c>
      <c r="X558" s="56">
        <v>0</v>
      </c>
      <c r="Y558" s="56" t="s">
        <v>321</v>
      </c>
      <c r="Z558" s="56">
        <v>0</v>
      </c>
      <c r="AA558" s="56" t="s">
        <v>322</v>
      </c>
      <c r="AB558" s="56">
        <v>0</v>
      </c>
      <c r="AC558" s="56">
        <v>0</v>
      </c>
      <c r="AD558" s="56">
        <v>0</v>
      </c>
      <c r="AE558" s="56" t="s">
        <v>322</v>
      </c>
      <c r="AF558" s="56">
        <v>0</v>
      </c>
      <c r="AG558" s="56">
        <v>0</v>
      </c>
      <c r="AH558" s="56">
        <v>0</v>
      </c>
      <c r="AI558" s="56" t="s">
        <v>318</v>
      </c>
      <c r="AJ558">
        <v>1</v>
      </c>
      <c r="AK558">
        <v>100</v>
      </c>
    </row>
    <row r="559" spans="1:37">
      <c r="A559" t="s">
        <v>977</v>
      </c>
      <c r="B559" t="s">
        <v>309</v>
      </c>
      <c r="C559">
        <v>2021</v>
      </c>
      <c r="D559">
        <v>6</v>
      </c>
      <c r="E559" t="s">
        <v>983</v>
      </c>
      <c r="F559" t="s">
        <v>326</v>
      </c>
      <c r="G559">
        <v>8.635408</v>
      </c>
      <c r="H559" s="24">
        <f>IF(AND(A559=A558,F559=F558,F559="Winter wheat"),G559*0.9*'Management details'!$F$46,
IF(AND(OR(A559&lt;&gt;A558,F559&lt;&gt;F558),F559="Winter wheat"),G559*'Management details'!$F$46,
IF(F559="Oilseed Rape",G559*'Management details'!$F$47)))</f>
        <v>30.223928000000001</v>
      </c>
      <c r="I559" t="s">
        <v>312</v>
      </c>
      <c r="J559">
        <v>10</v>
      </c>
      <c r="K559" t="s">
        <v>327</v>
      </c>
      <c r="L559" t="s">
        <v>345</v>
      </c>
      <c r="M559">
        <v>2.2000000000000002</v>
      </c>
      <c r="N559" t="s">
        <v>314</v>
      </c>
      <c r="O559" t="s">
        <v>336</v>
      </c>
      <c r="P559">
        <v>6.7</v>
      </c>
      <c r="Q559" t="s">
        <v>337</v>
      </c>
      <c r="R559" t="s">
        <v>317</v>
      </c>
      <c r="S559">
        <v>220</v>
      </c>
      <c r="T559" s="56" t="s">
        <v>328</v>
      </c>
      <c r="U559" t="s">
        <v>329</v>
      </c>
      <c r="V559" t="s">
        <v>320</v>
      </c>
      <c r="W559" s="56" t="s">
        <v>330</v>
      </c>
      <c r="X559" s="56">
        <v>0</v>
      </c>
      <c r="Y559" s="56" t="s">
        <v>330</v>
      </c>
      <c r="Z559" s="56">
        <v>0</v>
      </c>
      <c r="AA559" s="56" t="s">
        <v>330</v>
      </c>
      <c r="AB559" s="56">
        <v>0</v>
      </c>
      <c r="AC559" s="56">
        <v>0</v>
      </c>
      <c r="AD559" s="56">
        <v>0</v>
      </c>
      <c r="AE559" s="56" t="s">
        <v>322</v>
      </c>
      <c r="AF559" s="56">
        <v>0</v>
      </c>
      <c r="AG559" s="56" t="s">
        <v>322</v>
      </c>
      <c r="AH559" s="56">
        <v>0</v>
      </c>
      <c r="AI559" s="56" t="s">
        <v>328</v>
      </c>
      <c r="AJ559">
        <v>1</v>
      </c>
      <c r="AK559">
        <v>100</v>
      </c>
    </row>
    <row r="560" spans="1:37">
      <c r="A560" t="s">
        <v>984</v>
      </c>
      <c r="B560" t="s">
        <v>309</v>
      </c>
      <c r="C560">
        <v>2016</v>
      </c>
      <c r="D560">
        <v>1</v>
      </c>
      <c r="E560" t="s">
        <v>985</v>
      </c>
      <c r="F560" t="s">
        <v>311</v>
      </c>
      <c r="G560">
        <v>12.251681</v>
      </c>
      <c r="H560" s="24">
        <f>IF(AND(A560=A559,F560=F559,F560="Winter wheat"),G560*0.9*'Management details'!$F$46,
IF(AND(OR(A560&lt;&gt;A559,F560&lt;&gt;F559),F560="Winter wheat"),G560*'Management details'!$F$46,
IF(F560="Oilseed Rape",G560*'Management details'!$F$47)))</f>
        <v>105.3644566</v>
      </c>
      <c r="I560" t="s">
        <v>312</v>
      </c>
      <c r="J560">
        <v>10</v>
      </c>
      <c r="K560" t="s">
        <v>311</v>
      </c>
      <c r="L560" t="s">
        <v>345</v>
      </c>
      <c r="M560">
        <v>3.1</v>
      </c>
      <c r="N560" t="s">
        <v>314</v>
      </c>
      <c r="O560" t="s">
        <v>315</v>
      </c>
      <c r="P560">
        <v>7.5</v>
      </c>
      <c r="Q560" t="s">
        <v>316</v>
      </c>
      <c r="R560" t="s">
        <v>317</v>
      </c>
      <c r="S560">
        <v>220</v>
      </c>
      <c r="T560" s="56" t="s">
        <v>318</v>
      </c>
      <c r="U560" t="s">
        <v>319</v>
      </c>
      <c r="V560" t="s">
        <v>410</v>
      </c>
      <c r="W560" s="56" t="s">
        <v>330</v>
      </c>
      <c r="X560" s="56">
        <v>0</v>
      </c>
      <c r="Y560" s="56" t="s">
        <v>321</v>
      </c>
      <c r="Z560" s="56">
        <v>0</v>
      </c>
      <c r="AA560" s="56" t="s">
        <v>322</v>
      </c>
      <c r="AB560" s="56">
        <v>0</v>
      </c>
      <c r="AC560" s="56" t="s">
        <v>322</v>
      </c>
      <c r="AD560" s="56" t="s">
        <v>322</v>
      </c>
      <c r="AE560" s="56" t="s">
        <v>322</v>
      </c>
      <c r="AF560" s="56">
        <v>0</v>
      </c>
      <c r="AG560" s="56">
        <v>0</v>
      </c>
      <c r="AH560" s="56">
        <v>0</v>
      </c>
      <c r="AI560" s="56" t="s">
        <v>318</v>
      </c>
      <c r="AJ560">
        <v>1</v>
      </c>
      <c r="AK560">
        <v>100</v>
      </c>
    </row>
    <row r="561" spans="1:37">
      <c r="A561" t="s">
        <v>984</v>
      </c>
      <c r="B561" t="s">
        <v>309</v>
      </c>
      <c r="C561">
        <v>2017</v>
      </c>
      <c r="D561">
        <v>2</v>
      </c>
      <c r="E561" t="s">
        <v>986</v>
      </c>
      <c r="F561" t="s">
        <v>311</v>
      </c>
      <c r="G561">
        <v>12.251681</v>
      </c>
      <c r="H561" s="24">
        <f>IF(AND(A561=A560,F561=F560,F561="Winter wheat"),G561*0.9*'Management details'!$F$46,
IF(AND(OR(A561&lt;&gt;A560,F561&lt;&gt;F560),F561="Winter wheat"),G561*'Management details'!$F$46,
IF(F561="Oilseed Rape",G561*'Management details'!$F$47)))</f>
        <v>94.828010939999999</v>
      </c>
      <c r="I561" t="s">
        <v>312</v>
      </c>
      <c r="J561">
        <v>10</v>
      </c>
      <c r="K561" t="s">
        <v>311</v>
      </c>
      <c r="L561" t="s">
        <v>345</v>
      </c>
      <c r="M561">
        <v>3.1</v>
      </c>
      <c r="N561" t="s">
        <v>314</v>
      </c>
      <c r="O561" t="s">
        <v>315</v>
      </c>
      <c r="P561">
        <v>7.5</v>
      </c>
      <c r="Q561" t="s">
        <v>316</v>
      </c>
      <c r="R561" t="s">
        <v>317</v>
      </c>
      <c r="S561">
        <v>220</v>
      </c>
      <c r="T561" s="56" t="s">
        <v>318</v>
      </c>
      <c r="U561" t="s">
        <v>324</v>
      </c>
      <c r="V561" t="s">
        <v>412</v>
      </c>
      <c r="W561" s="56" t="s">
        <v>330</v>
      </c>
      <c r="X561" s="56">
        <v>0</v>
      </c>
      <c r="Y561" s="56" t="s">
        <v>321</v>
      </c>
      <c r="Z561" s="56">
        <v>0</v>
      </c>
      <c r="AA561" s="56" t="s">
        <v>322</v>
      </c>
      <c r="AB561" s="56">
        <v>0</v>
      </c>
      <c r="AC561" s="56">
        <v>0</v>
      </c>
      <c r="AD561" s="56">
        <v>0</v>
      </c>
      <c r="AE561" s="56" t="s">
        <v>322</v>
      </c>
      <c r="AF561" s="56">
        <v>0</v>
      </c>
      <c r="AG561" s="56">
        <v>0</v>
      </c>
      <c r="AH561" s="56">
        <v>0</v>
      </c>
      <c r="AI561" s="56" t="s">
        <v>318</v>
      </c>
      <c r="AJ561">
        <v>1</v>
      </c>
      <c r="AK561">
        <v>100</v>
      </c>
    </row>
    <row r="562" spans="1:37">
      <c r="A562" t="s">
        <v>984</v>
      </c>
      <c r="B562" t="s">
        <v>309</v>
      </c>
      <c r="C562">
        <v>2018</v>
      </c>
      <c r="D562">
        <v>3</v>
      </c>
      <c r="E562" t="s">
        <v>987</v>
      </c>
      <c r="F562" t="s">
        <v>326</v>
      </c>
      <c r="G562">
        <v>12.251681</v>
      </c>
      <c r="H562" s="24">
        <f>IF(AND(A562=A561,F562=F561,F562="Winter wheat"),G562*0.9*'Management details'!$F$46,
IF(AND(OR(A562&lt;&gt;A561,F562&lt;&gt;F561),F562="Winter wheat"),G562*'Management details'!$F$46,
IF(F562="Oilseed Rape",G562*'Management details'!$F$47)))</f>
        <v>42.880883499999996</v>
      </c>
      <c r="I562" t="s">
        <v>312</v>
      </c>
      <c r="J562">
        <v>10</v>
      </c>
      <c r="K562" t="s">
        <v>327</v>
      </c>
      <c r="L562" t="s">
        <v>345</v>
      </c>
      <c r="M562">
        <v>3.1</v>
      </c>
      <c r="N562" t="s">
        <v>314</v>
      </c>
      <c r="O562" t="s">
        <v>315</v>
      </c>
      <c r="P562">
        <v>7.5</v>
      </c>
      <c r="Q562" t="s">
        <v>316</v>
      </c>
      <c r="R562" t="s">
        <v>317</v>
      </c>
      <c r="S562">
        <v>220</v>
      </c>
      <c r="T562" s="56" t="s">
        <v>328</v>
      </c>
      <c r="U562" t="s">
        <v>329</v>
      </c>
      <c r="V562" t="s">
        <v>320</v>
      </c>
      <c r="W562" s="56" t="s">
        <v>330</v>
      </c>
      <c r="X562" s="56">
        <v>0</v>
      </c>
      <c r="Y562" s="56" t="s">
        <v>330</v>
      </c>
      <c r="Z562" s="56">
        <v>0</v>
      </c>
      <c r="AA562" s="56" t="s">
        <v>330</v>
      </c>
      <c r="AB562" s="56">
        <v>0</v>
      </c>
      <c r="AC562" s="56">
        <v>0</v>
      </c>
      <c r="AD562" s="56">
        <v>0</v>
      </c>
      <c r="AE562" s="56" t="s">
        <v>322</v>
      </c>
      <c r="AF562" s="56">
        <v>0</v>
      </c>
      <c r="AG562" s="56" t="s">
        <v>322</v>
      </c>
      <c r="AH562" s="56">
        <v>0</v>
      </c>
      <c r="AI562" s="56" t="s">
        <v>328</v>
      </c>
      <c r="AJ562">
        <v>1</v>
      </c>
      <c r="AK562">
        <v>100</v>
      </c>
    </row>
    <row r="563" spans="1:37">
      <c r="A563" t="s">
        <v>984</v>
      </c>
      <c r="B563" t="s">
        <v>309</v>
      </c>
      <c r="C563">
        <v>2019</v>
      </c>
      <c r="D563">
        <v>4</v>
      </c>
      <c r="E563" t="s">
        <v>988</v>
      </c>
      <c r="F563" t="s">
        <v>311</v>
      </c>
      <c r="G563">
        <v>12.251681</v>
      </c>
      <c r="H563" s="24">
        <f>IF(AND(A563=A562,F563=F562,F563="Winter wheat"),G563*0.9*'Management details'!$F$46,
IF(AND(OR(A563&lt;&gt;A562,F563&lt;&gt;F562),F563="Winter wheat"),G563*'Management details'!$F$46,
IF(F563="Oilseed Rape",G563*'Management details'!$F$47)))</f>
        <v>105.3644566</v>
      </c>
      <c r="I563" t="s">
        <v>312</v>
      </c>
      <c r="J563">
        <v>10</v>
      </c>
      <c r="K563" t="s">
        <v>311</v>
      </c>
      <c r="L563" t="s">
        <v>345</v>
      </c>
      <c r="M563">
        <v>3.1</v>
      </c>
      <c r="N563" t="s">
        <v>314</v>
      </c>
      <c r="O563" t="s">
        <v>315</v>
      </c>
      <c r="P563">
        <v>7.5</v>
      </c>
      <c r="Q563" t="s">
        <v>316</v>
      </c>
      <c r="R563" t="s">
        <v>317</v>
      </c>
      <c r="S563">
        <v>220</v>
      </c>
      <c r="T563" s="56" t="s">
        <v>318</v>
      </c>
      <c r="U563" t="s">
        <v>319</v>
      </c>
      <c r="V563" t="s">
        <v>410</v>
      </c>
      <c r="W563" s="56" t="s">
        <v>330</v>
      </c>
      <c r="X563" s="56">
        <v>0</v>
      </c>
      <c r="Y563" s="56" t="s">
        <v>321</v>
      </c>
      <c r="Z563" s="56">
        <v>0</v>
      </c>
      <c r="AA563" s="56" t="s">
        <v>322</v>
      </c>
      <c r="AB563" s="56">
        <v>0</v>
      </c>
      <c r="AC563" s="56" t="s">
        <v>322</v>
      </c>
      <c r="AD563" s="56" t="s">
        <v>322</v>
      </c>
      <c r="AE563" s="56" t="s">
        <v>322</v>
      </c>
      <c r="AF563" s="56">
        <v>0</v>
      </c>
      <c r="AG563" s="56">
        <v>0</v>
      </c>
      <c r="AH563" s="56">
        <v>0</v>
      </c>
      <c r="AI563" s="56" t="s">
        <v>318</v>
      </c>
      <c r="AJ563">
        <v>1</v>
      </c>
      <c r="AK563">
        <v>100</v>
      </c>
    </row>
    <row r="564" spans="1:37">
      <c r="A564" t="s">
        <v>984</v>
      </c>
      <c r="B564" t="s">
        <v>309</v>
      </c>
      <c r="C564">
        <v>2020</v>
      </c>
      <c r="D564">
        <v>5</v>
      </c>
      <c r="E564" t="s">
        <v>989</v>
      </c>
      <c r="F564" t="s">
        <v>311</v>
      </c>
      <c r="G564">
        <v>12.251681</v>
      </c>
      <c r="H564" s="24">
        <f>IF(AND(A564=A563,F564=F563,F564="Winter wheat"),G564*0.9*'Management details'!$F$46,
IF(AND(OR(A564&lt;&gt;A563,F564&lt;&gt;F563),F564="Winter wheat"),G564*'Management details'!$F$46,
IF(F564="Oilseed Rape",G564*'Management details'!$F$47)))</f>
        <v>94.828010939999999</v>
      </c>
      <c r="I564" t="s">
        <v>312</v>
      </c>
      <c r="J564">
        <v>10</v>
      </c>
      <c r="K564" t="s">
        <v>311</v>
      </c>
      <c r="L564" t="s">
        <v>345</v>
      </c>
      <c r="M564">
        <v>3.1</v>
      </c>
      <c r="N564" t="s">
        <v>314</v>
      </c>
      <c r="O564" t="s">
        <v>315</v>
      </c>
      <c r="P564">
        <v>7.5</v>
      </c>
      <c r="Q564" t="s">
        <v>316</v>
      </c>
      <c r="R564" t="s">
        <v>317</v>
      </c>
      <c r="S564">
        <v>220</v>
      </c>
      <c r="T564" s="56" t="s">
        <v>318</v>
      </c>
      <c r="U564" t="s">
        <v>324</v>
      </c>
      <c r="V564" t="s">
        <v>412</v>
      </c>
      <c r="W564" s="56" t="s">
        <v>330</v>
      </c>
      <c r="X564" s="56">
        <v>0</v>
      </c>
      <c r="Y564" s="56" t="s">
        <v>321</v>
      </c>
      <c r="Z564" s="56">
        <v>0</v>
      </c>
      <c r="AA564" s="56" t="s">
        <v>322</v>
      </c>
      <c r="AB564" s="56">
        <v>0</v>
      </c>
      <c r="AC564" s="56">
        <v>0</v>
      </c>
      <c r="AD564" s="56">
        <v>0</v>
      </c>
      <c r="AE564" s="56" t="s">
        <v>322</v>
      </c>
      <c r="AF564" s="56">
        <v>0</v>
      </c>
      <c r="AG564" s="56">
        <v>0</v>
      </c>
      <c r="AH564" s="56">
        <v>0</v>
      </c>
      <c r="AI564" s="56" t="s">
        <v>318</v>
      </c>
      <c r="AJ564">
        <v>1</v>
      </c>
      <c r="AK564">
        <v>100</v>
      </c>
    </row>
    <row r="565" spans="1:37">
      <c r="A565" t="s">
        <v>984</v>
      </c>
      <c r="B565" t="s">
        <v>309</v>
      </c>
      <c r="C565">
        <v>2021</v>
      </c>
      <c r="D565">
        <v>6</v>
      </c>
      <c r="E565" t="s">
        <v>990</v>
      </c>
      <c r="F565" t="s">
        <v>326</v>
      </c>
      <c r="G565">
        <v>12.251681</v>
      </c>
      <c r="H565" s="24">
        <f>IF(AND(A565=A564,F565=F564,F565="Winter wheat"),G565*0.9*'Management details'!$F$46,
IF(AND(OR(A565&lt;&gt;A564,F565&lt;&gt;F564),F565="Winter wheat"),G565*'Management details'!$F$46,
IF(F565="Oilseed Rape",G565*'Management details'!$F$47)))</f>
        <v>42.880883499999996</v>
      </c>
      <c r="I565" t="s">
        <v>312</v>
      </c>
      <c r="J565">
        <v>10</v>
      </c>
      <c r="K565" t="s">
        <v>327</v>
      </c>
      <c r="L565" t="s">
        <v>345</v>
      </c>
      <c r="M565">
        <v>3.1</v>
      </c>
      <c r="N565" t="s">
        <v>314</v>
      </c>
      <c r="O565" t="s">
        <v>315</v>
      </c>
      <c r="P565">
        <v>7.5</v>
      </c>
      <c r="Q565" t="s">
        <v>316</v>
      </c>
      <c r="R565" t="s">
        <v>317</v>
      </c>
      <c r="S565">
        <v>220</v>
      </c>
      <c r="T565" s="56" t="s">
        <v>328</v>
      </c>
      <c r="U565" t="s">
        <v>329</v>
      </c>
      <c r="V565" t="s">
        <v>320</v>
      </c>
      <c r="W565" s="56" t="s">
        <v>330</v>
      </c>
      <c r="X565" s="56">
        <v>0</v>
      </c>
      <c r="Y565" s="56" t="s">
        <v>330</v>
      </c>
      <c r="Z565" s="56">
        <v>0</v>
      </c>
      <c r="AA565" s="56" t="s">
        <v>330</v>
      </c>
      <c r="AB565" s="56">
        <v>0</v>
      </c>
      <c r="AC565" s="56">
        <v>0</v>
      </c>
      <c r="AD565" s="56">
        <v>0</v>
      </c>
      <c r="AE565" s="56" t="s">
        <v>322</v>
      </c>
      <c r="AF565" s="56">
        <v>0</v>
      </c>
      <c r="AG565" s="56" t="s">
        <v>322</v>
      </c>
      <c r="AH565" s="56">
        <v>0</v>
      </c>
      <c r="AI565" s="56" t="s">
        <v>328</v>
      </c>
      <c r="AJ565">
        <v>1</v>
      </c>
      <c r="AK565">
        <v>100</v>
      </c>
    </row>
    <row r="566" spans="1:37">
      <c r="A566" t="s">
        <v>991</v>
      </c>
      <c r="B566" t="s">
        <v>309</v>
      </c>
      <c r="C566">
        <v>2016</v>
      </c>
      <c r="D566">
        <v>1</v>
      </c>
      <c r="E566" t="s">
        <v>992</v>
      </c>
      <c r="F566" t="s">
        <v>311</v>
      </c>
      <c r="G566">
        <v>2.729822</v>
      </c>
      <c r="H566" s="24">
        <f>IF(AND(A566=A565,F566=F565,F566="Winter wheat"),G566*0.9*'Management details'!$F$46,
IF(AND(OR(A566&lt;&gt;A565,F566&lt;&gt;F565),F566="Winter wheat"),G566*'Management details'!$F$46,
IF(F566="Oilseed Rape",G566*'Management details'!$F$47)))</f>
        <v>23.4764692</v>
      </c>
      <c r="I566" t="s">
        <v>312</v>
      </c>
      <c r="J566">
        <v>10</v>
      </c>
      <c r="K566" t="s">
        <v>311</v>
      </c>
      <c r="L566" t="s">
        <v>345</v>
      </c>
      <c r="M566">
        <v>3.1</v>
      </c>
      <c r="N566" t="s">
        <v>314</v>
      </c>
      <c r="O566" t="s">
        <v>315</v>
      </c>
      <c r="P566">
        <v>7.5</v>
      </c>
      <c r="Q566" t="s">
        <v>316</v>
      </c>
      <c r="R566" t="s">
        <v>317</v>
      </c>
      <c r="S566">
        <v>220</v>
      </c>
      <c r="T566" s="56" t="s">
        <v>318</v>
      </c>
      <c r="U566" t="s">
        <v>319</v>
      </c>
      <c r="V566" t="s">
        <v>410</v>
      </c>
      <c r="W566" s="56" t="s">
        <v>330</v>
      </c>
      <c r="X566" s="56">
        <v>0</v>
      </c>
      <c r="Y566" s="56" t="s">
        <v>321</v>
      </c>
      <c r="Z566" s="56">
        <v>0</v>
      </c>
      <c r="AA566" s="56" t="s">
        <v>322</v>
      </c>
      <c r="AB566" s="56">
        <v>0</v>
      </c>
      <c r="AC566" s="56" t="s">
        <v>322</v>
      </c>
      <c r="AD566" s="56" t="s">
        <v>322</v>
      </c>
      <c r="AE566" s="56" t="s">
        <v>322</v>
      </c>
      <c r="AF566" s="56">
        <v>0</v>
      </c>
      <c r="AG566" s="56">
        <v>0</v>
      </c>
      <c r="AH566" s="56">
        <v>0</v>
      </c>
      <c r="AI566" s="56" t="s">
        <v>318</v>
      </c>
      <c r="AJ566">
        <v>1</v>
      </c>
      <c r="AK566">
        <v>100</v>
      </c>
    </row>
    <row r="567" spans="1:37">
      <c r="A567" t="s">
        <v>991</v>
      </c>
      <c r="B567" t="s">
        <v>309</v>
      </c>
      <c r="C567">
        <v>2017</v>
      </c>
      <c r="D567">
        <v>2</v>
      </c>
      <c r="E567" t="s">
        <v>993</v>
      </c>
      <c r="F567" t="s">
        <v>311</v>
      </c>
      <c r="G567">
        <v>2.729822</v>
      </c>
      <c r="H567" s="24">
        <f>IF(AND(A567=A566,F567=F566,F567="Winter wheat"),G567*0.9*'Management details'!$F$46,
IF(AND(OR(A567&lt;&gt;A566,F567&lt;&gt;F566),F567="Winter wheat"),G567*'Management details'!$F$46,
IF(F567="Oilseed Rape",G567*'Management details'!$F$47)))</f>
        <v>21.128822279999998</v>
      </c>
      <c r="I567" t="s">
        <v>312</v>
      </c>
      <c r="J567">
        <v>10</v>
      </c>
      <c r="K567" t="s">
        <v>311</v>
      </c>
      <c r="L567" t="s">
        <v>345</v>
      </c>
      <c r="M567">
        <v>3.1</v>
      </c>
      <c r="N567" t="s">
        <v>314</v>
      </c>
      <c r="O567" t="s">
        <v>315</v>
      </c>
      <c r="P567">
        <v>7.5</v>
      </c>
      <c r="Q567" t="s">
        <v>316</v>
      </c>
      <c r="R567" t="s">
        <v>317</v>
      </c>
      <c r="S567">
        <v>220</v>
      </c>
      <c r="T567" s="56" t="s">
        <v>318</v>
      </c>
      <c r="U567" t="s">
        <v>324</v>
      </c>
      <c r="V567" t="s">
        <v>412</v>
      </c>
      <c r="W567" s="56" t="s">
        <v>330</v>
      </c>
      <c r="X567" s="56">
        <v>0</v>
      </c>
      <c r="Y567" s="56" t="s">
        <v>321</v>
      </c>
      <c r="Z567" s="56">
        <v>0</v>
      </c>
      <c r="AA567" s="56" t="s">
        <v>322</v>
      </c>
      <c r="AB567" s="56">
        <v>0</v>
      </c>
      <c r="AC567" s="56">
        <v>0</v>
      </c>
      <c r="AD567" s="56">
        <v>0</v>
      </c>
      <c r="AE567" s="56" t="s">
        <v>322</v>
      </c>
      <c r="AF567" s="56">
        <v>0</v>
      </c>
      <c r="AG567" s="56">
        <v>0</v>
      </c>
      <c r="AH567" s="56">
        <v>0</v>
      </c>
      <c r="AI567" s="56" t="s">
        <v>318</v>
      </c>
      <c r="AJ567">
        <v>1</v>
      </c>
      <c r="AK567">
        <v>100</v>
      </c>
    </row>
    <row r="568" spans="1:37">
      <c r="A568" t="s">
        <v>991</v>
      </c>
      <c r="B568" t="s">
        <v>309</v>
      </c>
      <c r="C568">
        <v>2018</v>
      </c>
      <c r="D568">
        <v>3</v>
      </c>
      <c r="E568" t="s">
        <v>994</v>
      </c>
      <c r="F568" t="s">
        <v>326</v>
      </c>
      <c r="G568">
        <v>2.729822</v>
      </c>
      <c r="H568" s="24">
        <f>IF(AND(A568=A567,F568=F567,F568="Winter wheat"),G568*0.9*'Management details'!$F$46,
IF(AND(OR(A568&lt;&gt;A567,F568&lt;&gt;F567),F568="Winter wheat"),G568*'Management details'!$F$46,
IF(F568="Oilseed Rape",G568*'Management details'!$F$47)))</f>
        <v>9.5543770000000006</v>
      </c>
      <c r="I568" t="s">
        <v>312</v>
      </c>
      <c r="J568">
        <v>10</v>
      </c>
      <c r="K568" t="s">
        <v>327</v>
      </c>
      <c r="L568" t="s">
        <v>345</v>
      </c>
      <c r="M568">
        <v>3.1</v>
      </c>
      <c r="N568" t="s">
        <v>314</v>
      </c>
      <c r="O568" t="s">
        <v>315</v>
      </c>
      <c r="P568">
        <v>7.5</v>
      </c>
      <c r="Q568" t="s">
        <v>316</v>
      </c>
      <c r="R568" t="s">
        <v>317</v>
      </c>
      <c r="S568">
        <v>220</v>
      </c>
      <c r="T568" s="56" t="s">
        <v>328</v>
      </c>
      <c r="U568" t="s">
        <v>329</v>
      </c>
      <c r="V568" t="s">
        <v>320</v>
      </c>
      <c r="W568" s="56" t="s">
        <v>330</v>
      </c>
      <c r="X568" s="56">
        <v>0</v>
      </c>
      <c r="Y568" s="56" t="s">
        <v>330</v>
      </c>
      <c r="Z568" s="56">
        <v>0</v>
      </c>
      <c r="AA568" s="56" t="s">
        <v>330</v>
      </c>
      <c r="AB568" s="56">
        <v>0</v>
      </c>
      <c r="AC568" s="56">
        <v>0</v>
      </c>
      <c r="AD568" s="56">
        <v>0</v>
      </c>
      <c r="AE568" s="56" t="s">
        <v>322</v>
      </c>
      <c r="AF568" s="56">
        <v>0</v>
      </c>
      <c r="AG568" s="56" t="s">
        <v>322</v>
      </c>
      <c r="AH568" s="56">
        <v>0</v>
      </c>
      <c r="AI568" s="56" t="s">
        <v>328</v>
      </c>
      <c r="AJ568">
        <v>1</v>
      </c>
      <c r="AK568">
        <v>100</v>
      </c>
    </row>
    <row r="569" spans="1:37">
      <c r="A569" t="s">
        <v>991</v>
      </c>
      <c r="B569" t="s">
        <v>309</v>
      </c>
      <c r="C569">
        <v>2019</v>
      </c>
      <c r="D569">
        <v>4</v>
      </c>
      <c r="E569" t="s">
        <v>995</v>
      </c>
      <c r="F569" t="s">
        <v>311</v>
      </c>
      <c r="G569">
        <v>2.729822</v>
      </c>
      <c r="H569" s="24">
        <f>IF(AND(A569=A568,F569=F568,F569="Winter wheat"),G569*0.9*'Management details'!$F$46,
IF(AND(OR(A569&lt;&gt;A568,F569&lt;&gt;F568),F569="Winter wheat"),G569*'Management details'!$F$46,
IF(F569="Oilseed Rape",G569*'Management details'!$F$47)))</f>
        <v>23.4764692</v>
      </c>
      <c r="I569" t="s">
        <v>312</v>
      </c>
      <c r="J569">
        <v>10</v>
      </c>
      <c r="K569" t="s">
        <v>311</v>
      </c>
      <c r="L569" t="s">
        <v>345</v>
      </c>
      <c r="M569">
        <v>3.1</v>
      </c>
      <c r="N569" t="s">
        <v>314</v>
      </c>
      <c r="O569" t="s">
        <v>315</v>
      </c>
      <c r="P569">
        <v>7.5</v>
      </c>
      <c r="Q569" t="s">
        <v>316</v>
      </c>
      <c r="R569" t="s">
        <v>317</v>
      </c>
      <c r="S569">
        <v>220</v>
      </c>
      <c r="T569" s="56" t="s">
        <v>318</v>
      </c>
      <c r="U569" t="s">
        <v>319</v>
      </c>
      <c r="V569" t="s">
        <v>410</v>
      </c>
      <c r="W569" s="56" t="s">
        <v>330</v>
      </c>
      <c r="X569" s="56">
        <v>0</v>
      </c>
      <c r="Y569" s="56" t="s">
        <v>321</v>
      </c>
      <c r="Z569" s="56">
        <v>0</v>
      </c>
      <c r="AA569" s="56" t="s">
        <v>322</v>
      </c>
      <c r="AB569" s="56">
        <v>0</v>
      </c>
      <c r="AC569" s="56" t="s">
        <v>322</v>
      </c>
      <c r="AD569" s="56" t="s">
        <v>322</v>
      </c>
      <c r="AE569" s="56" t="s">
        <v>322</v>
      </c>
      <c r="AF569" s="56">
        <v>0</v>
      </c>
      <c r="AG569" s="56">
        <v>0</v>
      </c>
      <c r="AH569" s="56">
        <v>0</v>
      </c>
      <c r="AI569" s="56" t="s">
        <v>318</v>
      </c>
      <c r="AJ569">
        <v>1</v>
      </c>
      <c r="AK569">
        <v>100</v>
      </c>
    </row>
    <row r="570" spans="1:37">
      <c r="A570" t="s">
        <v>991</v>
      </c>
      <c r="B570" t="s">
        <v>309</v>
      </c>
      <c r="C570">
        <v>2020</v>
      </c>
      <c r="D570">
        <v>5</v>
      </c>
      <c r="E570" t="s">
        <v>996</v>
      </c>
      <c r="F570" t="s">
        <v>311</v>
      </c>
      <c r="G570">
        <v>2.729822</v>
      </c>
      <c r="H570" s="24">
        <f>IF(AND(A570=A569,F570=F569,F570="Winter wheat"),G570*0.9*'Management details'!$F$46,
IF(AND(OR(A570&lt;&gt;A569,F570&lt;&gt;F569),F570="Winter wheat"),G570*'Management details'!$F$46,
IF(F570="Oilseed Rape",G570*'Management details'!$F$47)))</f>
        <v>21.128822279999998</v>
      </c>
      <c r="I570" t="s">
        <v>312</v>
      </c>
      <c r="J570">
        <v>10</v>
      </c>
      <c r="K570" t="s">
        <v>311</v>
      </c>
      <c r="L570" t="s">
        <v>345</v>
      </c>
      <c r="M570">
        <v>3.1</v>
      </c>
      <c r="N570" t="s">
        <v>314</v>
      </c>
      <c r="O570" t="s">
        <v>315</v>
      </c>
      <c r="P570">
        <v>7.5</v>
      </c>
      <c r="Q570" t="s">
        <v>316</v>
      </c>
      <c r="R570" t="s">
        <v>317</v>
      </c>
      <c r="S570">
        <v>220</v>
      </c>
      <c r="T570" s="56" t="s">
        <v>318</v>
      </c>
      <c r="U570" t="s">
        <v>324</v>
      </c>
      <c r="V570" t="s">
        <v>412</v>
      </c>
      <c r="W570" s="56" t="s">
        <v>330</v>
      </c>
      <c r="X570" s="56">
        <v>0</v>
      </c>
      <c r="Y570" s="56" t="s">
        <v>321</v>
      </c>
      <c r="Z570" s="56">
        <v>0</v>
      </c>
      <c r="AA570" s="56" t="s">
        <v>322</v>
      </c>
      <c r="AB570" s="56">
        <v>0</v>
      </c>
      <c r="AC570" s="56">
        <v>0</v>
      </c>
      <c r="AD570" s="56">
        <v>0</v>
      </c>
      <c r="AE570" s="56" t="s">
        <v>322</v>
      </c>
      <c r="AF570" s="56">
        <v>0</v>
      </c>
      <c r="AG570" s="56">
        <v>0</v>
      </c>
      <c r="AH570" s="56">
        <v>0</v>
      </c>
      <c r="AI570" s="56" t="s">
        <v>318</v>
      </c>
      <c r="AJ570">
        <v>1</v>
      </c>
      <c r="AK570">
        <v>100</v>
      </c>
    </row>
    <row r="571" spans="1:37">
      <c r="A571" t="s">
        <v>991</v>
      </c>
      <c r="B571" t="s">
        <v>309</v>
      </c>
      <c r="C571">
        <v>2021</v>
      </c>
      <c r="D571">
        <v>6</v>
      </c>
      <c r="E571" t="s">
        <v>997</v>
      </c>
      <c r="F571" t="s">
        <v>326</v>
      </c>
      <c r="G571">
        <v>2.729822</v>
      </c>
      <c r="H571" s="24">
        <f>IF(AND(A571=A570,F571=F570,F571="Winter wheat"),G571*0.9*'Management details'!$F$46,
IF(AND(OR(A571&lt;&gt;A570,F571&lt;&gt;F570),F571="Winter wheat"),G571*'Management details'!$F$46,
IF(F571="Oilseed Rape",G571*'Management details'!$F$47)))</f>
        <v>9.5543770000000006</v>
      </c>
      <c r="I571" t="s">
        <v>312</v>
      </c>
      <c r="J571">
        <v>10</v>
      </c>
      <c r="K571" t="s">
        <v>327</v>
      </c>
      <c r="L571" t="s">
        <v>345</v>
      </c>
      <c r="M571">
        <v>3.1</v>
      </c>
      <c r="N571" t="s">
        <v>314</v>
      </c>
      <c r="O571" t="s">
        <v>315</v>
      </c>
      <c r="P571">
        <v>7.5</v>
      </c>
      <c r="Q571" t="s">
        <v>316</v>
      </c>
      <c r="R571" t="s">
        <v>317</v>
      </c>
      <c r="S571">
        <v>220</v>
      </c>
      <c r="T571" s="56" t="s">
        <v>328</v>
      </c>
      <c r="U571" t="s">
        <v>329</v>
      </c>
      <c r="V571" t="s">
        <v>320</v>
      </c>
      <c r="W571" s="56" t="s">
        <v>330</v>
      </c>
      <c r="X571" s="56">
        <v>0</v>
      </c>
      <c r="Y571" s="56" t="s">
        <v>330</v>
      </c>
      <c r="Z571" s="56">
        <v>0</v>
      </c>
      <c r="AA571" s="56" t="s">
        <v>330</v>
      </c>
      <c r="AB571" s="56">
        <v>0</v>
      </c>
      <c r="AC571" s="56">
        <v>0</v>
      </c>
      <c r="AD571" s="56">
        <v>0</v>
      </c>
      <c r="AE571" s="56" t="s">
        <v>322</v>
      </c>
      <c r="AF571" s="56">
        <v>0</v>
      </c>
      <c r="AG571" s="56" t="s">
        <v>322</v>
      </c>
      <c r="AH571" s="56">
        <v>0</v>
      </c>
      <c r="AI571" s="56" t="s">
        <v>328</v>
      </c>
      <c r="AJ571">
        <v>1</v>
      </c>
      <c r="AK571">
        <v>100</v>
      </c>
    </row>
    <row r="572" spans="1:37">
      <c r="A572" t="s">
        <v>998</v>
      </c>
      <c r="B572" t="s">
        <v>309</v>
      </c>
      <c r="C572">
        <v>2016</v>
      </c>
      <c r="D572">
        <v>1</v>
      </c>
      <c r="E572" t="s">
        <v>999</v>
      </c>
      <c r="F572" t="s">
        <v>311</v>
      </c>
      <c r="G572">
        <v>4.3670460000000002</v>
      </c>
      <c r="H572" s="24">
        <f>IF(AND(A572=A571,F572=F571,F572="Winter wheat"),G572*0.9*'Management details'!$F$46,
IF(AND(OR(A572&lt;&gt;A571,F572&lt;&gt;F571),F572="Winter wheat"),G572*'Management details'!$F$46,
IF(F572="Oilseed Rape",G572*'Management details'!$F$47)))</f>
        <v>37.556595600000001</v>
      </c>
      <c r="I572" t="s">
        <v>312</v>
      </c>
      <c r="J572">
        <v>10</v>
      </c>
      <c r="K572" t="s">
        <v>311</v>
      </c>
      <c r="L572" t="s">
        <v>313</v>
      </c>
      <c r="M572">
        <v>3.1</v>
      </c>
      <c r="N572" t="s">
        <v>314</v>
      </c>
      <c r="O572" t="s">
        <v>315</v>
      </c>
      <c r="P572">
        <v>7.5</v>
      </c>
      <c r="Q572" t="s">
        <v>316</v>
      </c>
      <c r="R572" t="s">
        <v>317</v>
      </c>
      <c r="S572">
        <v>220</v>
      </c>
      <c r="T572" s="56" t="s">
        <v>318</v>
      </c>
      <c r="U572" t="s">
        <v>319</v>
      </c>
      <c r="V572" t="s">
        <v>410</v>
      </c>
      <c r="W572" s="56" t="s">
        <v>330</v>
      </c>
      <c r="X572" s="56">
        <v>0</v>
      </c>
      <c r="Y572" s="56" t="s">
        <v>321</v>
      </c>
      <c r="Z572" s="56">
        <v>0</v>
      </c>
      <c r="AA572" s="56" t="s">
        <v>322</v>
      </c>
      <c r="AB572" s="56">
        <v>0</v>
      </c>
      <c r="AC572" s="56" t="s">
        <v>322</v>
      </c>
      <c r="AD572" s="56" t="s">
        <v>322</v>
      </c>
      <c r="AE572" s="56" t="s">
        <v>322</v>
      </c>
      <c r="AF572" s="56">
        <v>0</v>
      </c>
      <c r="AG572" s="56">
        <v>0</v>
      </c>
      <c r="AH572" s="56">
        <v>0</v>
      </c>
      <c r="AI572" s="56" t="s">
        <v>318</v>
      </c>
      <c r="AJ572">
        <v>1</v>
      </c>
      <c r="AK572">
        <v>100</v>
      </c>
    </row>
    <row r="573" spans="1:37">
      <c r="A573" t="s">
        <v>998</v>
      </c>
      <c r="B573" t="s">
        <v>309</v>
      </c>
      <c r="C573">
        <v>2017</v>
      </c>
      <c r="D573">
        <v>2</v>
      </c>
      <c r="E573" t="s">
        <v>1000</v>
      </c>
      <c r="F573" t="s">
        <v>311</v>
      </c>
      <c r="G573">
        <v>4.3670460000000002</v>
      </c>
      <c r="H573" s="24">
        <f>IF(AND(A573=A572,F573=F572,F573="Winter wheat"),G573*0.9*'Management details'!$F$46,
IF(AND(OR(A573&lt;&gt;A572,F573&lt;&gt;F572),F573="Winter wheat"),G573*'Management details'!$F$46,
IF(F573="Oilseed Rape",G573*'Management details'!$F$47)))</f>
        <v>33.800936039999996</v>
      </c>
      <c r="I573" t="s">
        <v>312</v>
      </c>
      <c r="J573">
        <v>10</v>
      </c>
      <c r="K573" t="s">
        <v>311</v>
      </c>
      <c r="L573" t="s">
        <v>313</v>
      </c>
      <c r="M573">
        <v>3.1</v>
      </c>
      <c r="N573" t="s">
        <v>314</v>
      </c>
      <c r="O573" t="s">
        <v>315</v>
      </c>
      <c r="P573">
        <v>7.5</v>
      </c>
      <c r="Q573" t="s">
        <v>316</v>
      </c>
      <c r="R573" t="s">
        <v>317</v>
      </c>
      <c r="S573">
        <v>220</v>
      </c>
      <c r="T573" s="56" t="s">
        <v>318</v>
      </c>
      <c r="U573" t="s">
        <v>324</v>
      </c>
      <c r="V573" t="s">
        <v>412</v>
      </c>
      <c r="W573" s="56" t="s">
        <v>330</v>
      </c>
      <c r="X573" s="56">
        <v>0</v>
      </c>
      <c r="Y573" s="56" t="s">
        <v>321</v>
      </c>
      <c r="Z573" s="56">
        <v>0</v>
      </c>
      <c r="AA573" s="56" t="s">
        <v>322</v>
      </c>
      <c r="AB573" s="56">
        <v>0</v>
      </c>
      <c r="AC573" s="56">
        <v>0</v>
      </c>
      <c r="AD573" s="56">
        <v>0</v>
      </c>
      <c r="AE573" s="56" t="s">
        <v>322</v>
      </c>
      <c r="AF573" s="56">
        <v>0</v>
      </c>
      <c r="AG573" s="56">
        <v>0</v>
      </c>
      <c r="AH573" s="56">
        <v>0</v>
      </c>
      <c r="AI573" s="56" t="s">
        <v>318</v>
      </c>
      <c r="AJ573">
        <v>1</v>
      </c>
      <c r="AK573">
        <v>100</v>
      </c>
    </row>
    <row r="574" spans="1:37">
      <c r="A574" t="s">
        <v>998</v>
      </c>
      <c r="B574" t="s">
        <v>309</v>
      </c>
      <c r="C574">
        <v>2018</v>
      </c>
      <c r="D574">
        <v>3</v>
      </c>
      <c r="E574" t="s">
        <v>1001</v>
      </c>
      <c r="F574" t="s">
        <v>326</v>
      </c>
      <c r="G574">
        <v>4.3670460000000002</v>
      </c>
      <c r="H574" s="24">
        <f>IF(AND(A574=A573,F574=F573,F574="Winter wheat"),G574*0.9*'Management details'!$F$46,
IF(AND(OR(A574&lt;&gt;A573,F574&lt;&gt;F573),F574="Winter wheat"),G574*'Management details'!$F$46,
IF(F574="Oilseed Rape",G574*'Management details'!$F$47)))</f>
        <v>15.284661</v>
      </c>
      <c r="I574" t="s">
        <v>312</v>
      </c>
      <c r="J574">
        <v>10</v>
      </c>
      <c r="K574" t="s">
        <v>327</v>
      </c>
      <c r="L574" t="s">
        <v>313</v>
      </c>
      <c r="M574">
        <v>3.1</v>
      </c>
      <c r="N574" t="s">
        <v>314</v>
      </c>
      <c r="O574" t="s">
        <v>315</v>
      </c>
      <c r="P574">
        <v>7.5</v>
      </c>
      <c r="Q574" t="s">
        <v>316</v>
      </c>
      <c r="R574" t="s">
        <v>317</v>
      </c>
      <c r="S574">
        <v>220</v>
      </c>
      <c r="T574" s="56" t="s">
        <v>328</v>
      </c>
      <c r="U574" t="s">
        <v>329</v>
      </c>
      <c r="V574" t="s">
        <v>320</v>
      </c>
      <c r="W574" s="56" t="s">
        <v>330</v>
      </c>
      <c r="X574" s="56">
        <v>0</v>
      </c>
      <c r="Y574" s="56" t="s">
        <v>330</v>
      </c>
      <c r="Z574" s="56">
        <v>0</v>
      </c>
      <c r="AA574" s="56" t="s">
        <v>330</v>
      </c>
      <c r="AB574" s="56">
        <v>0</v>
      </c>
      <c r="AC574" s="56">
        <v>0</v>
      </c>
      <c r="AD574" s="56">
        <v>0</v>
      </c>
      <c r="AE574" s="56" t="s">
        <v>322</v>
      </c>
      <c r="AF574" s="56">
        <v>0</v>
      </c>
      <c r="AG574" s="56" t="s">
        <v>322</v>
      </c>
      <c r="AH574" s="56">
        <v>0</v>
      </c>
      <c r="AI574" s="56" t="s">
        <v>328</v>
      </c>
      <c r="AJ574">
        <v>1</v>
      </c>
      <c r="AK574">
        <v>100</v>
      </c>
    </row>
    <row r="575" spans="1:37">
      <c r="A575" t="s">
        <v>998</v>
      </c>
      <c r="B575" t="s">
        <v>309</v>
      </c>
      <c r="C575">
        <v>2019</v>
      </c>
      <c r="D575">
        <v>4</v>
      </c>
      <c r="E575" t="s">
        <v>1002</v>
      </c>
      <c r="F575" t="s">
        <v>311</v>
      </c>
      <c r="G575">
        <v>4.3670460000000002</v>
      </c>
      <c r="H575" s="24">
        <f>IF(AND(A575=A574,F575=F574,F575="Winter wheat"),G575*0.9*'Management details'!$F$46,
IF(AND(OR(A575&lt;&gt;A574,F575&lt;&gt;F574),F575="Winter wheat"),G575*'Management details'!$F$46,
IF(F575="Oilseed Rape",G575*'Management details'!$F$47)))</f>
        <v>37.556595600000001</v>
      </c>
      <c r="I575" t="s">
        <v>312</v>
      </c>
      <c r="J575">
        <v>10</v>
      </c>
      <c r="K575" t="s">
        <v>311</v>
      </c>
      <c r="L575" t="s">
        <v>313</v>
      </c>
      <c r="M575">
        <v>3.1</v>
      </c>
      <c r="N575" t="s">
        <v>314</v>
      </c>
      <c r="O575" t="s">
        <v>315</v>
      </c>
      <c r="P575">
        <v>7.5</v>
      </c>
      <c r="Q575" t="s">
        <v>316</v>
      </c>
      <c r="R575" t="s">
        <v>317</v>
      </c>
      <c r="S575">
        <v>220</v>
      </c>
      <c r="T575" s="56" t="s">
        <v>318</v>
      </c>
      <c r="U575" t="s">
        <v>319</v>
      </c>
      <c r="V575" t="s">
        <v>410</v>
      </c>
      <c r="W575" s="56" t="s">
        <v>330</v>
      </c>
      <c r="X575" s="56">
        <v>0</v>
      </c>
      <c r="Y575" s="56" t="s">
        <v>321</v>
      </c>
      <c r="Z575" s="56">
        <v>0</v>
      </c>
      <c r="AA575" s="56" t="s">
        <v>322</v>
      </c>
      <c r="AB575" s="56">
        <v>0</v>
      </c>
      <c r="AC575" s="56" t="s">
        <v>322</v>
      </c>
      <c r="AD575" s="56" t="s">
        <v>322</v>
      </c>
      <c r="AE575" s="56" t="s">
        <v>322</v>
      </c>
      <c r="AF575" s="56">
        <v>0</v>
      </c>
      <c r="AG575" s="56">
        <v>0</v>
      </c>
      <c r="AH575" s="56">
        <v>0</v>
      </c>
      <c r="AI575" s="56" t="s">
        <v>318</v>
      </c>
      <c r="AJ575">
        <v>1</v>
      </c>
      <c r="AK575">
        <v>100</v>
      </c>
    </row>
    <row r="576" spans="1:37">
      <c r="A576" t="s">
        <v>998</v>
      </c>
      <c r="B576" t="s">
        <v>309</v>
      </c>
      <c r="C576">
        <v>2020</v>
      </c>
      <c r="D576">
        <v>5</v>
      </c>
      <c r="E576" t="s">
        <v>1003</v>
      </c>
      <c r="F576" t="s">
        <v>311</v>
      </c>
      <c r="G576">
        <v>4.3670460000000002</v>
      </c>
      <c r="H576" s="24">
        <f>IF(AND(A576=A575,F576=F575,F576="Winter wheat"),G576*0.9*'Management details'!$F$46,
IF(AND(OR(A576&lt;&gt;A575,F576&lt;&gt;F575),F576="Winter wheat"),G576*'Management details'!$F$46,
IF(F576="Oilseed Rape",G576*'Management details'!$F$47)))</f>
        <v>33.800936039999996</v>
      </c>
      <c r="I576" t="s">
        <v>312</v>
      </c>
      <c r="J576">
        <v>10</v>
      </c>
      <c r="K576" t="s">
        <v>311</v>
      </c>
      <c r="L576" t="s">
        <v>313</v>
      </c>
      <c r="M576">
        <v>3.1</v>
      </c>
      <c r="N576" t="s">
        <v>314</v>
      </c>
      <c r="O576" t="s">
        <v>315</v>
      </c>
      <c r="P576">
        <v>7.5</v>
      </c>
      <c r="Q576" t="s">
        <v>316</v>
      </c>
      <c r="R576" t="s">
        <v>317</v>
      </c>
      <c r="S576">
        <v>220</v>
      </c>
      <c r="T576" s="56" t="s">
        <v>318</v>
      </c>
      <c r="U576" t="s">
        <v>324</v>
      </c>
      <c r="V576" t="s">
        <v>412</v>
      </c>
      <c r="W576" s="56" t="s">
        <v>330</v>
      </c>
      <c r="X576" s="56">
        <v>0</v>
      </c>
      <c r="Y576" s="56" t="s">
        <v>321</v>
      </c>
      <c r="Z576" s="56">
        <v>0</v>
      </c>
      <c r="AA576" s="56" t="s">
        <v>322</v>
      </c>
      <c r="AB576" s="56">
        <v>0</v>
      </c>
      <c r="AC576" s="56">
        <v>0</v>
      </c>
      <c r="AD576" s="56">
        <v>0</v>
      </c>
      <c r="AE576" s="56" t="s">
        <v>322</v>
      </c>
      <c r="AF576" s="56">
        <v>0</v>
      </c>
      <c r="AG576" s="56">
        <v>0</v>
      </c>
      <c r="AH576" s="56">
        <v>0</v>
      </c>
      <c r="AI576" s="56" t="s">
        <v>318</v>
      </c>
      <c r="AJ576">
        <v>1</v>
      </c>
      <c r="AK576">
        <v>100</v>
      </c>
    </row>
    <row r="577" spans="1:37">
      <c r="A577" t="s">
        <v>998</v>
      </c>
      <c r="B577" t="s">
        <v>309</v>
      </c>
      <c r="C577">
        <v>2021</v>
      </c>
      <c r="D577">
        <v>6</v>
      </c>
      <c r="E577" t="s">
        <v>1004</v>
      </c>
      <c r="F577" t="s">
        <v>326</v>
      </c>
      <c r="G577">
        <v>4.3670460000000002</v>
      </c>
      <c r="H577" s="24">
        <f>IF(AND(A577=A576,F577=F576,F577="Winter wheat"),G577*0.9*'Management details'!$F$46,
IF(AND(OR(A577&lt;&gt;A576,F577&lt;&gt;F576),F577="Winter wheat"),G577*'Management details'!$F$46,
IF(F577="Oilseed Rape",G577*'Management details'!$F$47)))</f>
        <v>15.284661</v>
      </c>
      <c r="I577" t="s">
        <v>312</v>
      </c>
      <c r="J577">
        <v>10</v>
      </c>
      <c r="K577" t="s">
        <v>327</v>
      </c>
      <c r="L577" t="s">
        <v>313</v>
      </c>
      <c r="M577">
        <v>3.1</v>
      </c>
      <c r="N577" t="s">
        <v>314</v>
      </c>
      <c r="O577" t="s">
        <v>315</v>
      </c>
      <c r="P577">
        <v>7.5</v>
      </c>
      <c r="Q577" t="s">
        <v>316</v>
      </c>
      <c r="R577" t="s">
        <v>317</v>
      </c>
      <c r="S577">
        <v>220</v>
      </c>
      <c r="T577" s="56" t="s">
        <v>328</v>
      </c>
      <c r="U577" t="s">
        <v>329</v>
      </c>
      <c r="V577" t="s">
        <v>320</v>
      </c>
      <c r="W577" s="56" t="s">
        <v>330</v>
      </c>
      <c r="X577" s="56">
        <v>0</v>
      </c>
      <c r="Y577" s="56" t="s">
        <v>330</v>
      </c>
      <c r="Z577" s="56">
        <v>0</v>
      </c>
      <c r="AA577" s="56" t="s">
        <v>330</v>
      </c>
      <c r="AB577" s="56">
        <v>0</v>
      </c>
      <c r="AC577" s="56">
        <v>0</v>
      </c>
      <c r="AD577" s="56">
        <v>0</v>
      </c>
      <c r="AE577" s="56" t="s">
        <v>322</v>
      </c>
      <c r="AF577" s="56">
        <v>0</v>
      </c>
      <c r="AG577" s="56" t="s">
        <v>322</v>
      </c>
      <c r="AH577" s="56">
        <v>0</v>
      </c>
      <c r="AI577" s="56" t="s">
        <v>328</v>
      </c>
      <c r="AJ577">
        <v>1</v>
      </c>
      <c r="AK577">
        <v>100</v>
      </c>
    </row>
    <row r="578" spans="1:37">
      <c r="A578" t="s">
        <v>1005</v>
      </c>
      <c r="B578" t="s">
        <v>309</v>
      </c>
      <c r="C578">
        <v>2016</v>
      </c>
      <c r="D578">
        <v>1</v>
      </c>
      <c r="E578" t="s">
        <v>1006</v>
      </c>
      <c r="F578" t="s">
        <v>311</v>
      </c>
      <c r="G578">
        <v>10.68468</v>
      </c>
      <c r="H578" s="24">
        <f>IF(AND(A578=A577,F578=F577,F578="Winter wheat"),G578*0.9*'Management details'!$F$46,
IF(AND(OR(A578&lt;&gt;A577,F578&lt;&gt;F577),F578="Winter wheat"),G578*'Management details'!$F$46,
IF(F578="Oilseed Rape",G578*'Management details'!$F$47)))</f>
        <v>91.888248000000004</v>
      </c>
      <c r="I578" t="s">
        <v>312</v>
      </c>
      <c r="J578">
        <v>10</v>
      </c>
      <c r="K578" t="s">
        <v>311</v>
      </c>
      <c r="L578" t="s">
        <v>313</v>
      </c>
      <c r="M578">
        <v>3.1</v>
      </c>
      <c r="N578" t="s">
        <v>314</v>
      </c>
      <c r="O578" t="s">
        <v>315</v>
      </c>
      <c r="P578">
        <v>7.5</v>
      </c>
      <c r="Q578" t="s">
        <v>316</v>
      </c>
      <c r="R578" t="s">
        <v>317</v>
      </c>
      <c r="S578">
        <v>220</v>
      </c>
      <c r="T578" s="56" t="s">
        <v>318</v>
      </c>
      <c r="U578" t="s">
        <v>319</v>
      </c>
      <c r="V578" t="s">
        <v>410</v>
      </c>
      <c r="W578" s="56" t="s">
        <v>330</v>
      </c>
      <c r="X578" s="56">
        <v>0</v>
      </c>
      <c r="Y578" s="56" t="s">
        <v>321</v>
      </c>
      <c r="Z578" s="56">
        <v>0</v>
      </c>
      <c r="AA578" s="56" t="s">
        <v>322</v>
      </c>
      <c r="AB578" s="56">
        <v>0</v>
      </c>
      <c r="AC578" s="56" t="s">
        <v>322</v>
      </c>
      <c r="AD578" s="56" t="s">
        <v>322</v>
      </c>
      <c r="AE578" s="56" t="s">
        <v>322</v>
      </c>
      <c r="AF578" s="56">
        <v>0</v>
      </c>
      <c r="AG578" s="56">
        <v>0</v>
      </c>
      <c r="AH578" s="56">
        <v>0</v>
      </c>
      <c r="AI578" s="56" t="s">
        <v>318</v>
      </c>
      <c r="AJ578">
        <v>1</v>
      </c>
      <c r="AK578">
        <v>100</v>
      </c>
    </row>
    <row r="579" spans="1:37">
      <c r="A579" t="s">
        <v>1005</v>
      </c>
      <c r="B579" t="s">
        <v>309</v>
      </c>
      <c r="C579">
        <v>2017</v>
      </c>
      <c r="D579">
        <v>2</v>
      </c>
      <c r="E579" t="s">
        <v>1007</v>
      </c>
      <c r="F579" t="s">
        <v>311</v>
      </c>
      <c r="G579">
        <v>10.68468</v>
      </c>
      <c r="H579" s="24">
        <f>IF(AND(A579=A578,F579=F578,F579="Winter wheat"),G579*0.9*'Management details'!$F$46,
IF(AND(OR(A579&lt;&gt;A578,F579&lt;&gt;F578),F579="Winter wheat"),G579*'Management details'!$F$46,
IF(F579="Oilseed Rape",G579*'Management details'!$F$47)))</f>
        <v>82.699423199999998</v>
      </c>
      <c r="I579" t="s">
        <v>312</v>
      </c>
      <c r="J579">
        <v>10</v>
      </c>
      <c r="K579" t="s">
        <v>311</v>
      </c>
      <c r="L579" t="s">
        <v>313</v>
      </c>
      <c r="M579">
        <v>3.1</v>
      </c>
      <c r="N579" t="s">
        <v>314</v>
      </c>
      <c r="O579" t="s">
        <v>315</v>
      </c>
      <c r="P579">
        <v>7.5</v>
      </c>
      <c r="Q579" t="s">
        <v>316</v>
      </c>
      <c r="R579" t="s">
        <v>317</v>
      </c>
      <c r="S579">
        <v>220</v>
      </c>
      <c r="T579" s="56" t="s">
        <v>318</v>
      </c>
      <c r="U579" t="s">
        <v>324</v>
      </c>
      <c r="V579" t="s">
        <v>412</v>
      </c>
      <c r="W579" s="56" t="s">
        <v>330</v>
      </c>
      <c r="X579" s="56">
        <v>0</v>
      </c>
      <c r="Y579" s="56" t="s">
        <v>321</v>
      </c>
      <c r="Z579" s="56">
        <v>0</v>
      </c>
      <c r="AA579" s="56" t="s">
        <v>322</v>
      </c>
      <c r="AB579" s="56">
        <v>0</v>
      </c>
      <c r="AC579" s="56">
        <v>0</v>
      </c>
      <c r="AD579" s="56">
        <v>0</v>
      </c>
      <c r="AE579" s="56" t="s">
        <v>322</v>
      </c>
      <c r="AF579" s="56">
        <v>0</v>
      </c>
      <c r="AG579" s="56">
        <v>0</v>
      </c>
      <c r="AH579" s="56">
        <v>0</v>
      </c>
      <c r="AI579" s="56" t="s">
        <v>318</v>
      </c>
      <c r="AJ579">
        <v>1</v>
      </c>
      <c r="AK579">
        <v>100</v>
      </c>
    </row>
    <row r="580" spans="1:37">
      <c r="A580" t="s">
        <v>1005</v>
      </c>
      <c r="B580" t="s">
        <v>309</v>
      </c>
      <c r="C580">
        <v>2018</v>
      </c>
      <c r="D580">
        <v>3</v>
      </c>
      <c r="E580" t="s">
        <v>1008</v>
      </c>
      <c r="F580" t="s">
        <v>326</v>
      </c>
      <c r="G580">
        <v>10.68468</v>
      </c>
      <c r="H580" s="24">
        <f>IF(AND(A580=A579,F580=F579,F580="Winter wheat"),G580*0.9*'Management details'!$F$46,
IF(AND(OR(A580&lt;&gt;A579,F580&lt;&gt;F579),F580="Winter wheat"),G580*'Management details'!$F$46,
IF(F580="Oilseed Rape",G580*'Management details'!$F$47)))</f>
        <v>37.396380000000001</v>
      </c>
      <c r="I580" t="s">
        <v>312</v>
      </c>
      <c r="J580">
        <v>10</v>
      </c>
      <c r="K580" t="s">
        <v>327</v>
      </c>
      <c r="L580" t="s">
        <v>313</v>
      </c>
      <c r="M580">
        <v>3.1</v>
      </c>
      <c r="N580" t="s">
        <v>314</v>
      </c>
      <c r="O580" t="s">
        <v>315</v>
      </c>
      <c r="P580">
        <v>7.5</v>
      </c>
      <c r="Q580" t="s">
        <v>316</v>
      </c>
      <c r="R580" t="s">
        <v>317</v>
      </c>
      <c r="S580">
        <v>220</v>
      </c>
      <c r="T580" s="56" t="s">
        <v>328</v>
      </c>
      <c r="U580" t="s">
        <v>329</v>
      </c>
      <c r="V580" t="s">
        <v>320</v>
      </c>
      <c r="W580" s="56" t="s">
        <v>330</v>
      </c>
      <c r="X580" s="56">
        <v>0</v>
      </c>
      <c r="Y580" s="56" t="s">
        <v>330</v>
      </c>
      <c r="Z580" s="56">
        <v>0</v>
      </c>
      <c r="AA580" s="56" t="s">
        <v>330</v>
      </c>
      <c r="AB580" s="56">
        <v>0</v>
      </c>
      <c r="AC580" s="56">
        <v>0</v>
      </c>
      <c r="AD580" s="56">
        <v>0</v>
      </c>
      <c r="AE580" s="56" t="s">
        <v>322</v>
      </c>
      <c r="AF580" s="56">
        <v>0</v>
      </c>
      <c r="AG580" s="56" t="s">
        <v>322</v>
      </c>
      <c r="AH580" s="56">
        <v>0</v>
      </c>
      <c r="AI580" s="56" t="s">
        <v>328</v>
      </c>
      <c r="AJ580">
        <v>1</v>
      </c>
      <c r="AK580">
        <v>100</v>
      </c>
    </row>
    <row r="581" spans="1:37">
      <c r="A581" t="s">
        <v>1005</v>
      </c>
      <c r="B581" t="s">
        <v>309</v>
      </c>
      <c r="C581">
        <v>2019</v>
      </c>
      <c r="D581">
        <v>4</v>
      </c>
      <c r="E581" t="s">
        <v>1009</v>
      </c>
      <c r="F581" t="s">
        <v>311</v>
      </c>
      <c r="G581">
        <v>10.68468</v>
      </c>
      <c r="H581" s="24">
        <f>IF(AND(A581=A580,F581=F580,F581="Winter wheat"),G581*0.9*'Management details'!$F$46,
IF(AND(OR(A581&lt;&gt;A580,F581&lt;&gt;F580),F581="Winter wheat"),G581*'Management details'!$F$46,
IF(F581="Oilseed Rape",G581*'Management details'!$F$47)))</f>
        <v>91.888248000000004</v>
      </c>
      <c r="I581" t="s">
        <v>312</v>
      </c>
      <c r="J581">
        <v>10</v>
      </c>
      <c r="K581" t="s">
        <v>311</v>
      </c>
      <c r="L581" t="s">
        <v>313</v>
      </c>
      <c r="M581">
        <v>3.1</v>
      </c>
      <c r="N581" t="s">
        <v>314</v>
      </c>
      <c r="O581" t="s">
        <v>315</v>
      </c>
      <c r="P581">
        <v>7.5</v>
      </c>
      <c r="Q581" t="s">
        <v>316</v>
      </c>
      <c r="R581" t="s">
        <v>317</v>
      </c>
      <c r="S581">
        <v>220</v>
      </c>
      <c r="T581" s="56" t="s">
        <v>318</v>
      </c>
      <c r="U581" t="s">
        <v>319</v>
      </c>
      <c r="V581" t="s">
        <v>410</v>
      </c>
      <c r="W581" s="56" t="s">
        <v>330</v>
      </c>
      <c r="X581" s="56">
        <v>0</v>
      </c>
      <c r="Y581" s="56" t="s">
        <v>321</v>
      </c>
      <c r="Z581" s="56">
        <v>0</v>
      </c>
      <c r="AA581" s="56" t="s">
        <v>322</v>
      </c>
      <c r="AB581" s="56">
        <v>0</v>
      </c>
      <c r="AC581" s="56" t="s">
        <v>322</v>
      </c>
      <c r="AD581" s="56" t="s">
        <v>322</v>
      </c>
      <c r="AE581" s="56" t="s">
        <v>322</v>
      </c>
      <c r="AF581" s="56">
        <v>0</v>
      </c>
      <c r="AG581" s="56">
        <v>0</v>
      </c>
      <c r="AH581" s="56">
        <v>0</v>
      </c>
      <c r="AI581" s="56" t="s">
        <v>318</v>
      </c>
      <c r="AJ581">
        <v>1</v>
      </c>
      <c r="AK581">
        <v>100</v>
      </c>
    </row>
    <row r="582" spans="1:37">
      <c r="A582" t="s">
        <v>1005</v>
      </c>
      <c r="B582" t="s">
        <v>309</v>
      </c>
      <c r="C582">
        <v>2020</v>
      </c>
      <c r="D582">
        <v>5</v>
      </c>
      <c r="E582" t="s">
        <v>1010</v>
      </c>
      <c r="F582" t="s">
        <v>311</v>
      </c>
      <c r="G582">
        <v>10.68468</v>
      </c>
      <c r="H582" s="24">
        <f>IF(AND(A582=A581,F582=F581,F582="Winter wheat"),G582*0.9*'Management details'!$F$46,
IF(AND(OR(A582&lt;&gt;A581,F582&lt;&gt;F581),F582="Winter wheat"),G582*'Management details'!$F$46,
IF(F582="Oilseed Rape",G582*'Management details'!$F$47)))</f>
        <v>82.699423199999998</v>
      </c>
      <c r="I582" t="s">
        <v>312</v>
      </c>
      <c r="J582">
        <v>10</v>
      </c>
      <c r="K582" t="s">
        <v>311</v>
      </c>
      <c r="L582" t="s">
        <v>313</v>
      </c>
      <c r="M582">
        <v>3.1</v>
      </c>
      <c r="N582" t="s">
        <v>314</v>
      </c>
      <c r="O582" t="s">
        <v>315</v>
      </c>
      <c r="P582">
        <v>7.5</v>
      </c>
      <c r="Q582" t="s">
        <v>316</v>
      </c>
      <c r="R582" t="s">
        <v>317</v>
      </c>
      <c r="S582">
        <v>220</v>
      </c>
      <c r="T582" s="56" t="s">
        <v>318</v>
      </c>
      <c r="U582" t="s">
        <v>324</v>
      </c>
      <c r="V582" t="s">
        <v>412</v>
      </c>
      <c r="W582" s="56" t="s">
        <v>330</v>
      </c>
      <c r="X582" s="56">
        <v>0</v>
      </c>
      <c r="Y582" s="56" t="s">
        <v>321</v>
      </c>
      <c r="Z582" s="56">
        <v>0</v>
      </c>
      <c r="AA582" s="56" t="s">
        <v>322</v>
      </c>
      <c r="AB582" s="56">
        <v>0</v>
      </c>
      <c r="AC582" s="56">
        <v>0</v>
      </c>
      <c r="AD582" s="56">
        <v>0</v>
      </c>
      <c r="AE582" s="56" t="s">
        <v>322</v>
      </c>
      <c r="AF582" s="56">
        <v>0</v>
      </c>
      <c r="AG582" s="56">
        <v>0</v>
      </c>
      <c r="AH582" s="56">
        <v>0</v>
      </c>
      <c r="AI582" s="56" t="s">
        <v>318</v>
      </c>
      <c r="AJ582">
        <v>1</v>
      </c>
      <c r="AK582">
        <v>100</v>
      </c>
    </row>
    <row r="583" spans="1:37">
      <c r="A583" t="s">
        <v>1005</v>
      </c>
      <c r="B583" t="s">
        <v>309</v>
      </c>
      <c r="C583">
        <v>2021</v>
      </c>
      <c r="D583">
        <v>6</v>
      </c>
      <c r="E583" t="s">
        <v>1011</v>
      </c>
      <c r="F583" t="s">
        <v>326</v>
      </c>
      <c r="G583">
        <v>10.68468</v>
      </c>
      <c r="H583" s="24">
        <f>IF(AND(A583=A582,F583=F582,F583="Winter wheat"),G583*0.9*'Management details'!$F$46,
IF(AND(OR(A583&lt;&gt;A582,F583&lt;&gt;F582),F583="Winter wheat"),G583*'Management details'!$F$46,
IF(F583="Oilseed Rape",G583*'Management details'!$F$47)))</f>
        <v>37.396380000000001</v>
      </c>
      <c r="I583" t="s">
        <v>312</v>
      </c>
      <c r="J583">
        <v>10</v>
      </c>
      <c r="K583" t="s">
        <v>327</v>
      </c>
      <c r="L583" t="s">
        <v>313</v>
      </c>
      <c r="M583">
        <v>3.1</v>
      </c>
      <c r="N583" t="s">
        <v>314</v>
      </c>
      <c r="O583" t="s">
        <v>315</v>
      </c>
      <c r="P583">
        <v>7.5</v>
      </c>
      <c r="Q583" t="s">
        <v>316</v>
      </c>
      <c r="R583" t="s">
        <v>317</v>
      </c>
      <c r="S583">
        <v>220</v>
      </c>
      <c r="T583" s="56" t="s">
        <v>328</v>
      </c>
      <c r="U583" t="s">
        <v>329</v>
      </c>
      <c r="V583" t="s">
        <v>320</v>
      </c>
      <c r="W583" s="56" t="s">
        <v>330</v>
      </c>
      <c r="X583" s="56">
        <v>0</v>
      </c>
      <c r="Y583" s="56" t="s">
        <v>330</v>
      </c>
      <c r="Z583" s="56">
        <v>0</v>
      </c>
      <c r="AA583" s="56" t="s">
        <v>330</v>
      </c>
      <c r="AB583" s="56">
        <v>0</v>
      </c>
      <c r="AC583" s="56">
        <v>0</v>
      </c>
      <c r="AD583" s="56">
        <v>0</v>
      </c>
      <c r="AE583" s="56" t="s">
        <v>322</v>
      </c>
      <c r="AF583" s="56">
        <v>0</v>
      </c>
      <c r="AG583" s="56" t="s">
        <v>322</v>
      </c>
      <c r="AH583" s="56">
        <v>0</v>
      </c>
      <c r="AI583" s="56" t="s">
        <v>328</v>
      </c>
      <c r="AJ583">
        <v>1</v>
      </c>
      <c r="AK583">
        <v>100</v>
      </c>
    </row>
    <row r="584" spans="1:37">
      <c r="A584" t="s">
        <v>1012</v>
      </c>
      <c r="B584" t="s">
        <v>309</v>
      </c>
      <c r="C584">
        <v>2016</v>
      </c>
      <c r="D584">
        <v>1</v>
      </c>
      <c r="E584" t="s">
        <v>1013</v>
      </c>
      <c r="F584" t="s">
        <v>311</v>
      </c>
      <c r="G584">
        <v>4.7881679999999998</v>
      </c>
      <c r="H584" s="24">
        <f>IF(AND(A584=A583,F584=F583,F584="Winter wheat"),G584*0.9*'Management details'!$F$46,
IF(AND(OR(A584&lt;&gt;A583,F584&lt;&gt;F583),F584="Winter wheat"),G584*'Management details'!$F$46,
IF(F584="Oilseed Rape",G584*'Management details'!$F$47)))</f>
        <v>41.178244799999995</v>
      </c>
      <c r="I584" t="s">
        <v>312</v>
      </c>
      <c r="J584">
        <v>10</v>
      </c>
      <c r="K584" t="s">
        <v>311</v>
      </c>
      <c r="L584" t="s">
        <v>313</v>
      </c>
      <c r="M584">
        <v>3.1</v>
      </c>
      <c r="N584" t="s">
        <v>314</v>
      </c>
      <c r="O584" t="s">
        <v>336</v>
      </c>
      <c r="P584">
        <v>7.5</v>
      </c>
      <c r="Q584" t="s">
        <v>316</v>
      </c>
      <c r="R584" t="s">
        <v>317</v>
      </c>
      <c r="S584">
        <v>220</v>
      </c>
      <c r="T584" s="56" t="s">
        <v>318</v>
      </c>
      <c r="U584" t="s">
        <v>319</v>
      </c>
      <c r="V584" t="s">
        <v>410</v>
      </c>
      <c r="W584" s="56" t="s">
        <v>330</v>
      </c>
      <c r="X584" s="56">
        <v>0</v>
      </c>
      <c r="Y584" s="56" t="s">
        <v>321</v>
      </c>
      <c r="Z584" s="56">
        <v>0</v>
      </c>
      <c r="AA584" s="56" t="s">
        <v>322</v>
      </c>
      <c r="AB584" s="56">
        <v>0</v>
      </c>
      <c r="AC584" s="56" t="s">
        <v>322</v>
      </c>
      <c r="AD584" s="56" t="s">
        <v>322</v>
      </c>
      <c r="AE584" s="56" t="s">
        <v>322</v>
      </c>
      <c r="AF584" s="56">
        <v>0</v>
      </c>
      <c r="AG584" s="56">
        <v>0</v>
      </c>
      <c r="AH584" s="56">
        <v>0</v>
      </c>
      <c r="AI584" s="56" t="s">
        <v>318</v>
      </c>
      <c r="AJ584">
        <v>1</v>
      </c>
      <c r="AK584">
        <v>100</v>
      </c>
    </row>
    <row r="585" spans="1:37">
      <c r="A585" t="s">
        <v>1012</v>
      </c>
      <c r="B585" t="s">
        <v>309</v>
      </c>
      <c r="C585">
        <v>2017</v>
      </c>
      <c r="D585">
        <v>2</v>
      </c>
      <c r="E585" t="s">
        <v>1014</v>
      </c>
      <c r="F585" t="s">
        <v>311</v>
      </c>
      <c r="G585">
        <v>4.7881679999999998</v>
      </c>
      <c r="H585" s="24">
        <f>IF(AND(A585=A584,F585=F584,F585="Winter wheat"),G585*0.9*'Management details'!$F$46,
IF(AND(OR(A585&lt;&gt;A584,F585&lt;&gt;F584),F585="Winter wheat"),G585*'Management details'!$F$46,
IF(F585="Oilseed Rape",G585*'Management details'!$F$47)))</f>
        <v>37.060420319999999</v>
      </c>
      <c r="I585" t="s">
        <v>312</v>
      </c>
      <c r="J585">
        <v>10</v>
      </c>
      <c r="K585" t="s">
        <v>311</v>
      </c>
      <c r="L585" t="s">
        <v>313</v>
      </c>
      <c r="M585">
        <v>3.1</v>
      </c>
      <c r="N585" t="s">
        <v>314</v>
      </c>
      <c r="O585" t="s">
        <v>336</v>
      </c>
      <c r="P585">
        <v>7.5</v>
      </c>
      <c r="Q585" t="s">
        <v>316</v>
      </c>
      <c r="R585" t="s">
        <v>317</v>
      </c>
      <c r="S585">
        <v>220</v>
      </c>
      <c r="T585" s="56" t="s">
        <v>318</v>
      </c>
      <c r="U585" t="s">
        <v>324</v>
      </c>
      <c r="V585" t="s">
        <v>412</v>
      </c>
      <c r="W585" s="56" t="s">
        <v>330</v>
      </c>
      <c r="X585" s="56">
        <v>0</v>
      </c>
      <c r="Y585" s="56" t="s">
        <v>321</v>
      </c>
      <c r="Z585" s="56">
        <v>0</v>
      </c>
      <c r="AA585" s="56" t="s">
        <v>322</v>
      </c>
      <c r="AB585" s="56">
        <v>0</v>
      </c>
      <c r="AC585" s="56">
        <v>0</v>
      </c>
      <c r="AD585" s="56">
        <v>0</v>
      </c>
      <c r="AE585" s="56" t="s">
        <v>322</v>
      </c>
      <c r="AF585" s="56">
        <v>0</v>
      </c>
      <c r="AG585" s="56">
        <v>0</v>
      </c>
      <c r="AH585" s="56">
        <v>0</v>
      </c>
      <c r="AI585" s="56" t="s">
        <v>318</v>
      </c>
      <c r="AJ585">
        <v>1</v>
      </c>
      <c r="AK585">
        <v>100</v>
      </c>
    </row>
    <row r="586" spans="1:37">
      <c r="A586" t="s">
        <v>1012</v>
      </c>
      <c r="B586" t="s">
        <v>309</v>
      </c>
      <c r="C586">
        <v>2018</v>
      </c>
      <c r="D586">
        <v>3</v>
      </c>
      <c r="E586" t="s">
        <v>1015</v>
      </c>
      <c r="F586" t="s">
        <v>326</v>
      </c>
      <c r="G586">
        <v>4.7881679999999998</v>
      </c>
      <c r="H586" s="24">
        <f>IF(AND(A586=A585,F586=F585,F586="Winter wheat"),G586*0.9*'Management details'!$F$46,
IF(AND(OR(A586&lt;&gt;A585,F586&lt;&gt;F585),F586="Winter wheat"),G586*'Management details'!$F$46,
IF(F586="Oilseed Rape",G586*'Management details'!$F$47)))</f>
        <v>16.758588</v>
      </c>
      <c r="I586" t="s">
        <v>312</v>
      </c>
      <c r="J586">
        <v>10</v>
      </c>
      <c r="K586" t="s">
        <v>327</v>
      </c>
      <c r="L586" t="s">
        <v>313</v>
      </c>
      <c r="M586">
        <v>3.1</v>
      </c>
      <c r="N586" t="s">
        <v>314</v>
      </c>
      <c r="O586" t="s">
        <v>336</v>
      </c>
      <c r="P586">
        <v>7.5</v>
      </c>
      <c r="Q586" t="s">
        <v>316</v>
      </c>
      <c r="R586" t="s">
        <v>317</v>
      </c>
      <c r="S586">
        <v>220</v>
      </c>
      <c r="T586" s="56" t="s">
        <v>328</v>
      </c>
      <c r="U586" t="s">
        <v>329</v>
      </c>
      <c r="V586" t="s">
        <v>320</v>
      </c>
      <c r="W586" s="56" t="s">
        <v>330</v>
      </c>
      <c r="X586" s="56">
        <v>0</v>
      </c>
      <c r="Y586" s="56" t="s">
        <v>330</v>
      </c>
      <c r="Z586" s="56">
        <v>0</v>
      </c>
      <c r="AA586" s="56" t="s">
        <v>330</v>
      </c>
      <c r="AB586" s="56">
        <v>0</v>
      </c>
      <c r="AC586" s="56">
        <v>0</v>
      </c>
      <c r="AD586" s="56">
        <v>0</v>
      </c>
      <c r="AE586" s="56" t="s">
        <v>322</v>
      </c>
      <c r="AF586" s="56">
        <v>0</v>
      </c>
      <c r="AG586" s="56" t="s">
        <v>322</v>
      </c>
      <c r="AH586" s="56">
        <v>0</v>
      </c>
      <c r="AI586" s="56" t="s">
        <v>328</v>
      </c>
      <c r="AJ586">
        <v>1</v>
      </c>
      <c r="AK586">
        <v>100</v>
      </c>
    </row>
    <row r="587" spans="1:37">
      <c r="A587" t="s">
        <v>1012</v>
      </c>
      <c r="B587" t="s">
        <v>309</v>
      </c>
      <c r="C587">
        <v>2019</v>
      </c>
      <c r="D587">
        <v>4</v>
      </c>
      <c r="E587" t="s">
        <v>1016</v>
      </c>
      <c r="F587" t="s">
        <v>311</v>
      </c>
      <c r="G587">
        <v>4.7881679999999998</v>
      </c>
      <c r="H587" s="24">
        <f>IF(AND(A587=A586,F587=F586,F587="Winter wheat"),G587*0.9*'Management details'!$F$46,
IF(AND(OR(A587&lt;&gt;A586,F587&lt;&gt;F586),F587="Winter wheat"),G587*'Management details'!$F$46,
IF(F587="Oilseed Rape",G587*'Management details'!$F$47)))</f>
        <v>41.178244799999995</v>
      </c>
      <c r="I587" t="s">
        <v>312</v>
      </c>
      <c r="J587">
        <v>10</v>
      </c>
      <c r="K587" t="s">
        <v>311</v>
      </c>
      <c r="L587" t="s">
        <v>313</v>
      </c>
      <c r="M587">
        <v>3.1</v>
      </c>
      <c r="N587" t="s">
        <v>314</v>
      </c>
      <c r="O587" t="s">
        <v>336</v>
      </c>
      <c r="P587">
        <v>7.5</v>
      </c>
      <c r="Q587" t="s">
        <v>316</v>
      </c>
      <c r="R587" t="s">
        <v>317</v>
      </c>
      <c r="S587">
        <v>220</v>
      </c>
      <c r="T587" s="56" t="s">
        <v>318</v>
      </c>
      <c r="U587" t="s">
        <v>319</v>
      </c>
      <c r="V587" t="s">
        <v>410</v>
      </c>
      <c r="W587" s="56" t="s">
        <v>330</v>
      </c>
      <c r="X587" s="56">
        <v>0</v>
      </c>
      <c r="Y587" s="56" t="s">
        <v>321</v>
      </c>
      <c r="Z587" s="56">
        <v>0</v>
      </c>
      <c r="AA587" s="56" t="s">
        <v>322</v>
      </c>
      <c r="AB587" s="56">
        <v>0</v>
      </c>
      <c r="AC587" s="56" t="s">
        <v>322</v>
      </c>
      <c r="AD587" s="56" t="s">
        <v>322</v>
      </c>
      <c r="AE587" s="56" t="s">
        <v>322</v>
      </c>
      <c r="AF587" s="56">
        <v>0</v>
      </c>
      <c r="AG587" s="56">
        <v>0</v>
      </c>
      <c r="AH587" s="56">
        <v>0</v>
      </c>
      <c r="AI587" s="56" t="s">
        <v>318</v>
      </c>
      <c r="AJ587">
        <v>1</v>
      </c>
      <c r="AK587">
        <v>100</v>
      </c>
    </row>
    <row r="588" spans="1:37">
      <c r="A588" t="s">
        <v>1012</v>
      </c>
      <c r="B588" t="s">
        <v>309</v>
      </c>
      <c r="C588">
        <v>2020</v>
      </c>
      <c r="D588">
        <v>5</v>
      </c>
      <c r="E588" t="s">
        <v>1017</v>
      </c>
      <c r="F588" t="s">
        <v>311</v>
      </c>
      <c r="G588">
        <v>4.7881679999999998</v>
      </c>
      <c r="H588" s="24">
        <f>IF(AND(A588=A587,F588=F587,F588="Winter wheat"),G588*0.9*'Management details'!$F$46,
IF(AND(OR(A588&lt;&gt;A587,F588&lt;&gt;F587),F588="Winter wheat"),G588*'Management details'!$F$46,
IF(F588="Oilseed Rape",G588*'Management details'!$F$47)))</f>
        <v>37.060420319999999</v>
      </c>
      <c r="I588" t="s">
        <v>312</v>
      </c>
      <c r="J588">
        <v>10</v>
      </c>
      <c r="K588" t="s">
        <v>311</v>
      </c>
      <c r="L588" t="s">
        <v>313</v>
      </c>
      <c r="M588">
        <v>3.1</v>
      </c>
      <c r="N588" t="s">
        <v>314</v>
      </c>
      <c r="O588" t="s">
        <v>336</v>
      </c>
      <c r="P588">
        <v>7.5</v>
      </c>
      <c r="Q588" t="s">
        <v>316</v>
      </c>
      <c r="R588" t="s">
        <v>317</v>
      </c>
      <c r="S588">
        <v>220</v>
      </c>
      <c r="T588" s="56" t="s">
        <v>318</v>
      </c>
      <c r="U588" t="s">
        <v>324</v>
      </c>
      <c r="V588" t="s">
        <v>412</v>
      </c>
      <c r="W588" s="56" t="s">
        <v>330</v>
      </c>
      <c r="X588" s="56">
        <v>0</v>
      </c>
      <c r="Y588" s="56" t="s">
        <v>321</v>
      </c>
      <c r="Z588" s="56">
        <v>0</v>
      </c>
      <c r="AA588" s="56" t="s">
        <v>322</v>
      </c>
      <c r="AB588" s="56">
        <v>0</v>
      </c>
      <c r="AC588" s="56">
        <v>0</v>
      </c>
      <c r="AD588" s="56">
        <v>0</v>
      </c>
      <c r="AE588" s="56" t="s">
        <v>322</v>
      </c>
      <c r="AF588" s="56">
        <v>0</v>
      </c>
      <c r="AG588" s="56">
        <v>0</v>
      </c>
      <c r="AH588" s="56">
        <v>0</v>
      </c>
      <c r="AI588" s="56" t="s">
        <v>318</v>
      </c>
      <c r="AJ588">
        <v>1</v>
      </c>
      <c r="AK588">
        <v>100</v>
      </c>
    </row>
    <row r="589" spans="1:37">
      <c r="A589" t="s">
        <v>1012</v>
      </c>
      <c r="B589" t="s">
        <v>309</v>
      </c>
      <c r="C589">
        <v>2021</v>
      </c>
      <c r="D589">
        <v>6</v>
      </c>
      <c r="E589" t="s">
        <v>1018</v>
      </c>
      <c r="F589" t="s">
        <v>326</v>
      </c>
      <c r="G589">
        <v>4.7881679999999998</v>
      </c>
      <c r="H589" s="24">
        <f>IF(AND(A589=A588,F589=F588,F589="Winter wheat"),G589*0.9*'Management details'!$F$46,
IF(AND(OR(A589&lt;&gt;A588,F589&lt;&gt;F588),F589="Winter wheat"),G589*'Management details'!$F$46,
IF(F589="Oilseed Rape",G589*'Management details'!$F$47)))</f>
        <v>16.758588</v>
      </c>
      <c r="I589" t="s">
        <v>312</v>
      </c>
      <c r="J589">
        <v>10</v>
      </c>
      <c r="K589" t="s">
        <v>327</v>
      </c>
      <c r="L589" t="s">
        <v>313</v>
      </c>
      <c r="M589">
        <v>3.1</v>
      </c>
      <c r="N589" t="s">
        <v>314</v>
      </c>
      <c r="O589" t="s">
        <v>336</v>
      </c>
      <c r="P589">
        <v>7.5</v>
      </c>
      <c r="Q589" t="s">
        <v>316</v>
      </c>
      <c r="R589" t="s">
        <v>317</v>
      </c>
      <c r="S589">
        <v>220</v>
      </c>
      <c r="T589" s="56" t="s">
        <v>328</v>
      </c>
      <c r="U589" t="s">
        <v>329</v>
      </c>
      <c r="V589" t="s">
        <v>320</v>
      </c>
      <c r="W589" s="56" t="s">
        <v>330</v>
      </c>
      <c r="X589" s="56">
        <v>0</v>
      </c>
      <c r="Y589" s="56" t="s">
        <v>330</v>
      </c>
      <c r="Z589" s="56">
        <v>0</v>
      </c>
      <c r="AA589" s="56" t="s">
        <v>330</v>
      </c>
      <c r="AB589" s="56">
        <v>0</v>
      </c>
      <c r="AC589" s="56">
        <v>0</v>
      </c>
      <c r="AD589" s="56">
        <v>0</v>
      </c>
      <c r="AE589" s="56" t="s">
        <v>322</v>
      </c>
      <c r="AF589" s="56">
        <v>0</v>
      </c>
      <c r="AG589" s="56" t="s">
        <v>322</v>
      </c>
      <c r="AH589" s="56">
        <v>0</v>
      </c>
      <c r="AI589" s="56" t="s">
        <v>328</v>
      </c>
      <c r="AJ589">
        <v>1</v>
      </c>
      <c r="AK589">
        <v>100</v>
      </c>
    </row>
    <row r="590" spans="1:37">
      <c r="A590" t="s">
        <v>1019</v>
      </c>
      <c r="B590" t="s">
        <v>309</v>
      </c>
      <c r="C590">
        <v>2016</v>
      </c>
      <c r="D590">
        <v>1</v>
      </c>
      <c r="E590" t="s">
        <v>1020</v>
      </c>
      <c r="F590" t="s">
        <v>311</v>
      </c>
      <c r="G590">
        <v>3.211735</v>
      </c>
      <c r="H590" s="24">
        <f>IF(AND(A590=A589,F590=F589,F590="Winter wheat"),G590*0.9*'Management details'!$F$46,
IF(AND(OR(A590&lt;&gt;A589,F590&lt;&gt;F589),F590="Winter wheat"),G590*'Management details'!$F$46,
IF(F590="Oilseed Rape",G590*'Management details'!$F$47)))</f>
        <v>27.620920999999999</v>
      </c>
      <c r="I590" t="s">
        <v>312</v>
      </c>
      <c r="J590">
        <v>10</v>
      </c>
      <c r="K590" t="s">
        <v>311</v>
      </c>
      <c r="L590" t="s">
        <v>345</v>
      </c>
      <c r="M590">
        <v>2.9</v>
      </c>
      <c r="N590" t="s">
        <v>314</v>
      </c>
      <c r="O590" t="s">
        <v>315</v>
      </c>
      <c r="P590">
        <v>7.7</v>
      </c>
      <c r="Q590" t="s">
        <v>316</v>
      </c>
      <c r="R590" t="s">
        <v>317</v>
      </c>
      <c r="S590">
        <v>220</v>
      </c>
      <c r="T590" s="56" t="s">
        <v>318</v>
      </c>
      <c r="U590" t="s">
        <v>319</v>
      </c>
      <c r="V590" t="s">
        <v>410</v>
      </c>
      <c r="W590" s="56" t="s">
        <v>330</v>
      </c>
      <c r="X590" s="56">
        <v>0</v>
      </c>
      <c r="Y590" s="56" t="s">
        <v>321</v>
      </c>
      <c r="Z590" s="56">
        <v>0</v>
      </c>
      <c r="AA590" s="56" t="s">
        <v>322</v>
      </c>
      <c r="AB590" s="56">
        <v>0</v>
      </c>
      <c r="AC590" s="56" t="s">
        <v>322</v>
      </c>
      <c r="AD590" s="56" t="s">
        <v>322</v>
      </c>
      <c r="AE590" s="56" t="s">
        <v>322</v>
      </c>
      <c r="AF590" s="56">
        <v>0</v>
      </c>
      <c r="AG590" s="56">
        <v>0</v>
      </c>
      <c r="AH590" s="56">
        <v>0</v>
      </c>
      <c r="AI590" s="56" t="s">
        <v>318</v>
      </c>
      <c r="AJ590">
        <v>1</v>
      </c>
      <c r="AK590">
        <v>100</v>
      </c>
    </row>
    <row r="591" spans="1:37">
      <c r="A591" t="s">
        <v>1019</v>
      </c>
      <c r="B591" t="s">
        <v>309</v>
      </c>
      <c r="C591">
        <v>2017</v>
      </c>
      <c r="D591">
        <v>2</v>
      </c>
      <c r="E591" t="s">
        <v>1021</v>
      </c>
      <c r="F591" t="s">
        <v>311</v>
      </c>
      <c r="G591">
        <v>3.211735</v>
      </c>
      <c r="H591" s="24">
        <f>IF(AND(A591=A590,F591=F590,F591="Winter wheat"),G591*0.9*'Management details'!$F$46,
IF(AND(OR(A591&lt;&gt;A590,F591&lt;&gt;F590),F591="Winter wheat"),G591*'Management details'!$F$46,
IF(F591="Oilseed Rape",G591*'Management details'!$F$47)))</f>
        <v>24.858828899999999</v>
      </c>
      <c r="I591" t="s">
        <v>312</v>
      </c>
      <c r="J591">
        <v>10</v>
      </c>
      <c r="K591" t="s">
        <v>311</v>
      </c>
      <c r="L591" t="s">
        <v>345</v>
      </c>
      <c r="M591">
        <v>2.9</v>
      </c>
      <c r="N591" t="s">
        <v>314</v>
      </c>
      <c r="O591" t="s">
        <v>315</v>
      </c>
      <c r="P591">
        <v>7.7</v>
      </c>
      <c r="Q591" t="s">
        <v>316</v>
      </c>
      <c r="R591" t="s">
        <v>317</v>
      </c>
      <c r="S591">
        <v>220</v>
      </c>
      <c r="T591" s="56" t="s">
        <v>318</v>
      </c>
      <c r="U591" t="s">
        <v>324</v>
      </c>
      <c r="V591" t="s">
        <v>412</v>
      </c>
      <c r="W591" s="56" t="s">
        <v>330</v>
      </c>
      <c r="X591" s="56">
        <v>0</v>
      </c>
      <c r="Y591" s="56" t="s">
        <v>321</v>
      </c>
      <c r="Z591" s="56">
        <v>0</v>
      </c>
      <c r="AA591" s="56" t="s">
        <v>322</v>
      </c>
      <c r="AB591" s="56">
        <v>0</v>
      </c>
      <c r="AC591" s="56">
        <v>0</v>
      </c>
      <c r="AD591" s="56">
        <v>0</v>
      </c>
      <c r="AE591" s="56" t="s">
        <v>322</v>
      </c>
      <c r="AF591" s="56">
        <v>0</v>
      </c>
      <c r="AG591" s="56">
        <v>0</v>
      </c>
      <c r="AH591" s="56">
        <v>0</v>
      </c>
      <c r="AI591" s="56" t="s">
        <v>318</v>
      </c>
      <c r="AJ591">
        <v>1</v>
      </c>
      <c r="AK591">
        <v>100</v>
      </c>
    </row>
    <row r="592" spans="1:37">
      <c r="A592" t="s">
        <v>1019</v>
      </c>
      <c r="B592" t="s">
        <v>309</v>
      </c>
      <c r="C592">
        <v>2018</v>
      </c>
      <c r="D592">
        <v>3</v>
      </c>
      <c r="E592" t="s">
        <v>1022</v>
      </c>
      <c r="F592" t="s">
        <v>326</v>
      </c>
      <c r="G592">
        <v>3.211735</v>
      </c>
      <c r="H592" s="24">
        <f>IF(AND(A592=A591,F592=F591,F592="Winter wheat"),G592*0.9*'Management details'!$F$46,
IF(AND(OR(A592&lt;&gt;A591,F592&lt;&gt;F591),F592="Winter wheat"),G592*'Management details'!$F$46,
IF(F592="Oilseed Rape",G592*'Management details'!$F$47)))</f>
        <v>11.2410725</v>
      </c>
      <c r="I592" t="s">
        <v>312</v>
      </c>
      <c r="J592">
        <v>10</v>
      </c>
      <c r="K592" t="s">
        <v>327</v>
      </c>
      <c r="L592" t="s">
        <v>345</v>
      </c>
      <c r="M592">
        <v>2.9</v>
      </c>
      <c r="N592" t="s">
        <v>314</v>
      </c>
      <c r="O592" t="s">
        <v>315</v>
      </c>
      <c r="P592">
        <v>7.7</v>
      </c>
      <c r="Q592" t="s">
        <v>316</v>
      </c>
      <c r="R592" t="s">
        <v>317</v>
      </c>
      <c r="S592">
        <v>220</v>
      </c>
      <c r="T592" s="56" t="s">
        <v>328</v>
      </c>
      <c r="U592" t="s">
        <v>329</v>
      </c>
      <c r="V592" t="s">
        <v>320</v>
      </c>
      <c r="W592" s="56" t="s">
        <v>330</v>
      </c>
      <c r="X592" s="56">
        <v>0</v>
      </c>
      <c r="Y592" s="56" t="s">
        <v>330</v>
      </c>
      <c r="Z592" s="56">
        <v>0</v>
      </c>
      <c r="AA592" s="56" t="s">
        <v>330</v>
      </c>
      <c r="AB592" s="56">
        <v>0</v>
      </c>
      <c r="AC592" s="56">
        <v>0</v>
      </c>
      <c r="AD592" s="56">
        <v>0</v>
      </c>
      <c r="AE592" s="56" t="s">
        <v>322</v>
      </c>
      <c r="AF592" s="56">
        <v>0</v>
      </c>
      <c r="AG592" s="56" t="s">
        <v>322</v>
      </c>
      <c r="AH592" s="56">
        <v>0</v>
      </c>
      <c r="AI592" s="56" t="s">
        <v>328</v>
      </c>
      <c r="AJ592">
        <v>1</v>
      </c>
      <c r="AK592">
        <v>100</v>
      </c>
    </row>
    <row r="593" spans="1:37">
      <c r="A593" t="s">
        <v>1019</v>
      </c>
      <c r="B593" t="s">
        <v>309</v>
      </c>
      <c r="C593">
        <v>2019</v>
      </c>
      <c r="D593">
        <v>4</v>
      </c>
      <c r="E593" t="s">
        <v>1023</v>
      </c>
      <c r="F593" t="s">
        <v>311</v>
      </c>
      <c r="G593">
        <v>3.211735</v>
      </c>
      <c r="H593" s="24">
        <f>IF(AND(A593=A592,F593=F592,F593="Winter wheat"),G593*0.9*'Management details'!$F$46,
IF(AND(OR(A593&lt;&gt;A592,F593&lt;&gt;F592),F593="Winter wheat"),G593*'Management details'!$F$46,
IF(F593="Oilseed Rape",G593*'Management details'!$F$47)))</f>
        <v>27.620920999999999</v>
      </c>
      <c r="I593" t="s">
        <v>312</v>
      </c>
      <c r="J593">
        <v>10</v>
      </c>
      <c r="K593" t="s">
        <v>311</v>
      </c>
      <c r="L593" t="s">
        <v>345</v>
      </c>
      <c r="M593">
        <v>2.9</v>
      </c>
      <c r="N593" t="s">
        <v>314</v>
      </c>
      <c r="O593" t="s">
        <v>315</v>
      </c>
      <c r="P593">
        <v>7.7</v>
      </c>
      <c r="Q593" t="s">
        <v>316</v>
      </c>
      <c r="R593" t="s">
        <v>317</v>
      </c>
      <c r="S593">
        <v>220</v>
      </c>
      <c r="T593" s="56" t="s">
        <v>318</v>
      </c>
      <c r="U593" t="s">
        <v>319</v>
      </c>
      <c r="V593" t="s">
        <v>410</v>
      </c>
      <c r="W593" s="56" t="s">
        <v>330</v>
      </c>
      <c r="X593" s="56">
        <v>0</v>
      </c>
      <c r="Y593" s="56" t="s">
        <v>321</v>
      </c>
      <c r="Z593" s="56">
        <v>0</v>
      </c>
      <c r="AA593" s="56" t="s">
        <v>322</v>
      </c>
      <c r="AB593" s="56">
        <v>0</v>
      </c>
      <c r="AC593" s="56" t="s">
        <v>322</v>
      </c>
      <c r="AD593" s="56" t="s">
        <v>322</v>
      </c>
      <c r="AE593" s="56" t="s">
        <v>322</v>
      </c>
      <c r="AF593" s="56">
        <v>0</v>
      </c>
      <c r="AG593" s="56">
        <v>0</v>
      </c>
      <c r="AH593" s="56">
        <v>0</v>
      </c>
      <c r="AI593" s="56" t="s">
        <v>318</v>
      </c>
      <c r="AJ593">
        <v>1</v>
      </c>
      <c r="AK593">
        <v>100</v>
      </c>
    </row>
    <row r="594" spans="1:37">
      <c r="A594" t="s">
        <v>1019</v>
      </c>
      <c r="B594" t="s">
        <v>309</v>
      </c>
      <c r="C594">
        <v>2020</v>
      </c>
      <c r="D594">
        <v>5</v>
      </c>
      <c r="E594" t="s">
        <v>1024</v>
      </c>
      <c r="F594" t="s">
        <v>311</v>
      </c>
      <c r="G594">
        <v>3.211735</v>
      </c>
      <c r="H594" s="24">
        <f>IF(AND(A594=A593,F594=F593,F594="Winter wheat"),G594*0.9*'Management details'!$F$46,
IF(AND(OR(A594&lt;&gt;A593,F594&lt;&gt;F593),F594="Winter wheat"),G594*'Management details'!$F$46,
IF(F594="Oilseed Rape",G594*'Management details'!$F$47)))</f>
        <v>24.858828899999999</v>
      </c>
      <c r="I594" t="s">
        <v>312</v>
      </c>
      <c r="J594">
        <v>10</v>
      </c>
      <c r="K594" t="s">
        <v>311</v>
      </c>
      <c r="L594" t="s">
        <v>345</v>
      </c>
      <c r="M594">
        <v>2.9</v>
      </c>
      <c r="N594" t="s">
        <v>314</v>
      </c>
      <c r="O594" t="s">
        <v>315</v>
      </c>
      <c r="P594">
        <v>7.7</v>
      </c>
      <c r="Q594" t="s">
        <v>316</v>
      </c>
      <c r="R594" t="s">
        <v>317</v>
      </c>
      <c r="S594">
        <v>220</v>
      </c>
      <c r="T594" s="56" t="s">
        <v>318</v>
      </c>
      <c r="U594" t="s">
        <v>324</v>
      </c>
      <c r="V594" t="s">
        <v>412</v>
      </c>
      <c r="W594" s="56" t="s">
        <v>330</v>
      </c>
      <c r="X594" s="56">
        <v>0</v>
      </c>
      <c r="Y594" s="56" t="s">
        <v>321</v>
      </c>
      <c r="Z594" s="56">
        <v>0</v>
      </c>
      <c r="AA594" s="56" t="s">
        <v>322</v>
      </c>
      <c r="AB594" s="56">
        <v>0</v>
      </c>
      <c r="AC594" s="56">
        <v>0</v>
      </c>
      <c r="AD594" s="56">
        <v>0</v>
      </c>
      <c r="AE594" s="56" t="s">
        <v>322</v>
      </c>
      <c r="AF594" s="56">
        <v>0</v>
      </c>
      <c r="AG594" s="56">
        <v>0</v>
      </c>
      <c r="AH594" s="56">
        <v>0</v>
      </c>
      <c r="AI594" s="56" t="s">
        <v>318</v>
      </c>
      <c r="AJ594">
        <v>1</v>
      </c>
      <c r="AK594">
        <v>100</v>
      </c>
    </row>
    <row r="595" spans="1:37">
      <c r="A595" t="s">
        <v>1019</v>
      </c>
      <c r="B595" t="s">
        <v>309</v>
      </c>
      <c r="C595">
        <v>2021</v>
      </c>
      <c r="D595">
        <v>6</v>
      </c>
      <c r="E595" t="s">
        <v>1025</v>
      </c>
      <c r="F595" t="s">
        <v>326</v>
      </c>
      <c r="G595">
        <v>3.211735</v>
      </c>
      <c r="H595" s="24">
        <f>IF(AND(A595=A594,F595=F594,F595="Winter wheat"),G595*0.9*'Management details'!$F$46,
IF(AND(OR(A595&lt;&gt;A594,F595&lt;&gt;F594),F595="Winter wheat"),G595*'Management details'!$F$46,
IF(F595="Oilseed Rape",G595*'Management details'!$F$47)))</f>
        <v>11.2410725</v>
      </c>
      <c r="I595" t="s">
        <v>312</v>
      </c>
      <c r="J595">
        <v>10</v>
      </c>
      <c r="K595" t="s">
        <v>327</v>
      </c>
      <c r="L595" t="s">
        <v>345</v>
      </c>
      <c r="M595">
        <v>2.9</v>
      </c>
      <c r="N595" t="s">
        <v>314</v>
      </c>
      <c r="O595" t="s">
        <v>315</v>
      </c>
      <c r="P595">
        <v>7.7</v>
      </c>
      <c r="Q595" t="s">
        <v>316</v>
      </c>
      <c r="R595" t="s">
        <v>317</v>
      </c>
      <c r="S595">
        <v>220</v>
      </c>
      <c r="T595" s="56" t="s">
        <v>328</v>
      </c>
      <c r="U595" t="s">
        <v>329</v>
      </c>
      <c r="V595" t="s">
        <v>320</v>
      </c>
      <c r="W595" s="56" t="s">
        <v>330</v>
      </c>
      <c r="X595" s="56">
        <v>0</v>
      </c>
      <c r="Y595" s="56" t="s">
        <v>330</v>
      </c>
      <c r="Z595" s="56">
        <v>0</v>
      </c>
      <c r="AA595" s="56" t="s">
        <v>330</v>
      </c>
      <c r="AB595" s="56">
        <v>0</v>
      </c>
      <c r="AC595" s="56">
        <v>0</v>
      </c>
      <c r="AD595" s="56">
        <v>0</v>
      </c>
      <c r="AE595" s="56" t="s">
        <v>322</v>
      </c>
      <c r="AF595" s="56">
        <v>0</v>
      </c>
      <c r="AG595" s="56" t="s">
        <v>322</v>
      </c>
      <c r="AH595" s="56">
        <v>0</v>
      </c>
      <c r="AI595" s="56" t="s">
        <v>328</v>
      </c>
      <c r="AJ595">
        <v>1</v>
      </c>
      <c r="AK595">
        <v>100</v>
      </c>
    </row>
    <row r="596" spans="1:37">
      <c r="A596" t="s">
        <v>1026</v>
      </c>
      <c r="B596" t="s">
        <v>309</v>
      </c>
      <c r="C596">
        <v>2016</v>
      </c>
      <c r="D596">
        <v>1</v>
      </c>
      <c r="E596" t="s">
        <v>1027</v>
      </c>
      <c r="F596" t="s">
        <v>311</v>
      </c>
      <c r="G596">
        <v>8.3533530000000003</v>
      </c>
      <c r="H596" s="24">
        <f>IF(AND(A596=A595,F596=F595,F596="Winter wheat"),G596*0.9*'Management details'!$F$46,
IF(AND(OR(A596&lt;&gt;A595,F596&lt;&gt;F595),F596="Winter wheat"),G596*'Management details'!$F$46,
IF(F596="Oilseed Rape",G596*'Management details'!$F$47)))</f>
        <v>71.838835799999998</v>
      </c>
      <c r="I596" t="s">
        <v>312</v>
      </c>
      <c r="J596">
        <v>10</v>
      </c>
      <c r="K596" t="s">
        <v>311</v>
      </c>
      <c r="L596" t="s">
        <v>345</v>
      </c>
      <c r="M596">
        <v>2.6</v>
      </c>
      <c r="N596" t="s">
        <v>314</v>
      </c>
      <c r="O596" t="s">
        <v>336</v>
      </c>
      <c r="P596">
        <v>7.7</v>
      </c>
      <c r="Q596" t="s">
        <v>316</v>
      </c>
      <c r="R596" t="s">
        <v>317</v>
      </c>
      <c r="S596">
        <v>220</v>
      </c>
      <c r="T596" s="56" t="s">
        <v>318</v>
      </c>
      <c r="U596" t="s">
        <v>319</v>
      </c>
      <c r="V596" t="s">
        <v>320</v>
      </c>
      <c r="W596" s="56" t="s">
        <v>330</v>
      </c>
      <c r="X596" s="56">
        <v>0</v>
      </c>
      <c r="Y596" s="56" t="s">
        <v>321</v>
      </c>
      <c r="Z596" s="56">
        <v>0</v>
      </c>
      <c r="AA596" s="56" t="s">
        <v>322</v>
      </c>
      <c r="AB596" s="56">
        <v>0</v>
      </c>
      <c r="AC596" s="56" t="s">
        <v>322</v>
      </c>
      <c r="AD596" s="56" t="s">
        <v>322</v>
      </c>
      <c r="AE596" s="56" t="s">
        <v>322</v>
      </c>
      <c r="AF596" s="56">
        <v>0</v>
      </c>
      <c r="AG596" s="56">
        <v>0</v>
      </c>
      <c r="AH596" s="56">
        <v>0</v>
      </c>
      <c r="AI596" s="56" t="s">
        <v>318</v>
      </c>
      <c r="AJ596">
        <v>1</v>
      </c>
      <c r="AK596">
        <v>100</v>
      </c>
    </row>
    <row r="597" spans="1:37">
      <c r="A597" t="s">
        <v>1026</v>
      </c>
      <c r="B597" t="s">
        <v>309</v>
      </c>
      <c r="C597">
        <v>2017</v>
      </c>
      <c r="D597">
        <v>2</v>
      </c>
      <c r="E597" t="s">
        <v>1028</v>
      </c>
      <c r="F597" t="s">
        <v>311</v>
      </c>
      <c r="G597">
        <v>8.3533530000000003</v>
      </c>
      <c r="H597" s="24">
        <f>IF(AND(A597=A596,F597=F596,F597="Winter wheat"),G597*0.9*'Management details'!$F$46,
IF(AND(OR(A597&lt;&gt;A596,F597&lt;&gt;F596),F597="Winter wheat"),G597*'Management details'!$F$46,
IF(F597="Oilseed Rape",G597*'Management details'!$F$47)))</f>
        <v>64.654952219999998</v>
      </c>
      <c r="I597" t="s">
        <v>312</v>
      </c>
      <c r="J597">
        <v>10</v>
      </c>
      <c r="K597" t="s">
        <v>311</v>
      </c>
      <c r="L597" t="s">
        <v>345</v>
      </c>
      <c r="M597">
        <v>2.6</v>
      </c>
      <c r="N597" t="s">
        <v>314</v>
      </c>
      <c r="O597" t="s">
        <v>336</v>
      </c>
      <c r="P597">
        <v>7.7</v>
      </c>
      <c r="Q597" t="s">
        <v>316</v>
      </c>
      <c r="R597" t="s">
        <v>317</v>
      </c>
      <c r="S597">
        <v>220</v>
      </c>
      <c r="T597" s="56" t="s">
        <v>318</v>
      </c>
      <c r="U597" t="s">
        <v>324</v>
      </c>
      <c r="V597" t="s">
        <v>320</v>
      </c>
      <c r="W597" s="56" t="s">
        <v>330</v>
      </c>
      <c r="X597" s="56">
        <v>0</v>
      </c>
      <c r="Y597" s="56" t="s">
        <v>321</v>
      </c>
      <c r="Z597" s="56">
        <v>0</v>
      </c>
      <c r="AA597" s="56" t="s">
        <v>322</v>
      </c>
      <c r="AB597" s="56">
        <v>0</v>
      </c>
      <c r="AC597" s="56">
        <v>0</v>
      </c>
      <c r="AD597" s="56">
        <v>0</v>
      </c>
      <c r="AE597" s="56" t="s">
        <v>322</v>
      </c>
      <c r="AF597" s="56">
        <v>0</v>
      </c>
      <c r="AG597" s="56">
        <v>0</v>
      </c>
      <c r="AH597" s="56">
        <v>0</v>
      </c>
      <c r="AI597" s="56" t="s">
        <v>318</v>
      </c>
      <c r="AJ597">
        <v>1</v>
      </c>
      <c r="AK597">
        <v>100</v>
      </c>
    </row>
    <row r="598" spans="1:37">
      <c r="A598" t="s">
        <v>1026</v>
      </c>
      <c r="B598" t="s">
        <v>309</v>
      </c>
      <c r="C598">
        <v>2018</v>
      </c>
      <c r="D598">
        <v>3</v>
      </c>
      <c r="E598" t="s">
        <v>1029</v>
      </c>
      <c r="F598" t="s">
        <v>326</v>
      </c>
      <c r="G598">
        <v>8.3533530000000003</v>
      </c>
      <c r="H598" s="24">
        <f>IF(AND(A598=A597,F598=F597,F598="Winter wheat"),G598*0.9*'Management details'!$F$46,
IF(AND(OR(A598&lt;&gt;A597,F598&lt;&gt;F597),F598="Winter wheat"),G598*'Management details'!$F$46,
IF(F598="Oilseed Rape",G598*'Management details'!$F$47)))</f>
        <v>29.236735500000002</v>
      </c>
      <c r="I598" t="s">
        <v>312</v>
      </c>
      <c r="J598">
        <v>10</v>
      </c>
      <c r="K598" t="s">
        <v>327</v>
      </c>
      <c r="L598" t="s">
        <v>345</v>
      </c>
      <c r="M598">
        <v>2.6</v>
      </c>
      <c r="N598" t="s">
        <v>314</v>
      </c>
      <c r="O598" t="s">
        <v>336</v>
      </c>
      <c r="P598">
        <v>7.7</v>
      </c>
      <c r="Q598" t="s">
        <v>316</v>
      </c>
      <c r="R598" t="s">
        <v>317</v>
      </c>
      <c r="S598">
        <v>220</v>
      </c>
      <c r="T598" s="56" t="s">
        <v>328</v>
      </c>
      <c r="U598" t="s">
        <v>329</v>
      </c>
      <c r="V598" t="s">
        <v>320</v>
      </c>
      <c r="W598" s="56" t="s">
        <v>330</v>
      </c>
      <c r="X598" s="56">
        <v>0</v>
      </c>
      <c r="Y598" s="56" t="s">
        <v>330</v>
      </c>
      <c r="Z598" s="56">
        <v>0</v>
      </c>
      <c r="AA598" s="56" t="s">
        <v>330</v>
      </c>
      <c r="AB598" s="56">
        <v>0</v>
      </c>
      <c r="AC598" s="56">
        <v>0</v>
      </c>
      <c r="AD598" s="56">
        <v>0</v>
      </c>
      <c r="AE598" s="56" t="s">
        <v>322</v>
      </c>
      <c r="AF598" s="56">
        <v>0</v>
      </c>
      <c r="AG598" s="56" t="s">
        <v>322</v>
      </c>
      <c r="AH598" s="56">
        <v>0</v>
      </c>
      <c r="AI598" s="56" t="s">
        <v>328</v>
      </c>
      <c r="AJ598">
        <v>1</v>
      </c>
      <c r="AK598">
        <v>100</v>
      </c>
    </row>
    <row r="599" spans="1:37">
      <c r="A599" t="s">
        <v>1026</v>
      </c>
      <c r="B599" t="s">
        <v>309</v>
      </c>
      <c r="C599">
        <v>2019</v>
      </c>
      <c r="D599">
        <v>4</v>
      </c>
      <c r="E599" t="s">
        <v>1030</v>
      </c>
      <c r="F599" t="s">
        <v>311</v>
      </c>
      <c r="G599">
        <v>8.3533530000000003</v>
      </c>
      <c r="H599" s="24">
        <f>IF(AND(A599=A598,F599=F598,F599="Winter wheat"),G599*0.9*'Management details'!$F$46,
IF(AND(OR(A599&lt;&gt;A598,F599&lt;&gt;F598),F599="Winter wheat"),G599*'Management details'!$F$46,
IF(F599="Oilseed Rape",G599*'Management details'!$F$47)))</f>
        <v>71.838835799999998</v>
      </c>
      <c r="I599" t="s">
        <v>312</v>
      </c>
      <c r="J599">
        <v>10</v>
      </c>
      <c r="K599" t="s">
        <v>311</v>
      </c>
      <c r="L599" t="s">
        <v>345</v>
      </c>
      <c r="M599">
        <v>2.6</v>
      </c>
      <c r="N599" t="s">
        <v>314</v>
      </c>
      <c r="O599" t="s">
        <v>336</v>
      </c>
      <c r="P599">
        <v>7.7</v>
      </c>
      <c r="Q599" t="s">
        <v>316</v>
      </c>
      <c r="R599" t="s">
        <v>317</v>
      </c>
      <c r="S599">
        <v>220</v>
      </c>
      <c r="T599" s="56" t="s">
        <v>318</v>
      </c>
      <c r="U599" t="s">
        <v>319</v>
      </c>
      <c r="V599" t="s">
        <v>320</v>
      </c>
      <c r="W599" s="56" t="s">
        <v>330</v>
      </c>
      <c r="X599" s="56">
        <v>0</v>
      </c>
      <c r="Y599" s="56" t="s">
        <v>321</v>
      </c>
      <c r="Z599" s="56">
        <v>0</v>
      </c>
      <c r="AA599" s="56" t="s">
        <v>322</v>
      </c>
      <c r="AB599" s="56">
        <v>0</v>
      </c>
      <c r="AC599" s="56" t="s">
        <v>322</v>
      </c>
      <c r="AD599" s="56" t="s">
        <v>322</v>
      </c>
      <c r="AE599" s="56" t="s">
        <v>322</v>
      </c>
      <c r="AF599" s="56">
        <v>0</v>
      </c>
      <c r="AG599" s="56">
        <v>0</v>
      </c>
      <c r="AH599" s="56">
        <v>0</v>
      </c>
      <c r="AI599" s="56" t="s">
        <v>318</v>
      </c>
      <c r="AJ599">
        <v>1</v>
      </c>
      <c r="AK599">
        <v>100</v>
      </c>
    </row>
    <row r="600" spans="1:37">
      <c r="A600" t="s">
        <v>1026</v>
      </c>
      <c r="B600" t="s">
        <v>309</v>
      </c>
      <c r="C600">
        <v>2020</v>
      </c>
      <c r="D600">
        <v>5</v>
      </c>
      <c r="E600" t="s">
        <v>1031</v>
      </c>
      <c r="F600" t="s">
        <v>311</v>
      </c>
      <c r="G600">
        <v>8.3533530000000003</v>
      </c>
      <c r="H600" s="24">
        <f>IF(AND(A600=A599,F600=F599,F600="Winter wheat"),G600*0.9*'Management details'!$F$46,
IF(AND(OR(A600&lt;&gt;A599,F600&lt;&gt;F599),F600="Winter wheat"),G600*'Management details'!$F$46,
IF(F600="Oilseed Rape",G600*'Management details'!$F$47)))</f>
        <v>64.654952219999998</v>
      </c>
      <c r="I600" t="s">
        <v>312</v>
      </c>
      <c r="J600">
        <v>10</v>
      </c>
      <c r="K600" t="s">
        <v>311</v>
      </c>
      <c r="L600" t="s">
        <v>345</v>
      </c>
      <c r="M600">
        <v>2.6</v>
      </c>
      <c r="N600" t="s">
        <v>314</v>
      </c>
      <c r="O600" t="s">
        <v>336</v>
      </c>
      <c r="P600">
        <v>7.7</v>
      </c>
      <c r="Q600" t="s">
        <v>316</v>
      </c>
      <c r="R600" t="s">
        <v>317</v>
      </c>
      <c r="S600">
        <v>220</v>
      </c>
      <c r="T600" s="56" t="s">
        <v>318</v>
      </c>
      <c r="U600" t="s">
        <v>324</v>
      </c>
      <c r="V600" t="s">
        <v>320</v>
      </c>
      <c r="W600" s="56" t="s">
        <v>330</v>
      </c>
      <c r="X600" s="56">
        <v>0</v>
      </c>
      <c r="Y600" s="56" t="s">
        <v>321</v>
      </c>
      <c r="Z600" s="56">
        <v>0</v>
      </c>
      <c r="AA600" s="56" t="s">
        <v>322</v>
      </c>
      <c r="AB600" s="56">
        <v>0</v>
      </c>
      <c r="AC600" s="56">
        <v>0</v>
      </c>
      <c r="AD600" s="56">
        <v>0</v>
      </c>
      <c r="AE600" s="56" t="s">
        <v>322</v>
      </c>
      <c r="AF600" s="56">
        <v>0</v>
      </c>
      <c r="AG600" s="56">
        <v>0</v>
      </c>
      <c r="AH600" s="56">
        <v>0</v>
      </c>
      <c r="AI600" s="56" t="s">
        <v>318</v>
      </c>
      <c r="AJ600">
        <v>1</v>
      </c>
      <c r="AK600">
        <v>100</v>
      </c>
    </row>
    <row r="601" spans="1:37">
      <c r="A601" t="s">
        <v>1026</v>
      </c>
      <c r="B601" t="s">
        <v>309</v>
      </c>
      <c r="C601">
        <v>2021</v>
      </c>
      <c r="D601">
        <v>6</v>
      </c>
      <c r="E601" t="s">
        <v>1032</v>
      </c>
      <c r="F601" t="s">
        <v>326</v>
      </c>
      <c r="G601">
        <v>8.3533530000000003</v>
      </c>
      <c r="H601" s="24">
        <f>IF(AND(A601=A600,F601=F600,F601="Winter wheat"),G601*0.9*'Management details'!$F$46,
IF(AND(OR(A601&lt;&gt;A600,F601&lt;&gt;F600),F601="Winter wheat"),G601*'Management details'!$F$46,
IF(F601="Oilseed Rape",G601*'Management details'!$F$47)))</f>
        <v>29.236735500000002</v>
      </c>
      <c r="I601" t="s">
        <v>312</v>
      </c>
      <c r="J601">
        <v>10</v>
      </c>
      <c r="K601" t="s">
        <v>327</v>
      </c>
      <c r="L601" t="s">
        <v>345</v>
      </c>
      <c r="M601">
        <v>2.6</v>
      </c>
      <c r="N601" t="s">
        <v>314</v>
      </c>
      <c r="O601" t="s">
        <v>336</v>
      </c>
      <c r="P601">
        <v>7.7</v>
      </c>
      <c r="Q601" t="s">
        <v>316</v>
      </c>
      <c r="R601" t="s">
        <v>317</v>
      </c>
      <c r="S601">
        <v>220</v>
      </c>
      <c r="T601" s="56" t="s">
        <v>328</v>
      </c>
      <c r="U601" t="s">
        <v>329</v>
      </c>
      <c r="V601" t="s">
        <v>320</v>
      </c>
      <c r="W601" s="56" t="s">
        <v>330</v>
      </c>
      <c r="X601" s="56">
        <v>0</v>
      </c>
      <c r="Y601" s="56" t="s">
        <v>330</v>
      </c>
      <c r="Z601" s="56">
        <v>0</v>
      </c>
      <c r="AA601" s="56" t="s">
        <v>330</v>
      </c>
      <c r="AB601" s="56">
        <v>0</v>
      </c>
      <c r="AC601" s="56">
        <v>0</v>
      </c>
      <c r="AD601" s="56">
        <v>0</v>
      </c>
      <c r="AE601" s="56" t="s">
        <v>322</v>
      </c>
      <c r="AF601" s="56">
        <v>0</v>
      </c>
      <c r="AG601" s="56" t="s">
        <v>322</v>
      </c>
      <c r="AH601" s="56">
        <v>0</v>
      </c>
      <c r="AI601" s="56" t="s">
        <v>328</v>
      </c>
      <c r="AJ601">
        <v>1</v>
      </c>
      <c r="AK601">
        <v>100</v>
      </c>
    </row>
    <row r="602" spans="1:37">
      <c r="A602" t="s">
        <v>1033</v>
      </c>
      <c r="B602" t="s">
        <v>309</v>
      </c>
      <c r="C602">
        <v>2016</v>
      </c>
      <c r="D602">
        <v>1</v>
      </c>
      <c r="E602" t="s">
        <v>1034</v>
      </c>
      <c r="F602" t="s">
        <v>311</v>
      </c>
      <c r="G602">
        <v>9.2751750000000008</v>
      </c>
      <c r="H602" s="24">
        <f>IF(AND(A602=A601,F602=F601,F602="Winter wheat"),G602*0.9*'Management details'!$F$46,
IF(AND(OR(A602&lt;&gt;A601,F602&lt;&gt;F601),F602="Winter wheat"),G602*'Management details'!$F$46,
IF(F602="Oilseed Rape",G602*'Management details'!$F$47)))</f>
        <v>79.766505000000009</v>
      </c>
      <c r="I602" t="s">
        <v>312</v>
      </c>
      <c r="J602">
        <v>10</v>
      </c>
      <c r="K602" t="s">
        <v>311</v>
      </c>
      <c r="L602" t="s">
        <v>313</v>
      </c>
      <c r="M602">
        <v>3.1</v>
      </c>
      <c r="N602" t="s">
        <v>314</v>
      </c>
      <c r="O602" t="s">
        <v>315</v>
      </c>
      <c r="P602">
        <v>7.5</v>
      </c>
      <c r="Q602" t="s">
        <v>316</v>
      </c>
      <c r="R602" t="s">
        <v>317</v>
      </c>
      <c r="S602">
        <v>220</v>
      </c>
      <c r="T602" s="56" t="s">
        <v>318</v>
      </c>
      <c r="U602" t="s">
        <v>319</v>
      </c>
      <c r="V602" t="s">
        <v>320</v>
      </c>
      <c r="W602" s="56" t="s">
        <v>330</v>
      </c>
      <c r="X602" s="56">
        <v>0</v>
      </c>
      <c r="Y602" s="56" t="s">
        <v>321</v>
      </c>
      <c r="Z602" s="56">
        <v>0</v>
      </c>
      <c r="AA602" s="56" t="s">
        <v>322</v>
      </c>
      <c r="AB602" s="56">
        <v>0</v>
      </c>
      <c r="AC602" s="56" t="s">
        <v>322</v>
      </c>
      <c r="AD602" s="56" t="s">
        <v>322</v>
      </c>
      <c r="AE602" s="56" t="s">
        <v>322</v>
      </c>
      <c r="AF602" s="56">
        <v>0</v>
      </c>
      <c r="AG602" s="56">
        <v>0</v>
      </c>
      <c r="AH602" s="56">
        <v>0</v>
      </c>
      <c r="AI602" s="56" t="s">
        <v>318</v>
      </c>
      <c r="AJ602">
        <v>1</v>
      </c>
      <c r="AK602">
        <v>100</v>
      </c>
    </row>
    <row r="603" spans="1:37">
      <c r="A603" t="s">
        <v>1033</v>
      </c>
      <c r="B603" t="s">
        <v>309</v>
      </c>
      <c r="C603">
        <v>2017</v>
      </c>
      <c r="D603">
        <v>2</v>
      </c>
      <c r="E603" t="s">
        <v>1035</v>
      </c>
      <c r="F603" t="s">
        <v>311</v>
      </c>
      <c r="G603">
        <v>9.2751750000000008</v>
      </c>
      <c r="H603" s="24">
        <f>IF(AND(A603=A602,F603=F602,F603="Winter wheat"),G603*0.9*'Management details'!$F$46,
IF(AND(OR(A603&lt;&gt;A602,F603&lt;&gt;F602),F603="Winter wheat"),G603*'Management details'!$F$46,
IF(F603="Oilseed Rape",G603*'Management details'!$F$47)))</f>
        <v>71.789854500000004</v>
      </c>
      <c r="I603" t="s">
        <v>312</v>
      </c>
      <c r="J603">
        <v>10</v>
      </c>
      <c r="K603" t="s">
        <v>311</v>
      </c>
      <c r="L603" t="s">
        <v>313</v>
      </c>
      <c r="M603">
        <v>3.1</v>
      </c>
      <c r="N603" t="s">
        <v>314</v>
      </c>
      <c r="O603" t="s">
        <v>315</v>
      </c>
      <c r="P603">
        <v>7.5</v>
      </c>
      <c r="Q603" t="s">
        <v>316</v>
      </c>
      <c r="R603" t="s">
        <v>317</v>
      </c>
      <c r="S603">
        <v>220</v>
      </c>
      <c r="T603" s="56" t="s">
        <v>318</v>
      </c>
      <c r="U603" t="s">
        <v>324</v>
      </c>
      <c r="V603" t="s">
        <v>320</v>
      </c>
      <c r="W603" s="56" t="s">
        <v>330</v>
      </c>
      <c r="X603" s="56">
        <v>0</v>
      </c>
      <c r="Y603" s="56" t="s">
        <v>321</v>
      </c>
      <c r="Z603" s="56">
        <v>0</v>
      </c>
      <c r="AA603" s="56" t="s">
        <v>322</v>
      </c>
      <c r="AB603" s="56">
        <v>0</v>
      </c>
      <c r="AC603" s="56">
        <v>0</v>
      </c>
      <c r="AD603" s="56">
        <v>0</v>
      </c>
      <c r="AE603" s="56" t="s">
        <v>322</v>
      </c>
      <c r="AF603" s="56">
        <v>0</v>
      </c>
      <c r="AG603" s="56">
        <v>0</v>
      </c>
      <c r="AH603" s="56">
        <v>0</v>
      </c>
      <c r="AI603" s="56" t="s">
        <v>318</v>
      </c>
      <c r="AJ603">
        <v>1</v>
      </c>
      <c r="AK603">
        <v>100</v>
      </c>
    </row>
    <row r="604" spans="1:37">
      <c r="A604" t="s">
        <v>1033</v>
      </c>
      <c r="B604" t="s">
        <v>309</v>
      </c>
      <c r="C604">
        <v>2018</v>
      </c>
      <c r="D604">
        <v>3</v>
      </c>
      <c r="E604" t="s">
        <v>1036</v>
      </c>
      <c r="F604" t="s">
        <v>326</v>
      </c>
      <c r="G604">
        <v>9.2751750000000008</v>
      </c>
      <c r="H604" s="24">
        <f>IF(AND(A604=A603,F604=F603,F604="Winter wheat"),G604*0.9*'Management details'!$F$46,
IF(AND(OR(A604&lt;&gt;A603,F604&lt;&gt;F603),F604="Winter wheat"),G604*'Management details'!$F$46,
IF(F604="Oilseed Rape",G604*'Management details'!$F$47)))</f>
        <v>32.463112500000001</v>
      </c>
      <c r="I604" t="s">
        <v>312</v>
      </c>
      <c r="J604">
        <v>10</v>
      </c>
      <c r="K604" t="s">
        <v>327</v>
      </c>
      <c r="L604" t="s">
        <v>313</v>
      </c>
      <c r="M604">
        <v>3.1</v>
      </c>
      <c r="N604" t="s">
        <v>314</v>
      </c>
      <c r="O604" t="s">
        <v>315</v>
      </c>
      <c r="P604">
        <v>7.5</v>
      </c>
      <c r="Q604" t="s">
        <v>316</v>
      </c>
      <c r="R604" t="s">
        <v>317</v>
      </c>
      <c r="S604">
        <v>220</v>
      </c>
      <c r="T604" s="56" t="s">
        <v>328</v>
      </c>
      <c r="U604" t="s">
        <v>329</v>
      </c>
      <c r="V604" t="s">
        <v>320</v>
      </c>
      <c r="W604" s="56" t="s">
        <v>330</v>
      </c>
      <c r="X604" s="56">
        <v>0</v>
      </c>
      <c r="Y604" s="56" t="s">
        <v>330</v>
      </c>
      <c r="Z604" s="56">
        <v>0</v>
      </c>
      <c r="AA604" s="56" t="s">
        <v>330</v>
      </c>
      <c r="AB604" s="56">
        <v>0</v>
      </c>
      <c r="AC604" s="56">
        <v>0</v>
      </c>
      <c r="AD604" s="56">
        <v>0</v>
      </c>
      <c r="AE604" s="56" t="s">
        <v>322</v>
      </c>
      <c r="AF604" s="56">
        <v>0</v>
      </c>
      <c r="AG604" s="56" t="s">
        <v>322</v>
      </c>
      <c r="AH604" s="56">
        <v>0</v>
      </c>
      <c r="AI604" s="56" t="s">
        <v>328</v>
      </c>
      <c r="AJ604">
        <v>1</v>
      </c>
      <c r="AK604">
        <v>100</v>
      </c>
    </row>
    <row r="605" spans="1:37">
      <c r="A605" t="s">
        <v>1033</v>
      </c>
      <c r="B605" t="s">
        <v>309</v>
      </c>
      <c r="C605">
        <v>2019</v>
      </c>
      <c r="D605">
        <v>4</v>
      </c>
      <c r="E605" t="s">
        <v>1037</v>
      </c>
      <c r="F605" t="s">
        <v>311</v>
      </c>
      <c r="G605">
        <v>9.2751750000000008</v>
      </c>
      <c r="H605" s="24">
        <f>IF(AND(A605=A604,F605=F604,F605="Winter wheat"),G605*0.9*'Management details'!$F$46,
IF(AND(OR(A605&lt;&gt;A604,F605&lt;&gt;F604),F605="Winter wheat"),G605*'Management details'!$F$46,
IF(F605="Oilseed Rape",G605*'Management details'!$F$47)))</f>
        <v>79.766505000000009</v>
      </c>
      <c r="I605" t="s">
        <v>312</v>
      </c>
      <c r="J605">
        <v>10</v>
      </c>
      <c r="K605" t="s">
        <v>311</v>
      </c>
      <c r="L605" t="s">
        <v>313</v>
      </c>
      <c r="M605">
        <v>3.1</v>
      </c>
      <c r="N605" t="s">
        <v>314</v>
      </c>
      <c r="O605" t="s">
        <v>315</v>
      </c>
      <c r="P605">
        <v>7.5</v>
      </c>
      <c r="Q605" t="s">
        <v>316</v>
      </c>
      <c r="R605" t="s">
        <v>317</v>
      </c>
      <c r="S605">
        <v>220</v>
      </c>
      <c r="T605" s="56" t="s">
        <v>318</v>
      </c>
      <c r="U605" t="s">
        <v>319</v>
      </c>
      <c r="V605" t="s">
        <v>320</v>
      </c>
      <c r="W605" s="56" t="s">
        <v>330</v>
      </c>
      <c r="X605" s="56">
        <v>0</v>
      </c>
      <c r="Y605" s="56" t="s">
        <v>321</v>
      </c>
      <c r="Z605" s="56">
        <v>0</v>
      </c>
      <c r="AA605" s="56" t="s">
        <v>322</v>
      </c>
      <c r="AB605" s="56">
        <v>0</v>
      </c>
      <c r="AC605" s="56" t="s">
        <v>322</v>
      </c>
      <c r="AD605" s="56" t="s">
        <v>322</v>
      </c>
      <c r="AE605" s="56" t="s">
        <v>322</v>
      </c>
      <c r="AF605" s="56">
        <v>0</v>
      </c>
      <c r="AG605" s="56">
        <v>0</v>
      </c>
      <c r="AH605" s="56">
        <v>0</v>
      </c>
      <c r="AI605" s="56" t="s">
        <v>318</v>
      </c>
      <c r="AJ605">
        <v>1</v>
      </c>
      <c r="AK605">
        <v>100</v>
      </c>
    </row>
    <row r="606" spans="1:37">
      <c r="A606" t="s">
        <v>1033</v>
      </c>
      <c r="B606" t="s">
        <v>309</v>
      </c>
      <c r="C606">
        <v>2020</v>
      </c>
      <c r="D606">
        <v>5</v>
      </c>
      <c r="E606" t="s">
        <v>1038</v>
      </c>
      <c r="F606" t="s">
        <v>311</v>
      </c>
      <c r="G606">
        <v>9.2751750000000008</v>
      </c>
      <c r="H606" s="24">
        <f>IF(AND(A606=A605,F606=F605,F606="Winter wheat"),G606*0.9*'Management details'!$F$46,
IF(AND(OR(A606&lt;&gt;A605,F606&lt;&gt;F605),F606="Winter wheat"),G606*'Management details'!$F$46,
IF(F606="Oilseed Rape",G606*'Management details'!$F$47)))</f>
        <v>71.789854500000004</v>
      </c>
      <c r="I606" t="s">
        <v>312</v>
      </c>
      <c r="J606">
        <v>10</v>
      </c>
      <c r="K606" t="s">
        <v>311</v>
      </c>
      <c r="L606" t="s">
        <v>313</v>
      </c>
      <c r="M606">
        <v>3.1</v>
      </c>
      <c r="N606" t="s">
        <v>314</v>
      </c>
      <c r="O606" t="s">
        <v>315</v>
      </c>
      <c r="P606">
        <v>7.5</v>
      </c>
      <c r="Q606" t="s">
        <v>316</v>
      </c>
      <c r="R606" t="s">
        <v>317</v>
      </c>
      <c r="S606">
        <v>220</v>
      </c>
      <c r="T606" s="56" t="s">
        <v>318</v>
      </c>
      <c r="U606" t="s">
        <v>324</v>
      </c>
      <c r="V606" t="s">
        <v>320</v>
      </c>
      <c r="W606" s="56" t="s">
        <v>330</v>
      </c>
      <c r="X606" s="56">
        <v>0</v>
      </c>
      <c r="Y606" s="56" t="s">
        <v>321</v>
      </c>
      <c r="Z606" s="56">
        <v>0</v>
      </c>
      <c r="AA606" s="56" t="s">
        <v>322</v>
      </c>
      <c r="AB606" s="56">
        <v>0</v>
      </c>
      <c r="AC606" s="56">
        <v>0</v>
      </c>
      <c r="AD606" s="56">
        <v>0</v>
      </c>
      <c r="AE606" s="56" t="s">
        <v>322</v>
      </c>
      <c r="AF606" s="56">
        <v>0</v>
      </c>
      <c r="AG606" s="56">
        <v>0</v>
      </c>
      <c r="AH606" s="56">
        <v>0</v>
      </c>
      <c r="AI606" s="56" t="s">
        <v>318</v>
      </c>
      <c r="AJ606">
        <v>1</v>
      </c>
      <c r="AK606">
        <v>100</v>
      </c>
    </row>
    <row r="607" spans="1:37">
      <c r="A607" t="s">
        <v>1033</v>
      </c>
      <c r="B607" t="s">
        <v>309</v>
      </c>
      <c r="C607">
        <v>2021</v>
      </c>
      <c r="D607">
        <v>6</v>
      </c>
      <c r="E607" t="s">
        <v>1039</v>
      </c>
      <c r="F607" t="s">
        <v>326</v>
      </c>
      <c r="G607">
        <v>9.2751750000000008</v>
      </c>
      <c r="H607" s="24">
        <f>IF(AND(A607=A606,F607=F606,F607="Winter wheat"),G607*0.9*'Management details'!$F$46,
IF(AND(OR(A607&lt;&gt;A606,F607&lt;&gt;F606),F607="Winter wheat"),G607*'Management details'!$F$46,
IF(F607="Oilseed Rape",G607*'Management details'!$F$47)))</f>
        <v>32.463112500000001</v>
      </c>
      <c r="I607" t="s">
        <v>312</v>
      </c>
      <c r="J607">
        <v>10</v>
      </c>
      <c r="K607" t="s">
        <v>327</v>
      </c>
      <c r="L607" t="s">
        <v>313</v>
      </c>
      <c r="M607">
        <v>3.1</v>
      </c>
      <c r="N607" t="s">
        <v>314</v>
      </c>
      <c r="O607" t="s">
        <v>315</v>
      </c>
      <c r="P607">
        <v>7.5</v>
      </c>
      <c r="Q607" t="s">
        <v>316</v>
      </c>
      <c r="R607" t="s">
        <v>317</v>
      </c>
      <c r="S607">
        <v>220</v>
      </c>
      <c r="T607" s="56" t="s">
        <v>328</v>
      </c>
      <c r="U607" t="s">
        <v>329</v>
      </c>
      <c r="V607" t="s">
        <v>320</v>
      </c>
      <c r="W607" s="56" t="s">
        <v>330</v>
      </c>
      <c r="X607" s="56">
        <v>0</v>
      </c>
      <c r="Y607" s="56" t="s">
        <v>330</v>
      </c>
      <c r="Z607" s="56">
        <v>0</v>
      </c>
      <c r="AA607" s="56" t="s">
        <v>330</v>
      </c>
      <c r="AB607" s="56">
        <v>0</v>
      </c>
      <c r="AC607" s="56">
        <v>0</v>
      </c>
      <c r="AD607" s="56">
        <v>0</v>
      </c>
      <c r="AE607" s="56" t="s">
        <v>322</v>
      </c>
      <c r="AF607" s="56">
        <v>0</v>
      </c>
      <c r="AG607" s="56" t="s">
        <v>322</v>
      </c>
      <c r="AH607" s="56">
        <v>0</v>
      </c>
      <c r="AI607" s="56" t="s">
        <v>328</v>
      </c>
      <c r="AJ607">
        <v>1</v>
      </c>
      <c r="AK607">
        <v>100</v>
      </c>
    </row>
    <row r="608" spans="1:37">
      <c r="A608" t="s">
        <v>1040</v>
      </c>
      <c r="B608" t="s">
        <v>309</v>
      </c>
      <c r="C608">
        <v>2016</v>
      </c>
      <c r="D608">
        <v>1</v>
      </c>
      <c r="E608" t="s">
        <v>1041</v>
      </c>
      <c r="F608" t="s">
        <v>311</v>
      </c>
      <c r="G608">
        <v>5.3211630000000003</v>
      </c>
      <c r="H608" s="24">
        <f>IF(AND(A608=A607,F608=F607,F608="Winter wheat"),G608*0.9*'Management details'!$F$46,
IF(AND(OR(A608&lt;&gt;A607,F608&lt;&gt;F607),F608="Winter wheat"),G608*'Management details'!$F$46,
IF(F608="Oilseed Rape",G608*'Management details'!$F$47)))</f>
        <v>45.7620018</v>
      </c>
      <c r="I608" t="s">
        <v>312</v>
      </c>
      <c r="J608">
        <v>10</v>
      </c>
      <c r="K608" t="s">
        <v>311</v>
      </c>
      <c r="L608" t="s">
        <v>345</v>
      </c>
      <c r="M608">
        <v>2.2000000000000002</v>
      </c>
      <c r="N608" t="s">
        <v>314</v>
      </c>
      <c r="O608" t="s">
        <v>336</v>
      </c>
      <c r="P608">
        <v>6.7</v>
      </c>
      <c r="Q608" t="s">
        <v>337</v>
      </c>
      <c r="R608" t="s">
        <v>317</v>
      </c>
      <c r="S608">
        <v>220</v>
      </c>
      <c r="T608" s="56" t="s">
        <v>318</v>
      </c>
      <c r="U608" t="s">
        <v>319</v>
      </c>
      <c r="V608" t="s">
        <v>320</v>
      </c>
      <c r="W608" s="56" t="s">
        <v>330</v>
      </c>
      <c r="X608" s="56">
        <v>0</v>
      </c>
      <c r="Y608" s="56" t="s">
        <v>321</v>
      </c>
      <c r="Z608" s="56">
        <v>0</v>
      </c>
      <c r="AA608" s="56" t="s">
        <v>322</v>
      </c>
      <c r="AB608" s="56">
        <v>0</v>
      </c>
      <c r="AC608" s="56" t="s">
        <v>322</v>
      </c>
      <c r="AD608" s="56" t="s">
        <v>322</v>
      </c>
      <c r="AE608" s="56" t="s">
        <v>322</v>
      </c>
      <c r="AF608" s="56">
        <v>0</v>
      </c>
      <c r="AG608" s="56">
        <v>0</v>
      </c>
      <c r="AH608" s="56">
        <v>0</v>
      </c>
      <c r="AI608" s="56" t="s">
        <v>318</v>
      </c>
      <c r="AJ608">
        <v>1</v>
      </c>
      <c r="AK608">
        <v>100</v>
      </c>
    </row>
    <row r="609" spans="1:37">
      <c r="A609" t="s">
        <v>1040</v>
      </c>
      <c r="B609" t="s">
        <v>309</v>
      </c>
      <c r="C609">
        <v>2017</v>
      </c>
      <c r="D609">
        <v>2</v>
      </c>
      <c r="E609" t="s">
        <v>1042</v>
      </c>
      <c r="F609" t="s">
        <v>311</v>
      </c>
      <c r="G609">
        <v>5.3211630000000003</v>
      </c>
      <c r="H609" s="24">
        <f>IF(AND(A609=A608,F609=F608,F609="Winter wheat"),G609*0.9*'Management details'!$F$46,
IF(AND(OR(A609&lt;&gt;A608,F609&lt;&gt;F608),F609="Winter wheat"),G609*'Management details'!$F$46,
IF(F609="Oilseed Rape",G609*'Management details'!$F$47)))</f>
        <v>41.185801619999999</v>
      </c>
      <c r="I609" t="s">
        <v>312</v>
      </c>
      <c r="J609">
        <v>10</v>
      </c>
      <c r="K609" t="s">
        <v>311</v>
      </c>
      <c r="L609" t="s">
        <v>345</v>
      </c>
      <c r="M609">
        <v>2.2000000000000002</v>
      </c>
      <c r="N609" t="s">
        <v>314</v>
      </c>
      <c r="O609" t="s">
        <v>336</v>
      </c>
      <c r="P609">
        <v>6.7</v>
      </c>
      <c r="Q609" t="s">
        <v>337</v>
      </c>
      <c r="R609" t="s">
        <v>317</v>
      </c>
      <c r="S609">
        <v>220</v>
      </c>
      <c r="T609" s="56" t="s">
        <v>318</v>
      </c>
      <c r="U609" t="s">
        <v>324</v>
      </c>
      <c r="V609" t="s">
        <v>320</v>
      </c>
      <c r="W609" s="56" t="s">
        <v>330</v>
      </c>
      <c r="X609" s="56">
        <v>0</v>
      </c>
      <c r="Y609" s="56" t="s">
        <v>321</v>
      </c>
      <c r="Z609" s="56">
        <v>0</v>
      </c>
      <c r="AA609" s="56" t="s">
        <v>322</v>
      </c>
      <c r="AB609" s="56">
        <v>0</v>
      </c>
      <c r="AC609" s="56">
        <v>0</v>
      </c>
      <c r="AD609" s="56">
        <v>0</v>
      </c>
      <c r="AE609" s="56" t="s">
        <v>322</v>
      </c>
      <c r="AF609" s="56">
        <v>0</v>
      </c>
      <c r="AG609" s="56">
        <v>0</v>
      </c>
      <c r="AH609" s="56">
        <v>0</v>
      </c>
      <c r="AI609" s="56" t="s">
        <v>318</v>
      </c>
      <c r="AJ609">
        <v>1</v>
      </c>
      <c r="AK609">
        <v>100</v>
      </c>
    </row>
    <row r="610" spans="1:37">
      <c r="A610" t="s">
        <v>1040</v>
      </c>
      <c r="B610" t="s">
        <v>309</v>
      </c>
      <c r="C610">
        <v>2018</v>
      </c>
      <c r="D610">
        <v>3</v>
      </c>
      <c r="E610" t="s">
        <v>1043</v>
      </c>
      <c r="F610" t="s">
        <v>326</v>
      </c>
      <c r="G610">
        <v>5.3211630000000003</v>
      </c>
      <c r="H610" s="24">
        <f>IF(AND(A610=A609,F610=F609,F610="Winter wheat"),G610*0.9*'Management details'!$F$46,
IF(AND(OR(A610&lt;&gt;A609,F610&lt;&gt;F609),F610="Winter wheat"),G610*'Management details'!$F$46,
IF(F610="Oilseed Rape",G610*'Management details'!$F$47)))</f>
        <v>18.624070500000002</v>
      </c>
      <c r="I610" t="s">
        <v>312</v>
      </c>
      <c r="J610">
        <v>10</v>
      </c>
      <c r="K610" t="s">
        <v>327</v>
      </c>
      <c r="L610" t="s">
        <v>345</v>
      </c>
      <c r="M610">
        <v>2.2000000000000002</v>
      </c>
      <c r="N610" t="s">
        <v>314</v>
      </c>
      <c r="O610" t="s">
        <v>336</v>
      </c>
      <c r="P610">
        <v>6.7</v>
      </c>
      <c r="Q610" t="s">
        <v>337</v>
      </c>
      <c r="R610" t="s">
        <v>317</v>
      </c>
      <c r="S610">
        <v>220</v>
      </c>
      <c r="T610" s="56" t="s">
        <v>328</v>
      </c>
      <c r="U610" t="s">
        <v>329</v>
      </c>
      <c r="V610" t="s">
        <v>320</v>
      </c>
      <c r="W610" s="56" t="s">
        <v>330</v>
      </c>
      <c r="X610" s="56">
        <v>0</v>
      </c>
      <c r="Y610" s="56" t="s">
        <v>330</v>
      </c>
      <c r="Z610" s="56">
        <v>0</v>
      </c>
      <c r="AA610" s="56" t="s">
        <v>330</v>
      </c>
      <c r="AB610" s="56">
        <v>0</v>
      </c>
      <c r="AC610" s="56">
        <v>0</v>
      </c>
      <c r="AD610" s="56">
        <v>0</v>
      </c>
      <c r="AE610" s="56" t="s">
        <v>322</v>
      </c>
      <c r="AF610" s="56">
        <v>0</v>
      </c>
      <c r="AG610" s="56" t="s">
        <v>322</v>
      </c>
      <c r="AH610" s="56">
        <v>0</v>
      </c>
      <c r="AI610" s="56" t="s">
        <v>328</v>
      </c>
      <c r="AJ610">
        <v>1</v>
      </c>
      <c r="AK610">
        <v>100</v>
      </c>
    </row>
    <row r="611" spans="1:37">
      <c r="A611" t="s">
        <v>1040</v>
      </c>
      <c r="B611" t="s">
        <v>309</v>
      </c>
      <c r="C611">
        <v>2019</v>
      </c>
      <c r="D611">
        <v>4</v>
      </c>
      <c r="E611" t="s">
        <v>1044</v>
      </c>
      <c r="F611" t="s">
        <v>311</v>
      </c>
      <c r="G611">
        <v>5.3211630000000003</v>
      </c>
      <c r="H611" s="24">
        <f>IF(AND(A611=A610,F611=F610,F611="Winter wheat"),G611*0.9*'Management details'!$F$46,
IF(AND(OR(A611&lt;&gt;A610,F611&lt;&gt;F610),F611="Winter wheat"),G611*'Management details'!$F$46,
IF(F611="Oilseed Rape",G611*'Management details'!$F$47)))</f>
        <v>45.7620018</v>
      </c>
      <c r="I611" t="s">
        <v>312</v>
      </c>
      <c r="J611">
        <v>10</v>
      </c>
      <c r="K611" t="s">
        <v>311</v>
      </c>
      <c r="L611" t="s">
        <v>345</v>
      </c>
      <c r="M611">
        <v>2.2000000000000002</v>
      </c>
      <c r="N611" t="s">
        <v>314</v>
      </c>
      <c r="O611" t="s">
        <v>336</v>
      </c>
      <c r="P611">
        <v>6.7</v>
      </c>
      <c r="Q611" t="s">
        <v>337</v>
      </c>
      <c r="R611" t="s">
        <v>317</v>
      </c>
      <c r="S611">
        <v>220</v>
      </c>
      <c r="T611" s="56" t="s">
        <v>318</v>
      </c>
      <c r="U611" t="s">
        <v>319</v>
      </c>
      <c r="V611" t="s">
        <v>320</v>
      </c>
      <c r="W611" s="56" t="s">
        <v>330</v>
      </c>
      <c r="X611" s="56">
        <v>0</v>
      </c>
      <c r="Y611" s="56" t="s">
        <v>321</v>
      </c>
      <c r="Z611" s="56">
        <v>0</v>
      </c>
      <c r="AA611" s="56" t="s">
        <v>322</v>
      </c>
      <c r="AB611" s="56">
        <v>0</v>
      </c>
      <c r="AC611" s="56" t="s">
        <v>322</v>
      </c>
      <c r="AD611" s="56" t="s">
        <v>322</v>
      </c>
      <c r="AE611" s="56" t="s">
        <v>322</v>
      </c>
      <c r="AF611" s="56">
        <v>0</v>
      </c>
      <c r="AG611" s="56">
        <v>0</v>
      </c>
      <c r="AH611" s="56">
        <v>0</v>
      </c>
      <c r="AI611" s="56" t="s">
        <v>318</v>
      </c>
      <c r="AJ611">
        <v>1</v>
      </c>
      <c r="AK611">
        <v>100</v>
      </c>
    </row>
    <row r="612" spans="1:37">
      <c r="A612" t="s">
        <v>1040</v>
      </c>
      <c r="B612" t="s">
        <v>309</v>
      </c>
      <c r="C612">
        <v>2020</v>
      </c>
      <c r="D612">
        <v>5</v>
      </c>
      <c r="E612" t="s">
        <v>1045</v>
      </c>
      <c r="F612" t="s">
        <v>311</v>
      </c>
      <c r="G612">
        <v>5.3211630000000003</v>
      </c>
      <c r="H612" s="24">
        <f>IF(AND(A612=A611,F612=F611,F612="Winter wheat"),G612*0.9*'Management details'!$F$46,
IF(AND(OR(A612&lt;&gt;A611,F612&lt;&gt;F611),F612="Winter wheat"),G612*'Management details'!$F$46,
IF(F612="Oilseed Rape",G612*'Management details'!$F$47)))</f>
        <v>41.185801619999999</v>
      </c>
      <c r="I612" t="s">
        <v>312</v>
      </c>
      <c r="J612">
        <v>10</v>
      </c>
      <c r="K612" t="s">
        <v>311</v>
      </c>
      <c r="L612" t="s">
        <v>345</v>
      </c>
      <c r="M612">
        <v>2.2000000000000002</v>
      </c>
      <c r="N612" t="s">
        <v>314</v>
      </c>
      <c r="O612" t="s">
        <v>336</v>
      </c>
      <c r="P612">
        <v>6.7</v>
      </c>
      <c r="Q612" t="s">
        <v>337</v>
      </c>
      <c r="R612" t="s">
        <v>317</v>
      </c>
      <c r="S612">
        <v>220</v>
      </c>
      <c r="T612" s="56" t="s">
        <v>318</v>
      </c>
      <c r="U612" t="s">
        <v>324</v>
      </c>
      <c r="V612" t="s">
        <v>320</v>
      </c>
      <c r="W612" s="56" t="s">
        <v>330</v>
      </c>
      <c r="X612" s="56">
        <v>0</v>
      </c>
      <c r="Y612" s="56" t="s">
        <v>321</v>
      </c>
      <c r="Z612" s="56">
        <v>0</v>
      </c>
      <c r="AA612" s="56" t="s">
        <v>322</v>
      </c>
      <c r="AB612" s="56">
        <v>0</v>
      </c>
      <c r="AC612" s="56">
        <v>0</v>
      </c>
      <c r="AD612" s="56">
        <v>0</v>
      </c>
      <c r="AE612" s="56" t="s">
        <v>322</v>
      </c>
      <c r="AF612" s="56">
        <v>0</v>
      </c>
      <c r="AG612" s="56">
        <v>0</v>
      </c>
      <c r="AH612" s="56">
        <v>0</v>
      </c>
      <c r="AI612" s="56" t="s">
        <v>318</v>
      </c>
      <c r="AJ612">
        <v>1</v>
      </c>
      <c r="AK612">
        <v>100</v>
      </c>
    </row>
    <row r="613" spans="1:37">
      <c r="A613" t="s">
        <v>1040</v>
      </c>
      <c r="B613" t="s">
        <v>309</v>
      </c>
      <c r="C613">
        <v>2021</v>
      </c>
      <c r="D613">
        <v>6</v>
      </c>
      <c r="E613" t="s">
        <v>1046</v>
      </c>
      <c r="F613" t="s">
        <v>326</v>
      </c>
      <c r="G613">
        <v>5.3211630000000003</v>
      </c>
      <c r="H613" s="24">
        <f>IF(AND(A613=A612,F613=F612,F613="Winter wheat"),G613*0.9*'Management details'!$F$46,
IF(AND(OR(A613&lt;&gt;A612,F613&lt;&gt;F612),F613="Winter wheat"),G613*'Management details'!$F$46,
IF(F613="Oilseed Rape",G613*'Management details'!$F$47)))</f>
        <v>18.624070500000002</v>
      </c>
      <c r="I613" t="s">
        <v>312</v>
      </c>
      <c r="J613">
        <v>10</v>
      </c>
      <c r="K613" t="s">
        <v>327</v>
      </c>
      <c r="L613" t="s">
        <v>345</v>
      </c>
      <c r="M613">
        <v>2.2000000000000002</v>
      </c>
      <c r="N613" t="s">
        <v>314</v>
      </c>
      <c r="O613" t="s">
        <v>336</v>
      </c>
      <c r="P613">
        <v>6.7</v>
      </c>
      <c r="Q613" t="s">
        <v>337</v>
      </c>
      <c r="R613" t="s">
        <v>317</v>
      </c>
      <c r="S613">
        <v>220</v>
      </c>
      <c r="T613" s="56" t="s">
        <v>328</v>
      </c>
      <c r="U613" t="s">
        <v>329</v>
      </c>
      <c r="V613" t="s">
        <v>320</v>
      </c>
      <c r="W613" s="56" t="s">
        <v>330</v>
      </c>
      <c r="X613" s="56">
        <v>0</v>
      </c>
      <c r="Y613" s="56" t="s">
        <v>330</v>
      </c>
      <c r="Z613" s="56">
        <v>0</v>
      </c>
      <c r="AA613" s="56" t="s">
        <v>330</v>
      </c>
      <c r="AB613" s="56">
        <v>0</v>
      </c>
      <c r="AC613" s="56">
        <v>0</v>
      </c>
      <c r="AD613" s="56">
        <v>0</v>
      </c>
      <c r="AE613" s="56" t="s">
        <v>322</v>
      </c>
      <c r="AF613" s="56">
        <v>0</v>
      </c>
      <c r="AG613" s="56" t="s">
        <v>322</v>
      </c>
      <c r="AH613" s="56">
        <v>0</v>
      </c>
      <c r="AI613" s="56" t="s">
        <v>328</v>
      </c>
      <c r="AJ613">
        <v>1</v>
      </c>
      <c r="AK613">
        <v>100</v>
      </c>
    </row>
    <row r="614" spans="1:37">
      <c r="A614" t="s">
        <v>1047</v>
      </c>
      <c r="B614" t="s">
        <v>309</v>
      </c>
      <c r="C614">
        <v>2016</v>
      </c>
      <c r="D614">
        <v>1</v>
      </c>
      <c r="E614" t="s">
        <v>1048</v>
      </c>
      <c r="F614" t="s">
        <v>311</v>
      </c>
      <c r="G614">
        <v>8.7143870000000003</v>
      </c>
      <c r="H614" s="24">
        <f>IF(AND(A614=A613,F614=F613,F614="Winter wheat"),G614*0.9*'Management details'!$F$46,
IF(AND(OR(A614&lt;&gt;A613,F614&lt;&gt;F613),F614="Winter wheat"),G614*'Management details'!$F$46,
IF(F614="Oilseed Rape",G614*'Management details'!$F$47)))</f>
        <v>74.943728199999995</v>
      </c>
      <c r="I614" t="s">
        <v>312</v>
      </c>
      <c r="J614">
        <v>10</v>
      </c>
      <c r="K614" t="s">
        <v>311</v>
      </c>
      <c r="L614" t="s">
        <v>381</v>
      </c>
      <c r="M614">
        <v>20.5</v>
      </c>
      <c r="N614" t="s">
        <v>314</v>
      </c>
      <c r="O614" t="s">
        <v>315</v>
      </c>
      <c r="P614">
        <v>6.6</v>
      </c>
      <c r="Q614" t="s">
        <v>337</v>
      </c>
      <c r="R614" t="s">
        <v>317</v>
      </c>
      <c r="S614">
        <v>220</v>
      </c>
      <c r="T614" s="56" t="s">
        <v>318</v>
      </c>
      <c r="U614" t="s">
        <v>319</v>
      </c>
      <c r="V614" t="s">
        <v>320</v>
      </c>
      <c r="W614" s="56" t="s">
        <v>330</v>
      </c>
      <c r="X614" s="56">
        <v>0</v>
      </c>
      <c r="Y614" s="56" t="s">
        <v>321</v>
      </c>
      <c r="Z614" s="56">
        <v>0</v>
      </c>
      <c r="AA614" s="56" t="s">
        <v>322</v>
      </c>
      <c r="AB614" s="56">
        <v>0</v>
      </c>
      <c r="AC614" s="56" t="s">
        <v>322</v>
      </c>
      <c r="AD614" s="56" t="s">
        <v>322</v>
      </c>
      <c r="AE614" s="56" t="s">
        <v>322</v>
      </c>
      <c r="AF614" s="56">
        <v>0</v>
      </c>
      <c r="AG614" s="56">
        <v>0</v>
      </c>
      <c r="AH614" s="56">
        <v>0</v>
      </c>
      <c r="AI614" s="56" t="s">
        <v>318</v>
      </c>
      <c r="AJ614">
        <v>1</v>
      </c>
      <c r="AK614">
        <v>100</v>
      </c>
    </row>
    <row r="615" spans="1:37">
      <c r="A615" t="s">
        <v>1047</v>
      </c>
      <c r="B615" t="s">
        <v>309</v>
      </c>
      <c r="C615">
        <v>2017</v>
      </c>
      <c r="D615">
        <v>2</v>
      </c>
      <c r="E615" t="s">
        <v>1049</v>
      </c>
      <c r="F615" t="s">
        <v>311</v>
      </c>
      <c r="G615">
        <v>8.7143870000000003</v>
      </c>
      <c r="H615" s="24">
        <f>IF(AND(A615=A614,F615=F614,F615="Winter wheat"),G615*0.9*'Management details'!$F$46,
IF(AND(OR(A615&lt;&gt;A614,F615&lt;&gt;F614),F615="Winter wheat"),G615*'Management details'!$F$46,
IF(F615="Oilseed Rape",G615*'Management details'!$F$47)))</f>
        <v>67.44935538</v>
      </c>
      <c r="I615" t="s">
        <v>312</v>
      </c>
      <c r="J615">
        <v>10</v>
      </c>
      <c r="K615" t="s">
        <v>311</v>
      </c>
      <c r="L615" t="s">
        <v>381</v>
      </c>
      <c r="M615">
        <v>20.5</v>
      </c>
      <c r="N615" t="s">
        <v>314</v>
      </c>
      <c r="O615" t="s">
        <v>315</v>
      </c>
      <c r="P615">
        <v>6.6</v>
      </c>
      <c r="Q615" t="s">
        <v>337</v>
      </c>
      <c r="R615" t="s">
        <v>317</v>
      </c>
      <c r="S615">
        <v>220</v>
      </c>
      <c r="T615" s="56" t="s">
        <v>318</v>
      </c>
      <c r="U615" t="s">
        <v>324</v>
      </c>
      <c r="V615" t="s">
        <v>320</v>
      </c>
      <c r="W615" s="56" t="s">
        <v>330</v>
      </c>
      <c r="X615" s="56">
        <v>0</v>
      </c>
      <c r="Y615" s="56" t="s">
        <v>321</v>
      </c>
      <c r="Z615" s="56">
        <v>0</v>
      </c>
      <c r="AA615" s="56" t="s">
        <v>322</v>
      </c>
      <c r="AB615" s="56">
        <v>0</v>
      </c>
      <c r="AC615" s="56">
        <v>0</v>
      </c>
      <c r="AD615" s="56">
        <v>0</v>
      </c>
      <c r="AE615" s="56" t="s">
        <v>322</v>
      </c>
      <c r="AF615" s="56">
        <v>0</v>
      </c>
      <c r="AG615" s="56">
        <v>0</v>
      </c>
      <c r="AH615" s="56">
        <v>0</v>
      </c>
      <c r="AI615" s="56" t="s">
        <v>318</v>
      </c>
      <c r="AJ615">
        <v>1</v>
      </c>
      <c r="AK615">
        <v>100</v>
      </c>
    </row>
    <row r="616" spans="1:37">
      <c r="A616" t="s">
        <v>1047</v>
      </c>
      <c r="B616" t="s">
        <v>309</v>
      </c>
      <c r="C616">
        <v>2018</v>
      </c>
      <c r="D616">
        <v>3</v>
      </c>
      <c r="E616" t="s">
        <v>1050</v>
      </c>
      <c r="F616" t="s">
        <v>326</v>
      </c>
      <c r="G616">
        <v>8.7143870000000003</v>
      </c>
      <c r="H616" s="24">
        <f>IF(AND(A616=A615,F616=F615,F616="Winter wheat"),G616*0.9*'Management details'!$F$46,
IF(AND(OR(A616&lt;&gt;A615,F616&lt;&gt;F615),F616="Winter wheat"),G616*'Management details'!$F$46,
IF(F616="Oilseed Rape",G616*'Management details'!$F$47)))</f>
        <v>30.5003545</v>
      </c>
      <c r="I616" t="s">
        <v>312</v>
      </c>
      <c r="J616">
        <v>10</v>
      </c>
      <c r="K616" t="s">
        <v>327</v>
      </c>
      <c r="L616" t="s">
        <v>381</v>
      </c>
      <c r="M616">
        <v>20.5</v>
      </c>
      <c r="N616" t="s">
        <v>314</v>
      </c>
      <c r="O616" t="s">
        <v>315</v>
      </c>
      <c r="P616">
        <v>6.6</v>
      </c>
      <c r="Q616" t="s">
        <v>337</v>
      </c>
      <c r="R616" t="s">
        <v>317</v>
      </c>
      <c r="S616">
        <v>220</v>
      </c>
      <c r="T616" s="56" t="s">
        <v>328</v>
      </c>
      <c r="U616" t="s">
        <v>329</v>
      </c>
      <c r="V616" t="s">
        <v>320</v>
      </c>
      <c r="W616" s="56" t="s">
        <v>330</v>
      </c>
      <c r="X616" s="56">
        <v>0</v>
      </c>
      <c r="Y616" s="56" t="s">
        <v>330</v>
      </c>
      <c r="Z616" s="56">
        <v>0</v>
      </c>
      <c r="AA616" s="56" t="s">
        <v>330</v>
      </c>
      <c r="AB616" s="56">
        <v>0</v>
      </c>
      <c r="AC616" s="56">
        <v>0</v>
      </c>
      <c r="AD616" s="56">
        <v>0</v>
      </c>
      <c r="AE616" s="56" t="s">
        <v>322</v>
      </c>
      <c r="AF616" s="56">
        <v>0</v>
      </c>
      <c r="AG616" s="56" t="s">
        <v>322</v>
      </c>
      <c r="AH616" s="56">
        <v>0</v>
      </c>
      <c r="AI616" s="56" t="s">
        <v>328</v>
      </c>
      <c r="AJ616">
        <v>1</v>
      </c>
      <c r="AK616">
        <v>100</v>
      </c>
    </row>
    <row r="617" spans="1:37">
      <c r="A617" t="s">
        <v>1047</v>
      </c>
      <c r="B617" t="s">
        <v>309</v>
      </c>
      <c r="C617">
        <v>2019</v>
      </c>
      <c r="D617">
        <v>4</v>
      </c>
      <c r="E617" t="s">
        <v>1051</v>
      </c>
      <c r="F617" t="s">
        <v>311</v>
      </c>
      <c r="G617">
        <v>8.7143870000000003</v>
      </c>
      <c r="H617" s="24">
        <f>IF(AND(A617=A616,F617=F616,F617="Winter wheat"),G617*0.9*'Management details'!$F$46,
IF(AND(OR(A617&lt;&gt;A616,F617&lt;&gt;F616),F617="Winter wheat"),G617*'Management details'!$F$46,
IF(F617="Oilseed Rape",G617*'Management details'!$F$47)))</f>
        <v>74.943728199999995</v>
      </c>
      <c r="I617" t="s">
        <v>312</v>
      </c>
      <c r="J617">
        <v>10</v>
      </c>
      <c r="K617" t="s">
        <v>311</v>
      </c>
      <c r="L617" t="s">
        <v>381</v>
      </c>
      <c r="M617">
        <v>20.5</v>
      </c>
      <c r="N617" t="s">
        <v>314</v>
      </c>
      <c r="O617" t="s">
        <v>315</v>
      </c>
      <c r="P617">
        <v>6.6</v>
      </c>
      <c r="Q617" t="s">
        <v>337</v>
      </c>
      <c r="R617" t="s">
        <v>317</v>
      </c>
      <c r="S617">
        <v>220</v>
      </c>
      <c r="T617" s="56" t="s">
        <v>318</v>
      </c>
      <c r="U617" t="s">
        <v>319</v>
      </c>
      <c r="V617" t="s">
        <v>320</v>
      </c>
      <c r="W617" s="56" t="s">
        <v>330</v>
      </c>
      <c r="X617" s="56">
        <v>0</v>
      </c>
      <c r="Y617" s="56" t="s">
        <v>321</v>
      </c>
      <c r="Z617" s="56">
        <v>0</v>
      </c>
      <c r="AA617" s="56" t="s">
        <v>322</v>
      </c>
      <c r="AB617" s="56">
        <v>0</v>
      </c>
      <c r="AC617" s="56" t="s">
        <v>322</v>
      </c>
      <c r="AD617" s="56" t="s">
        <v>322</v>
      </c>
      <c r="AE617" s="56" t="s">
        <v>322</v>
      </c>
      <c r="AF617" s="56">
        <v>0</v>
      </c>
      <c r="AG617" s="56">
        <v>0</v>
      </c>
      <c r="AH617" s="56">
        <v>0</v>
      </c>
      <c r="AI617" s="56" t="s">
        <v>318</v>
      </c>
      <c r="AJ617">
        <v>1</v>
      </c>
      <c r="AK617">
        <v>100</v>
      </c>
    </row>
    <row r="618" spans="1:37">
      <c r="A618" t="s">
        <v>1047</v>
      </c>
      <c r="B618" t="s">
        <v>309</v>
      </c>
      <c r="C618">
        <v>2020</v>
      </c>
      <c r="D618">
        <v>5</v>
      </c>
      <c r="E618" t="s">
        <v>1052</v>
      </c>
      <c r="F618" t="s">
        <v>311</v>
      </c>
      <c r="G618">
        <v>8.7143870000000003</v>
      </c>
      <c r="H618" s="24">
        <f>IF(AND(A618=A617,F618=F617,F618="Winter wheat"),G618*0.9*'Management details'!$F$46,
IF(AND(OR(A618&lt;&gt;A617,F618&lt;&gt;F617),F618="Winter wheat"),G618*'Management details'!$F$46,
IF(F618="Oilseed Rape",G618*'Management details'!$F$47)))</f>
        <v>67.44935538</v>
      </c>
      <c r="I618" t="s">
        <v>312</v>
      </c>
      <c r="J618">
        <v>10</v>
      </c>
      <c r="K618" t="s">
        <v>311</v>
      </c>
      <c r="L618" t="s">
        <v>381</v>
      </c>
      <c r="M618">
        <v>20.5</v>
      </c>
      <c r="N618" t="s">
        <v>314</v>
      </c>
      <c r="O618" t="s">
        <v>315</v>
      </c>
      <c r="P618">
        <v>6.6</v>
      </c>
      <c r="Q618" t="s">
        <v>337</v>
      </c>
      <c r="R618" t="s">
        <v>317</v>
      </c>
      <c r="S618">
        <v>220</v>
      </c>
      <c r="T618" s="56" t="s">
        <v>318</v>
      </c>
      <c r="U618" t="s">
        <v>324</v>
      </c>
      <c r="V618" t="s">
        <v>320</v>
      </c>
      <c r="W618" s="56" t="s">
        <v>330</v>
      </c>
      <c r="X618" s="56">
        <v>0</v>
      </c>
      <c r="Y618" s="56" t="s">
        <v>321</v>
      </c>
      <c r="Z618" s="56">
        <v>0</v>
      </c>
      <c r="AA618" s="56" t="s">
        <v>322</v>
      </c>
      <c r="AB618" s="56">
        <v>0</v>
      </c>
      <c r="AC618" s="56">
        <v>0</v>
      </c>
      <c r="AD618" s="56">
        <v>0</v>
      </c>
      <c r="AE618" s="56" t="s">
        <v>322</v>
      </c>
      <c r="AF618" s="56">
        <v>0</v>
      </c>
      <c r="AG618" s="56">
        <v>0</v>
      </c>
      <c r="AH618" s="56">
        <v>0</v>
      </c>
      <c r="AI618" s="56" t="s">
        <v>318</v>
      </c>
      <c r="AJ618">
        <v>1</v>
      </c>
      <c r="AK618">
        <v>100</v>
      </c>
    </row>
    <row r="619" spans="1:37">
      <c r="A619" t="s">
        <v>1047</v>
      </c>
      <c r="B619" t="s">
        <v>309</v>
      </c>
      <c r="C619">
        <v>2021</v>
      </c>
      <c r="D619">
        <v>6</v>
      </c>
      <c r="E619" t="s">
        <v>1053</v>
      </c>
      <c r="F619" t="s">
        <v>326</v>
      </c>
      <c r="G619">
        <v>8.7143870000000003</v>
      </c>
      <c r="H619" s="24">
        <f>IF(AND(A619=A618,F619=F618,F619="Winter wheat"),G619*0.9*'Management details'!$F$46,
IF(AND(OR(A619&lt;&gt;A618,F619&lt;&gt;F618),F619="Winter wheat"),G619*'Management details'!$F$46,
IF(F619="Oilseed Rape",G619*'Management details'!$F$47)))</f>
        <v>30.5003545</v>
      </c>
      <c r="I619" t="s">
        <v>312</v>
      </c>
      <c r="J619">
        <v>10</v>
      </c>
      <c r="K619" t="s">
        <v>327</v>
      </c>
      <c r="L619" t="s">
        <v>381</v>
      </c>
      <c r="M619">
        <v>20.5</v>
      </c>
      <c r="N619" t="s">
        <v>314</v>
      </c>
      <c r="O619" t="s">
        <v>315</v>
      </c>
      <c r="P619">
        <v>6.6</v>
      </c>
      <c r="Q619" t="s">
        <v>337</v>
      </c>
      <c r="R619" t="s">
        <v>317</v>
      </c>
      <c r="S619">
        <v>220</v>
      </c>
      <c r="T619" s="56" t="s">
        <v>328</v>
      </c>
      <c r="U619" t="s">
        <v>329</v>
      </c>
      <c r="V619" t="s">
        <v>320</v>
      </c>
      <c r="W619" s="56" t="s">
        <v>330</v>
      </c>
      <c r="X619" s="56">
        <v>0</v>
      </c>
      <c r="Y619" s="56" t="s">
        <v>330</v>
      </c>
      <c r="Z619" s="56">
        <v>0</v>
      </c>
      <c r="AA619" s="56" t="s">
        <v>330</v>
      </c>
      <c r="AB619" s="56">
        <v>0</v>
      </c>
      <c r="AC619" s="56">
        <v>0</v>
      </c>
      <c r="AD619" s="56">
        <v>0</v>
      </c>
      <c r="AE619" s="56" t="s">
        <v>322</v>
      </c>
      <c r="AF619" s="56">
        <v>0</v>
      </c>
      <c r="AG619" s="56" t="s">
        <v>322</v>
      </c>
      <c r="AH619" s="56">
        <v>0</v>
      </c>
      <c r="AI619" s="56" t="s">
        <v>328</v>
      </c>
      <c r="AJ619">
        <v>1</v>
      </c>
      <c r="AK619">
        <v>100</v>
      </c>
    </row>
    <row r="620" spans="1:37">
      <c r="A620" t="s">
        <v>1054</v>
      </c>
      <c r="B620" t="s">
        <v>309</v>
      </c>
      <c r="C620">
        <v>2016</v>
      </c>
      <c r="D620">
        <v>1</v>
      </c>
      <c r="E620" t="s">
        <v>1055</v>
      </c>
      <c r="F620" t="s">
        <v>311</v>
      </c>
      <c r="G620">
        <v>7.4573960000000001</v>
      </c>
      <c r="H620" s="24">
        <f>IF(AND(A620=A619,F620=F619,F620="Winter wheat"),G620*0.9*'Management details'!$F$46,
IF(AND(OR(A620&lt;&gt;A619,F620&lt;&gt;F619),F620="Winter wheat"),G620*'Management details'!$F$46,
IF(F620="Oilseed Rape",G620*'Management details'!$F$47)))</f>
        <v>64.133605599999996</v>
      </c>
      <c r="I620" t="s">
        <v>312</v>
      </c>
      <c r="J620">
        <v>10</v>
      </c>
      <c r="K620" t="s">
        <v>311</v>
      </c>
      <c r="L620" t="s">
        <v>381</v>
      </c>
      <c r="M620">
        <v>20.5</v>
      </c>
      <c r="N620" t="s">
        <v>314</v>
      </c>
      <c r="O620" t="s">
        <v>315</v>
      </c>
      <c r="P620">
        <v>6.6</v>
      </c>
      <c r="Q620" t="s">
        <v>337</v>
      </c>
      <c r="R620" t="s">
        <v>317</v>
      </c>
      <c r="S620">
        <v>220</v>
      </c>
      <c r="T620" s="56" t="s">
        <v>318</v>
      </c>
      <c r="U620" t="s">
        <v>319</v>
      </c>
      <c r="V620" t="s">
        <v>320</v>
      </c>
      <c r="W620" s="56" t="s">
        <v>330</v>
      </c>
      <c r="X620" s="56">
        <v>0</v>
      </c>
      <c r="Y620" s="56" t="s">
        <v>321</v>
      </c>
      <c r="Z620" s="56">
        <v>0</v>
      </c>
      <c r="AA620" s="56" t="s">
        <v>322</v>
      </c>
      <c r="AB620" s="56">
        <v>0</v>
      </c>
      <c r="AC620" s="56" t="s">
        <v>322</v>
      </c>
      <c r="AD620" s="56" t="s">
        <v>322</v>
      </c>
      <c r="AE620" s="56" t="s">
        <v>322</v>
      </c>
      <c r="AF620" s="56">
        <v>0</v>
      </c>
      <c r="AG620" s="56">
        <v>0</v>
      </c>
      <c r="AH620" s="56">
        <v>0</v>
      </c>
      <c r="AI620" s="56" t="s">
        <v>318</v>
      </c>
      <c r="AJ620">
        <v>1</v>
      </c>
      <c r="AK620">
        <v>100</v>
      </c>
    </row>
    <row r="621" spans="1:37">
      <c r="A621" t="s">
        <v>1054</v>
      </c>
      <c r="B621" t="s">
        <v>309</v>
      </c>
      <c r="C621">
        <v>2017</v>
      </c>
      <c r="D621">
        <v>2</v>
      </c>
      <c r="E621" t="s">
        <v>1056</v>
      </c>
      <c r="F621" t="s">
        <v>311</v>
      </c>
      <c r="G621">
        <v>7.4573960000000001</v>
      </c>
      <c r="H621" s="24">
        <f>IF(AND(A621=A620,F621=F620,F621="Winter wheat"),G621*0.9*'Management details'!$F$46,
IF(AND(OR(A621&lt;&gt;A620,F621&lt;&gt;F620),F621="Winter wheat"),G621*'Management details'!$F$46,
IF(F621="Oilseed Rape",G621*'Management details'!$F$47)))</f>
        <v>57.720245039999995</v>
      </c>
      <c r="I621" t="s">
        <v>312</v>
      </c>
      <c r="J621">
        <v>10</v>
      </c>
      <c r="K621" t="s">
        <v>311</v>
      </c>
      <c r="L621" t="s">
        <v>381</v>
      </c>
      <c r="M621">
        <v>20.5</v>
      </c>
      <c r="N621" t="s">
        <v>314</v>
      </c>
      <c r="O621" t="s">
        <v>315</v>
      </c>
      <c r="P621">
        <v>6.6</v>
      </c>
      <c r="Q621" t="s">
        <v>337</v>
      </c>
      <c r="R621" t="s">
        <v>317</v>
      </c>
      <c r="S621">
        <v>220</v>
      </c>
      <c r="T621" s="56" t="s">
        <v>318</v>
      </c>
      <c r="U621" t="s">
        <v>324</v>
      </c>
      <c r="V621" t="s">
        <v>320</v>
      </c>
      <c r="W621" s="56" t="s">
        <v>330</v>
      </c>
      <c r="X621" s="56">
        <v>0</v>
      </c>
      <c r="Y621" s="56" t="s">
        <v>321</v>
      </c>
      <c r="Z621" s="56">
        <v>0</v>
      </c>
      <c r="AA621" s="56" t="s">
        <v>322</v>
      </c>
      <c r="AB621" s="56">
        <v>0</v>
      </c>
      <c r="AC621" s="56">
        <v>0</v>
      </c>
      <c r="AD621" s="56">
        <v>0</v>
      </c>
      <c r="AE621" s="56" t="s">
        <v>322</v>
      </c>
      <c r="AF621" s="56">
        <v>0</v>
      </c>
      <c r="AG621" s="56">
        <v>0</v>
      </c>
      <c r="AH621" s="56">
        <v>0</v>
      </c>
      <c r="AI621" s="56" t="s">
        <v>318</v>
      </c>
      <c r="AJ621">
        <v>1</v>
      </c>
      <c r="AK621">
        <v>100</v>
      </c>
    </row>
    <row r="622" spans="1:37">
      <c r="A622" t="s">
        <v>1054</v>
      </c>
      <c r="B622" t="s">
        <v>309</v>
      </c>
      <c r="C622">
        <v>2018</v>
      </c>
      <c r="D622">
        <v>3</v>
      </c>
      <c r="E622" t="s">
        <v>1057</v>
      </c>
      <c r="F622" t="s">
        <v>326</v>
      </c>
      <c r="G622">
        <v>7.4573960000000001</v>
      </c>
      <c r="H622" s="24">
        <f>IF(AND(A622=A621,F622=F621,F622="Winter wheat"),G622*0.9*'Management details'!$F$46,
IF(AND(OR(A622&lt;&gt;A621,F622&lt;&gt;F621),F622="Winter wheat"),G622*'Management details'!$F$46,
IF(F622="Oilseed Rape",G622*'Management details'!$F$47)))</f>
        <v>26.100885999999999</v>
      </c>
      <c r="I622" t="s">
        <v>312</v>
      </c>
      <c r="J622">
        <v>10</v>
      </c>
      <c r="K622" t="s">
        <v>327</v>
      </c>
      <c r="L622" t="s">
        <v>381</v>
      </c>
      <c r="M622">
        <v>20.5</v>
      </c>
      <c r="N622" t="s">
        <v>314</v>
      </c>
      <c r="O622" t="s">
        <v>315</v>
      </c>
      <c r="P622">
        <v>6.6</v>
      </c>
      <c r="Q622" t="s">
        <v>337</v>
      </c>
      <c r="R622" t="s">
        <v>317</v>
      </c>
      <c r="S622">
        <v>220</v>
      </c>
      <c r="T622" s="56" t="s">
        <v>328</v>
      </c>
      <c r="U622" t="s">
        <v>329</v>
      </c>
      <c r="V622" t="s">
        <v>320</v>
      </c>
      <c r="W622" s="56" t="s">
        <v>330</v>
      </c>
      <c r="X622" s="56">
        <v>0</v>
      </c>
      <c r="Y622" s="56" t="s">
        <v>330</v>
      </c>
      <c r="Z622" s="56">
        <v>0</v>
      </c>
      <c r="AA622" s="56" t="s">
        <v>330</v>
      </c>
      <c r="AB622" s="56">
        <v>0</v>
      </c>
      <c r="AC622" s="56">
        <v>0</v>
      </c>
      <c r="AD622" s="56">
        <v>0</v>
      </c>
      <c r="AE622" s="56" t="s">
        <v>322</v>
      </c>
      <c r="AF622" s="56">
        <v>0</v>
      </c>
      <c r="AG622" s="56" t="s">
        <v>322</v>
      </c>
      <c r="AH622" s="56">
        <v>0</v>
      </c>
      <c r="AI622" s="56" t="s">
        <v>328</v>
      </c>
      <c r="AJ622">
        <v>1</v>
      </c>
      <c r="AK622">
        <v>100</v>
      </c>
    </row>
    <row r="623" spans="1:37">
      <c r="A623" t="s">
        <v>1054</v>
      </c>
      <c r="B623" t="s">
        <v>309</v>
      </c>
      <c r="C623">
        <v>2019</v>
      </c>
      <c r="D623">
        <v>4</v>
      </c>
      <c r="E623" t="s">
        <v>1058</v>
      </c>
      <c r="F623" t="s">
        <v>311</v>
      </c>
      <c r="G623">
        <v>7.4573960000000001</v>
      </c>
      <c r="H623" s="24">
        <f>IF(AND(A623=A622,F623=F622,F623="Winter wheat"),G623*0.9*'Management details'!$F$46,
IF(AND(OR(A623&lt;&gt;A622,F623&lt;&gt;F622),F623="Winter wheat"),G623*'Management details'!$F$46,
IF(F623="Oilseed Rape",G623*'Management details'!$F$47)))</f>
        <v>64.133605599999996</v>
      </c>
      <c r="I623" t="s">
        <v>312</v>
      </c>
      <c r="J623">
        <v>10</v>
      </c>
      <c r="K623" t="s">
        <v>311</v>
      </c>
      <c r="L623" t="s">
        <v>381</v>
      </c>
      <c r="M623">
        <v>20.5</v>
      </c>
      <c r="N623" t="s">
        <v>314</v>
      </c>
      <c r="O623" t="s">
        <v>315</v>
      </c>
      <c r="P623">
        <v>6.6</v>
      </c>
      <c r="Q623" t="s">
        <v>337</v>
      </c>
      <c r="R623" t="s">
        <v>317</v>
      </c>
      <c r="S623">
        <v>220</v>
      </c>
      <c r="T623" s="56" t="s">
        <v>318</v>
      </c>
      <c r="U623" t="s">
        <v>319</v>
      </c>
      <c r="V623" t="s">
        <v>320</v>
      </c>
      <c r="W623" s="56" t="s">
        <v>330</v>
      </c>
      <c r="X623" s="56">
        <v>0</v>
      </c>
      <c r="Y623" s="56" t="s">
        <v>321</v>
      </c>
      <c r="Z623" s="56">
        <v>0</v>
      </c>
      <c r="AA623" s="56" t="s">
        <v>322</v>
      </c>
      <c r="AB623" s="56">
        <v>0</v>
      </c>
      <c r="AC623" s="56" t="s">
        <v>322</v>
      </c>
      <c r="AD623" s="56" t="s">
        <v>322</v>
      </c>
      <c r="AE623" s="56" t="s">
        <v>322</v>
      </c>
      <c r="AF623" s="56">
        <v>0</v>
      </c>
      <c r="AG623" s="56">
        <v>0</v>
      </c>
      <c r="AH623" s="56">
        <v>0</v>
      </c>
      <c r="AI623" s="56" t="s">
        <v>318</v>
      </c>
      <c r="AJ623">
        <v>1</v>
      </c>
      <c r="AK623">
        <v>100</v>
      </c>
    </row>
    <row r="624" spans="1:37">
      <c r="A624" t="s">
        <v>1054</v>
      </c>
      <c r="B624" t="s">
        <v>309</v>
      </c>
      <c r="C624">
        <v>2020</v>
      </c>
      <c r="D624">
        <v>5</v>
      </c>
      <c r="E624" t="s">
        <v>1059</v>
      </c>
      <c r="F624" t="s">
        <v>311</v>
      </c>
      <c r="G624">
        <v>7.4573960000000001</v>
      </c>
      <c r="H624" s="24">
        <f>IF(AND(A624=A623,F624=F623,F624="Winter wheat"),G624*0.9*'Management details'!$F$46,
IF(AND(OR(A624&lt;&gt;A623,F624&lt;&gt;F623),F624="Winter wheat"),G624*'Management details'!$F$46,
IF(F624="Oilseed Rape",G624*'Management details'!$F$47)))</f>
        <v>57.720245039999995</v>
      </c>
      <c r="I624" t="s">
        <v>312</v>
      </c>
      <c r="J624">
        <v>10</v>
      </c>
      <c r="K624" t="s">
        <v>311</v>
      </c>
      <c r="L624" t="s">
        <v>381</v>
      </c>
      <c r="M624">
        <v>20.5</v>
      </c>
      <c r="N624" t="s">
        <v>314</v>
      </c>
      <c r="O624" t="s">
        <v>315</v>
      </c>
      <c r="P624">
        <v>6.6</v>
      </c>
      <c r="Q624" t="s">
        <v>337</v>
      </c>
      <c r="R624" t="s">
        <v>317</v>
      </c>
      <c r="S624">
        <v>220</v>
      </c>
      <c r="T624" s="56" t="s">
        <v>318</v>
      </c>
      <c r="U624" t="s">
        <v>324</v>
      </c>
      <c r="V624" t="s">
        <v>320</v>
      </c>
      <c r="W624" s="56" t="s">
        <v>330</v>
      </c>
      <c r="X624" s="56">
        <v>0</v>
      </c>
      <c r="Y624" s="56" t="s">
        <v>321</v>
      </c>
      <c r="Z624" s="56">
        <v>0</v>
      </c>
      <c r="AA624" s="56" t="s">
        <v>322</v>
      </c>
      <c r="AB624" s="56">
        <v>0</v>
      </c>
      <c r="AC624" s="56">
        <v>0</v>
      </c>
      <c r="AD624" s="56">
        <v>0</v>
      </c>
      <c r="AE624" s="56" t="s">
        <v>322</v>
      </c>
      <c r="AF624" s="56">
        <v>0</v>
      </c>
      <c r="AG624" s="56">
        <v>0</v>
      </c>
      <c r="AH624" s="56">
        <v>0</v>
      </c>
      <c r="AI624" s="56" t="s">
        <v>318</v>
      </c>
      <c r="AJ624">
        <v>1</v>
      </c>
      <c r="AK624">
        <v>100</v>
      </c>
    </row>
    <row r="625" spans="1:37">
      <c r="A625" t="s">
        <v>1054</v>
      </c>
      <c r="B625" t="s">
        <v>309</v>
      </c>
      <c r="C625">
        <v>2021</v>
      </c>
      <c r="D625">
        <v>6</v>
      </c>
      <c r="E625" t="s">
        <v>1060</v>
      </c>
      <c r="F625" t="s">
        <v>326</v>
      </c>
      <c r="G625">
        <v>7.4573960000000001</v>
      </c>
      <c r="H625" s="24">
        <f>IF(AND(A625=A624,F625=F624,F625="Winter wheat"),G625*0.9*'Management details'!$F$46,
IF(AND(OR(A625&lt;&gt;A624,F625&lt;&gt;F624),F625="Winter wheat"),G625*'Management details'!$F$46,
IF(F625="Oilseed Rape",G625*'Management details'!$F$47)))</f>
        <v>26.100885999999999</v>
      </c>
      <c r="I625" t="s">
        <v>312</v>
      </c>
      <c r="J625">
        <v>10</v>
      </c>
      <c r="K625" t="s">
        <v>327</v>
      </c>
      <c r="L625" t="s">
        <v>381</v>
      </c>
      <c r="M625">
        <v>20.5</v>
      </c>
      <c r="N625" t="s">
        <v>314</v>
      </c>
      <c r="O625" t="s">
        <v>315</v>
      </c>
      <c r="P625">
        <v>6.6</v>
      </c>
      <c r="Q625" t="s">
        <v>337</v>
      </c>
      <c r="R625" t="s">
        <v>317</v>
      </c>
      <c r="S625">
        <v>220</v>
      </c>
      <c r="T625" s="56" t="s">
        <v>328</v>
      </c>
      <c r="U625" t="s">
        <v>329</v>
      </c>
      <c r="V625" t="s">
        <v>320</v>
      </c>
      <c r="W625" s="56" t="s">
        <v>330</v>
      </c>
      <c r="X625" s="56">
        <v>0</v>
      </c>
      <c r="Y625" s="56" t="s">
        <v>330</v>
      </c>
      <c r="Z625" s="56">
        <v>0</v>
      </c>
      <c r="AA625" s="56" t="s">
        <v>330</v>
      </c>
      <c r="AB625" s="56">
        <v>0</v>
      </c>
      <c r="AC625" s="56">
        <v>0</v>
      </c>
      <c r="AD625" s="56">
        <v>0</v>
      </c>
      <c r="AE625" s="56" t="s">
        <v>322</v>
      </c>
      <c r="AF625" s="56">
        <v>0</v>
      </c>
      <c r="AG625" s="56" t="s">
        <v>322</v>
      </c>
      <c r="AH625" s="56">
        <v>0</v>
      </c>
      <c r="AI625" s="56" t="s">
        <v>328</v>
      </c>
      <c r="AJ625">
        <v>1</v>
      </c>
      <c r="AK625">
        <v>100</v>
      </c>
    </row>
    <row r="626" spans="1:37">
      <c r="A626" t="s">
        <v>1061</v>
      </c>
      <c r="B626" t="s">
        <v>309</v>
      </c>
      <c r="C626">
        <v>2016</v>
      </c>
      <c r="D626">
        <v>1</v>
      </c>
      <c r="E626" t="s">
        <v>1062</v>
      </c>
      <c r="F626" t="s">
        <v>311</v>
      </c>
      <c r="G626">
        <v>7.0119470000000002</v>
      </c>
      <c r="H626" s="24">
        <f>IF(AND(A626=A625,F626=F625,F626="Winter wheat"),G626*0.9*'Management details'!$F$46,
IF(AND(OR(A626&lt;&gt;A625,F626&lt;&gt;F625),F626="Winter wheat"),G626*'Management details'!$F$46,
IF(F626="Oilseed Rape",G626*'Management details'!$F$47)))</f>
        <v>60.302744199999999</v>
      </c>
      <c r="I626" t="s">
        <v>312</v>
      </c>
      <c r="J626">
        <v>10</v>
      </c>
      <c r="K626" t="s">
        <v>311</v>
      </c>
      <c r="L626" t="s">
        <v>345</v>
      </c>
      <c r="M626">
        <v>2.8</v>
      </c>
      <c r="N626" t="s">
        <v>314</v>
      </c>
      <c r="O626" t="s">
        <v>315</v>
      </c>
      <c r="P626">
        <v>6.5</v>
      </c>
      <c r="Q626" t="s">
        <v>337</v>
      </c>
      <c r="R626" t="s">
        <v>317</v>
      </c>
      <c r="S626">
        <v>220</v>
      </c>
      <c r="T626" s="56" t="s">
        <v>318</v>
      </c>
      <c r="U626" t="s">
        <v>319</v>
      </c>
      <c r="V626" t="s">
        <v>320</v>
      </c>
      <c r="W626" s="56" t="s">
        <v>330</v>
      </c>
      <c r="X626" s="56">
        <v>0</v>
      </c>
      <c r="Y626" s="56" t="s">
        <v>321</v>
      </c>
      <c r="Z626" s="56">
        <v>0</v>
      </c>
      <c r="AA626" s="56" t="s">
        <v>322</v>
      </c>
      <c r="AB626" s="56">
        <v>0</v>
      </c>
      <c r="AC626" s="56" t="s">
        <v>322</v>
      </c>
      <c r="AD626" s="56" t="s">
        <v>322</v>
      </c>
      <c r="AE626" s="56" t="s">
        <v>322</v>
      </c>
      <c r="AF626" s="56">
        <v>0</v>
      </c>
      <c r="AG626" s="56">
        <v>0</v>
      </c>
      <c r="AH626" s="56">
        <v>0</v>
      </c>
      <c r="AI626" s="56" t="s">
        <v>318</v>
      </c>
      <c r="AJ626">
        <v>1</v>
      </c>
      <c r="AK626">
        <v>100</v>
      </c>
    </row>
    <row r="627" spans="1:37">
      <c r="A627" t="s">
        <v>1061</v>
      </c>
      <c r="B627" t="s">
        <v>309</v>
      </c>
      <c r="C627">
        <v>2017</v>
      </c>
      <c r="D627">
        <v>2</v>
      </c>
      <c r="E627" t="s">
        <v>1063</v>
      </c>
      <c r="F627" t="s">
        <v>311</v>
      </c>
      <c r="G627">
        <v>7.0119470000000002</v>
      </c>
      <c r="H627" s="24">
        <f>IF(AND(A627=A626,F627=F626,F627="Winter wheat"),G627*0.9*'Management details'!$F$46,
IF(AND(OR(A627&lt;&gt;A626,F627&lt;&gt;F626),F627="Winter wheat"),G627*'Management details'!$F$46,
IF(F627="Oilseed Rape",G627*'Management details'!$F$47)))</f>
        <v>54.272469779999994</v>
      </c>
      <c r="I627" t="s">
        <v>312</v>
      </c>
      <c r="J627">
        <v>10</v>
      </c>
      <c r="K627" t="s">
        <v>311</v>
      </c>
      <c r="L627" t="s">
        <v>345</v>
      </c>
      <c r="M627">
        <v>2.8</v>
      </c>
      <c r="N627" t="s">
        <v>314</v>
      </c>
      <c r="O627" t="s">
        <v>315</v>
      </c>
      <c r="P627">
        <v>6.5</v>
      </c>
      <c r="Q627" t="s">
        <v>337</v>
      </c>
      <c r="R627" t="s">
        <v>317</v>
      </c>
      <c r="S627">
        <v>220</v>
      </c>
      <c r="T627" s="56" t="s">
        <v>318</v>
      </c>
      <c r="U627" t="s">
        <v>324</v>
      </c>
      <c r="V627" t="s">
        <v>320</v>
      </c>
      <c r="W627" s="56" t="s">
        <v>330</v>
      </c>
      <c r="X627" s="56">
        <v>0</v>
      </c>
      <c r="Y627" s="56" t="s">
        <v>321</v>
      </c>
      <c r="Z627" s="56">
        <v>0</v>
      </c>
      <c r="AA627" s="56" t="s">
        <v>322</v>
      </c>
      <c r="AB627" s="56">
        <v>0</v>
      </c>
      <c r="AC627" s="56">
        <v>0</v>
      </c>
      <c r="AD627" s="56">
        <v>0</v>
      </c>
      <c r="AE627" s="56" t="s">
        <v>322</v>
      </c>
      <c r="AF627" s="56">
        <v>0</v>
      </c>
      <c r="AG627" s="56">
        <v>0</v>
      </c>
      <c r="AH627" s="56">
        <v>0</v>
      </c>
      <c r="AI627" s="56" t="s">
        <v>318</v>
      </c>
      <c r="AJ627">
        <v>1</v>
      </c>
      <c r="AK627">
        <v>100</v>
      </c>
    </row>
    <row r="628" spans="1:37">
      <c r="A628" t="s">
        <v>1061</v>
      </c>
      <c r="B628" t="s">
        <v>309</v>
      </c>
      <c r="C628">
        <v>2018</v>
      </c>
      <c r="D628">
        <v>3</v>
      </c>
      <c r="E628" t="s">
        <v>1064</v>
      </c>
      <c r="F628" t="s">
        <v>326</v>
      </c>
      <c r="G628">
        <v>7.0119470000000002</v>
      </c>
      <c r="H628" s="24">
        <f>IF(AND(A628=A627,F628=F627,F628="Winter wheat"),G628*0.9*'Management details'!$F$46,
IF(AND(OR(A628&lt;&gt;A627,F628&lt;&gt;F627),F628="Winter wheat"),G628*'Management details'!$F$46,
IF(F628="Oilseed Rape",G628*'Management details'!$F$47)))</f>
        <v>24.541814500000001</v>
      </c>
      <c r="I628" t="s">
        <v>312</v>
      </c>
      <c r="J628">
        <v>10</v>
      </c>
      <c r="K628" t="s">
        <v>327</v>
      </c>
      <c r="L628" t="s">
        <v>345</v>
      </c>
      <c r="M628">
        <v>2.8</v>
      </c>
      <c r="N628" t="s">
        <v>314</v>
      </c>
      <c r="O628" t="s">
        <v>315</v>
      </c>
      <c r="P628">
        <v>6.5</v>
      </c>
      <c r="Q628" t="s">
        <v>337</v>
      </c>
      <c r="R628" t="s">
        <v>317</v>
      </c>
      <c r="S628">
        <v>220</v>
      </c>
      <c r="T628" s="56" t="s">
        <v>328</v>
      </c>
      <c r="U628" t="s">
        <v>329</v>
      </c>
      <c r="V628" t="s">
        <v>320</v>
      </c>
      <c r="W628" s="56" t="s">
        <v>330</v>
      </c>
      <c r="X628" s="56">
        <v>0</v>
      </c>
      <c r="Y628" s="56" t="s">
        <v>330</v>
      </c>
      <c r="Z628" s="56">
        <v>0</v>
      </c>
      <c r="AA628" s="56" t="s">
        <v>330</v>
      </c>
      <c r="AB628" s="56">
        <v>0</v>
      </c>
      <c r="AC628" s="56">
        <v>0</v>
      </c>
      <c r="AD628" s="56">
        <v>0</v>
      </c>
      <c r="AE628" s="56" t="s">
        <v>322</v>
      </c>
      <c r="AF628" s="56">
        <v>0</v>
      </c>
      <c r="AG628" s="56" t="s">
        <v>322</v>
      </c>
      <c r="AH628" s="56">
        <v>0</v>
      </c>
      <c r="AI628" s="56" t="s">
        <v>328</v>
      </c>
      <c r="AJ628">
        <v>1</v>
      </c>
      <c r="AK628">
        <v>100</v>
      </c>
    </row>
    <row r="629" spans="1:37">
      <c r="A629" t="s">
        <v>1061</v>
      </c>
      <c r="B629" t="s">
        <v>309</v>
      </c>
      <c r="C629">
        <v>2019</v>
      </c>
      <c r="D629">
        <v>4</v>
      </c>
      <c r="E629" t="s">
        <v>1065</v>
      </c>
      <c r="F629" t="s">
        <v>311</v>
      </c>
      <c r="G629">
        <v>7.0119470000000002</v>
      </c>
      <c r="H629" s="24">
        <f>IF(AND(A629=A628,F629=F628,F629="Winter wheat"),G629*0.9*'Management details'!$F$46,
IF(AND(OR(A629&lt;&gt;A628,F629&lt;&gt;F628),F629="Winter wheat"),G629*'Management details'!$F$46,
IF(F629="Oilseed Rape",G629*'Management details'!$F$47)))</f>
        <v>60.302744199999999</v>
      </c>
      <c r="I629" t="s">
        <v>312</v>
      </c>
      <c r="J629">
        <v>10</v>
      </c>
      <c r="K629" t="s">
        <v>311</v>
      </c>
      <c r="L629" t="s">
        <v>345</v>
      </c>
      <c r="M629">
        <v>2.8</v>
      </c>
      <c r="N629" t="s">
        <v>314</v>
      </c>
      <c r="O629" t="s">
        <v>315</v>
      </c>
      <c r="P629">
        <v>6.5</v>
      </c>
      <c r="Q629" t="s">
        <v>337</v>
      </c>
      <c r="R629" t="s">
        <v>317</v>
      </c>
      <c r="S629">
        <v>220</v>
      </c>
      <c r="T629" s="56" t="s">
        <v>318</v>
      </c>
      <c r="U629" t="s">
        <v>319</v>
      </c>
      <c r="V629" t="s">
        <v>320</v>
      </c>
      <c r="W629" s="56" t="s">
        <v>330</v>
      </c>
      <c r="X629" s="56">
        <v>0</v>
      </c>
      <c r="Y629" s="56" t="s">
        <v>321</v>
      </c>
      <c r="Z629" s="56">
        <v>0</v>
      </c>
      <c r="AA629" s="56" t="s">
        <v>322</v>
      </c>
      <c r="AB629" s="56">
        <v>0</v>
      </c>
      <c r="AC629" s="56" t="s">
        <v>322</v>
      </c>
      <c r="AD629" s="56" t="s">
        <v>322</v>
      </c>
      <c r="AE629" s="56" t="s">
        <v>322</v>
      </c>
      <c r="AF629" s="56">
        <v>0</v>
      </c>
      <c r="AG629" s="56">
        <v>0</v>
      </c>
      <c r="AH629" s="56">
        <v>0</v>
      </c>
      <c r="AI629" s="56" t="s">
        <v>318</v>
      </c>
      <c r="AJ629">
        <v>1</v>
      </c>
      <c r="AK629">
        <v>100</v>
      </c>
    </row>
    <row r="630" spans="1:37">
      <c r="A630" t="s">
        <v>1061</v>
      </c>
      <c r="B630" t="s">
        <v>309</v>
      </c>
      <c r="C630">
        <v>2020</v>
      </c>
      <c r="D630">
        <v>5</v>
      </c>
      <c r="E630" t="s">
        <v>1066</v>
      </c>
      <c r="F630" t="s">
        <v>311</v>
      </c>
      <c r="G630">
        <v>7.0119470000000002</v>
      </c>
      <c r="H630" s="24">
        <f>IF(AND(A630=A629,F630=F629,F630="Winter wheat"),G630*0.9*'Management details'!$F$46,
IF(AND(OR(A630&lt;&gt;A629,F630&lt;&gt;F629),F630="Winter wheat"),G630*'Management details'!$F$46,
IF(F630="Oilseed Rape",G630*'Management details'!$F$47)))</f>
        <v>54.272469779999994</v>
      </c>
      <c r="I630" t="s">
        <v>312</v>
      </c>
      <c r="J630">
        <v>10</v>
      </c>
      <c r="K630" t="s">
        <v>311</v>
      </c>
      <c r="L630" t="s">
        <v>345</v>
      </c>
      <c r="M630">
        <v>2.8</v>
      </c>
      <c r="N630" t="s">
        <v>314</v>
      </c>
      <c r="O630" t="s">
        <v>315</v>
      </c>
      <c r="P630">
        <v>6.5</v>
      </c>
      <c r="Q630" t="s">
        <v>337</v>
      </c>
      <c r="R630" t="s">
        <v>317</v>
      </c>
      <c r="S630">
        <v>220</v>
      </c>
      <c r="T630" s="56" t="s">
        <v>318</v>
      </c>
      <c r="U630" t="s">
        <v>324</v>
      </c>
      <c r="V630" t="s">
        <v>320</v>
      </c>
      <c r="W630" s="56" t="s">
        <v>330</v>
      </c>
      <c r="X630" s="56">
        <v>0</v>
      </c>
      <c r="Y630" s="56" t="s">
        <v>321</v>
      </c>
      <c r="Z630" s="56">
        <v>0</v>
      </c>
      <c r="AA630" s="56" t="s">
        <v>322</v>
      </c>
      <c r="AB630" s="56">
        <v>0</v>
      </c>
      <c r="AC630" s="56">
        <v>0</v>
      </c>
      <c r="AD630" s="56">
        <v>0</v>
      </c>
      <c r="AE630" s="56" t="s">
        <v>322</v>
      </c>
      <c r="AF630" s="56">
        <v>0</v>
      </c>
      <c r="AG630" s="56">
        <v>0</v>
      </c>
      <c r="AH630" s="56">
        <v>0</v>
      </c>
      <c r="AI630" s="56" t="s">
        <v>318</v>
      </c>
      <c r="AJ630">
        <v>1</v>
      </c>
      <c r="AK630">
        <v>100</v>
      </c>
    </row>
    <row r="631" spans="1:37">
      <c r="A631" t="s">
        <v>1061</v>
      </c>
      <c r="B631" t="s">
        <v>309</v>
      </c>
      <c r="C631">
        <v>2021</v>
      </c>
      <c r="D631">
        <v>6</v>
      </c>
      <c r="E631" t="s">
        <v>1067</v>
      </c>
      <c r="F631" t="s">
        <v>326</v>
      </c>
      <c r="G631">
        <v>7.0119470000000002</v>
      </c>
      <c r="H631" s="24">
        <f>IF(AND(A631=A630,F631=F630,F631="Winter wheat"),G631*0.9*'Management details'!$F$46,
IF(AND(OR(A631&lt;&gt;A630,F631&lt;&gt;F630),F631="Winter wheat"),G631*'Management details'!$F$46,
IF(F631="Oilseed Rape",G631*'Management details'!$F$47)))</f>
        <v>24.541814500000001</v>
      </c>
      <c r="I631" t="s">
        <v>312</v>
      </c>
      <c r="J631">
        <v>10</v>
      </c>
      <c r="K631" t="s">
        <v>327</v>
      </c>
      <c r="L631" t="s">
        <v>345</v>
      </c>
      <c r="M631">
        <v>2.8</v>
      </c>
      <c r="N631" t="s">
        <v>314</v>
      </c>
      <c r="O631" t="s">
        <v>315</v>
      </c>
      <c r="P631">
        <v>6.5</v>
      </c>
      <c r="Q631" t="s">
        <v>337</v>
      </c>
      <c r="R631" t="s">
        <v>317</v>
      </c>
      <c r="S631">
        <v>220</v>
      </c>
      <c r="T631" s="56" t="s">
        <v>328</v>
      </c>
      <c r="U631" t="s">
        <v>329</v>
      </c>
      <c r="V631" t="s">
        <v>320</v>
      </c>
      <c r="W631" s="56" t="s">
        <v>330</v>
      </c>
      <c r="X631" s="56">
        <v>0</v>
      </c>
      <c r="Y631" s="56" t="s">
        <v>330</v>
      </c>
      <c r="Z631" s="56">
        <v>0</v>
      </c>
      <c r="AA631" s="56" t="s">
        <v>330</v>
      </c>
      <c r="AB631" s="56">
        <v>0</v>
      </c>
      <c r="AC631" s="56">
        <v>0</v>
      </c>
      <c r="AD631" s="56">
        <v>0</v>
      </c>
      <c r="AE631" s="56" t="s">
        <v>322</v>
      </c>
      <c r="AF631" s="56">
        <v>0</v>
      </c>
      <c r="AG631" s="56" t="s">
        <v>322</v>
      </c>
      <c r="AH631" s="56">
        <v>0</v>
      </c>
      <c r="AI631" s="56" t="s">
        <v>328</v>
      </c>
      <c r="AJ631">
        <v>1</v>
      </c>
      <c r="AK631">
        <v>100</v>
      </c>
    </row>
    <row r="632" spans="1:37">
      <c r="A632" t="s">
        <v>1068</v>
      </c>
      <c r="B632" t="s">
        <v>309</v>
      </c>
      <c r="C632">
        <v>2016</v>
      </c>
      <c r="D632">
        <v>1</v>
      </c>
      <c r="E632" t="s">
        <v>1069</v>
      </c>
      <c r="F632" t="s">
        <v>311</v>
      </c>
      <c r="G632">
        <v>5.9075709999999999</v>
      </c>
      <c r="H632" s="24">
        <f>IF(AND(A632=A631,F632=F631,F632="Winter wheat"),G632*0.9*'Management details'!$F$46,
IF(AND(OR(A632&lt;&gt;A631,F632&lt;&gt;F631),F632="Winter wheat"),G632*'Management details'!$F$46,
IF(F632="Oilseed Rape",G632*'Management details'!$F$47)))</f>
        <v>50.805110599999999</v>
      </c>
      <c r="I632" t="s">
        <v>312</v>
      </c>
      <c r="J632">
        <v>10</v>
      </c>
      <c r="K632" t="s">
        <v>311</v>
      </c>
      <c r="L632" t="s">
        <v>381</v>
      </c>
      <c r="M632">
        <v>6.2</v>
      </c>
      <c r="N632" t="s">
        <v>314</v>
      </c>
      <c r="O632" t="s">
        <v>315</v>
      </c>
      <c r="P632">
        <v>6.4</v>
      </c>
      <c r="Q632" t="s">
        <v>337</v>
      </c>
      <c r="R632" t="s">
        <v>317</v>
      </c>
      <c r="S632">
        <v>220</v>
      </c>
      <c r="T632" s="56" t="s">
        <v>318</v>
      </c>
      <c r="U632" t="s">
        <v>319</v>
      </c>
      <c r="V632" t="s">
        <v>320</v>
      </c>
      <c r="W632" s="56" t="s">
        <v>330</v>
      </c>
      <c r="X632" s="56">
        <v>0</v>
      </c>
      <c r="Y632" s="56" t="s">
        <v>321</v>
      </c>
      <c r="Z632" s="56">
        <v>0</v>
      </c>
      <c r="AA632" s="56" t="s">
        <v>322</v>
      </c>
      <c r="AB632" s="56">
        <v>0</v>
      </c>
      <c r="AC632" s="56" t="s">
        <v>322</v>
      </c>
      <c r="AD632" s="56" t="s">
        <v>322</v>
      </c>
      <c r="AE632" s="56" t="s">
        <v>322</v>
      </c>
      <c r="AF632" s="56">
        <v>0</v>
      </c>
      <c r="AG632" s="56">
        <v>0</v>
      </c>
      <c r="AH632" s="56">
        <v>0</v>
      </c>
      <c r="AI632" s="56" t="s">
        <v>318</v>
      </c>
      <c r="AJ632">
        <v>1</v>
      </c>
      <c r="AK632">
        <v>100</v>
      </c>
    </row>
    <row r="633" spans="1:37">
      <c r="A633" t="s">
        <v>1068</v>
      </c>
      <c r="B633" t="s">
        <v>309</v>
      </c>
      <c r="C633">
        <v>2017</v>
      </c>
      <c r="D633">
        <v>2</v>
      </c>
      <c r="E633" t="s">
        <v>1070</v>
      </c>
      <c r="F633" t="s">
        <v>311</v>
      </c>
      <c r="G633">
        <v>5.9075709999999999</v>
      </c>
      <c r="H633" s="24">
        <f>IF(AND(A633=A632,F633=F632,F633="Winter wheat"),G633*0.9*'Management details'!$F$46,
IF(AND(OR(A633&lt;&gt;A632,F633&lt;&gt;F632),F633="Winter wheat"),G633*'Management details'!$F$46,
IF(F633="Oilseed Rape",G633*'Management details'!$F$47)))</f>
        <v>45.724599539999993</v>
      </c>
      <c r="I633" t="s">
        <v>312</v>
      </c>
      <c r="J633">
        <v>10</v>
      </c>
      <c r="K633" t="s">
        <v>311</v>
      </c>
      <c r="L633" t="s">
        <v>381</v>
      </c>
      <c r="M633">
        <v>6.2</v>
      </c>
      <c r="N633" t="s">
        <v>314</v>
      </c>
      <c r="O633" t="s">
        <v>315</v>
      </c>
      <c r="P633">
        <v>6.4</v>
      </c>
      <c r="Q633" t="s">
        <v>337</v>
      </c>
      <c r="R633" t="s">
        <v>317</v>
      </c>
      <c r="S633">
        <v>220</v>
      </c>
      <c r="T633" s="56" t="s">
        <v>318</v>
      </c>
      <c r="U633" t="s">
        <v>324</v>
      </c>
      <c r="V633" t="s">
        <v>320</v>
      </c>
      <c r="W633" s="56" t="s">
        <v>330</v>
      </c>
      <c r="X633" s="56">
        <v>0</v>
      </c>
      <c r="Y633" s="56" t="s">
        <v>321</v>
      </c>
      <c r="Z633" s="56">
        <v>0</v>
      </c>
      <c r="AA633" s="56" t="s">
        <v>322</v>
      </c>
      <c r="AB633" s="56">
        <v>0</v>
      </c>
      <c r="AC633" s="56">
        <v>0</v>
      </c>
      <c r="AD633" s="56">
        <v>0</v>
      </c>
      <c r="AE633" s="56" t="s">
        <v>322</v>
      </c>
      <c r="AF633" s="56">
        <v>0</v>
      </c>
      <c r="AG633" s="56">
        <v>0</v>
      </c>
      <c r="AH633" s="56">
        <v>0</v>
      </c>
      <c r="AI633" s="56" t="s">
        <v>318</v>
      </c>
      <c r="AJ633">
        <v>1</v>
      </c>
      <c r="AK633">
        <v>100</v>
      </c>
    </row>
    <row r="634" spans="1:37">
      <c r="A634" t="s">
        <v>1068</v>
      </c>
      <c r="B634" t="s">
        <v>309</v>
      </c>
      <c r="C634">
        <v>2018</v>
      </c>
      <c r="D634">
        <v>3</v>
      </c>
      <c r="E634" t="s">
        <v>1071</v>
      </c>
      <c r="F634" t="s">
        <v>326</v>
      </c>
      <c r="G634">
        <v>5.9075709999999999</v>
      </c>
      <c r="H634" s="24">
        <f>IF(AND(A634=A633,F634=F633,F634="Winter wheat"),G634*0.9*'Management details'!$F$46,
IF(AND(OR(A634&lt;&gt;A633,F634&lt;&gt;F633),F634="Winter wheat"),G634*'Management details'!$F$46,
IF(F634="Oilseed Rape",G634*'Management details'!$F$47)))</f>
        <v>20.676498500000001</v>
      </c>
      <c r="I634" t="s">
        <v>312</v>
      </c>
      <c r="J634">
        <v>10</v>
      </c>
      <c r="K634" t="s">
        <v>327</v>
      </c>
      <c r="L634" t="s">
        <v>381</v>
      </c>
      <c r="M634">
        <v>6.2</v>
      </c>
      <c r="N634" t="s">
        <v>314</v>
      </c>
      <c r="O634" t="s">
        <v>315</v>
      </c>
      <c r="P634">
        <v>6.4</v>
      </c>
      <c r="Q634" t="s">
        <v>337</v>
      </c>
      <c r="R634" t="s">
        <v>317</v>
      </c>
      <c r="S634">
        <v>220</v>
      </c>
      <c r="T634" s="56" t="s">
        <v>328</v>
      </c>
      <c r="U634" t="s">
        <v>329</v>
      </c>
      <c r="V634" t="s">
        <v>320</v>
      </c>
      <c r="W634" s="56" t="s">
        <v>330</v>
      </c>
      <c r="X634" s="56">
        <v>0</v>
      </c>
      <c r="Y634" s="56" t="s">
        <v>330</v>
      </c>
      <c r="Z634" s="56">
        <v>0</v>
      </c>
      <c r="AA634" s="56" t="s">
        <v>330</v>
      </c>
      <c r="AB634" s="56">
        <v>0</v>
      </c>
      <c r="AC634" s="56">
        <v>0</v>
      </c>
      <c r="AD634" s="56">
        <v>0</v>
      </c>
      <c r="AE634" s="56" t="s">
        <v>322</v>
      </c>
      <c r="AF634" s="56">
        <v>0</v>
      </c>
      <c r="AG634" s="56" t="s">
        <v>322</v>
      </c>
      <c r="AH634" s="56">
        <v>0</v>
      </c>
      <c r="AI634" s="56" t="s">
        <v>328</v>
      </c>
      <c r="AJ634">
        <v>1</v>
      </c>
      <c r="AK634">
        <v>100</v>
      </c>
    </row>
    <row r="635" spans="1:37">
      <c r="A635" t="s">
        <v>1068</v>
      </c>
      <c r="B635" t="s">
        <v>309</v>
      </c>
      <c r="C635">
        <v>2019</v>
      </c>
      <c r="D635">
        <v>4</v>
      </c>
      <c r="E635" t="s">
        <v>1072</v>
      </c>
      <c r="F635" t="s">
        <v>311</v>
      </c>
      <c r="G635">
        <v>5.9075709999999999</v>
      </c>
      <c r="H635" s="24">
        <f>IF(AND(A635=A634,F635=F634,F635="Winter wheat"),G635*0.9*'Management details'!$F$46,
IF(AND(OR(A635&lt;&gt;A634,F635&lt;&gt;F634),F635="Winter wheat"),G635*'Management details'!$F$46,
IF(F635="Oilseed Rape",G635*'Management details'!$F$47)))</f>
        <v>50.805110599999999</v>
      </c>
      <c r="I635" t="s">
        <v>312</v>
      </c>
      <c r="J635">
        <v>10</v>
      </c>
      <c r="K635" t="s">
        <v>311</v>
      </c>
      <c r="L635" t="s">
        <v>381</v>
      </c>
      <c r="M635">
        <v>6.2</v>
      </c>
      <c r="N635" t="s">
        <v>314</v>
      </c>
      <c r="O635" t="s">
        <v>315</v>
      </c>
      <c r="P635">
        <v>6.4</v>
      </c>
      <c r="Q635" t="s">
        <v>337</v>
      </c>
      <c r="R635" t="s">
        <v>317</v>
      </c>
      <c r="S635">
        <v>220</v>
      </c>
      <c r="T635" s="56" t="s">
        <v>318</v>
      </c>
      <c r="U635" t="s">
        <v>319</v>
      </c>
      <c r="V635" t="s">
        <v>320</v>
      </c>
      <c r="W635" s="56" t="s">
        <v>330</v>
      </c>
      <c r="X635" s="56">
        <v>0</v>
      </c>
      <c r="Y635" s="56" t="s">
        <v>321</v>
      </c>
      <c r="Z635" s="56">
        <v>0</v>
      </c>
      <c r="AA635" s="56" t="s">
        <v>322</v>
      </c>
      <c r="AB635" s="56">
        <v>0</v>
      </c>
      <c r="AC635" s="56" t="s">
        <v>322</v>
      </c>
      <c r="AD635" s="56" t="s">
        <v>322</v>
      </c>
      <c r="AE635" s="56" t="s">
        <v>322</v>
      </c>
      <c r="AF635" s="56">
        <v>0</v>
      </c>
      <c r="AG635" s="56">
        <v>0</v>
      </c>
      <c r="AH635" s="56">
        <v>0</v>
      </c>
      <c r="AI635" s="56" t="s">
        <v>318</v>
      </c>
      <c r="AJ635">
        <v>1</v>
      </c>
      <c r="AK635">
        <v>100</v>
      </c>
    </row>
    <row r="636" spans="1:37">
      <c r="A636" t="s">
        <v>1068</v>
      </c>
      <c r="B636" t="s">
        <v>309</v>
      </c>
      <c r="C636">
        <v>2020</v>
      </c>
      <c r="D636">
        <v>5</v>
      </c>
      <c r="E636" t="s">
        <v>1073</v>
      </c>
      <c r="F636" t="s">
        <v>311</v>
      </c>
      <c r="G636">
        <v>5.9075709999999999</v>
      </c>
      <c r="H636" s="24">
        <f>IF(AND(A636=A635,F636=F635,F636="Winter wheat"),G636*0.9*'Management details'!$F$46,
IF(AND(OR(A636&lt;&gt;A635,F636&lt;&gt;F635),F636="Winter wheat"),G636*'Management details'!$F$46,
IF(F636="Oilseed Rape",G636*'Management details'!$F$47)))</f>
        <v>45.724599539999993</v>
      </c>
      <c r="I636" t="s">
        <v>312</v>
      </c>
      <c r="J636">
        <v>10</v>
      </c>
      <c r="K636" t="s">
        <v>311</v>
      </c>
      <c r="L636" t="s">
        <v>381</v>
      </c>
      <c r="M636">
        <v>6.2</v>
      </c>
      <c r="N636" t="s">
        <v>314</v>
      </c>
      <c r="O636" t="s">
        <v>315</v>
      </c>
      <c r="P636">
        <v>6.4</v>
      </c>
      <c r="Q636" t="s">
        <v>337</v>
      </c>
      <c r="R636" t="s">
        <v>317</v>
      </c>
      <c r="S636">
        <v>220</v>
      </c>
      <c r="T636" s="56" t="s">
        <v>318</v>
      </c>
      <c r="U636" t="s">
        <v>324</v>
      </c>
      <c r="V636" t="s">
        <v>320</v>
      </c>
      <c r="W636" s="56" t="s">
        <v>330</v>
      </c>
      <c r="X636" s="56">
        <v>0</v>
      </c>
      <c r="Y636" s="56" t="s">
        <v>321</v>
      </c>
      <c r="Z636" s="56">
        <v>0</v>
      </c>
      <c r="AA636" s="56" t="s">
        <v>322</v>
      </c>
      <c r="AB636" s="56">
        <v>0</v>
      </c>
      <c r="AC636" s="56">
        <v>0</v>
      </c>
      <c r="AD636" s="56">
        <v>0</v>
      </c>
      <c r="AE636" s="56" t="s">
        <v>322</v>
      </c>
      <c r="AF636" s="56">
        <v>0</v>
      </c>
      <c r="AG636" s="56">
        <v>0</v>
      </c>
      <c r="AH636" s="56">
        <v>0</v>
      </c>
      <c r="AI636" s="56" t="s">
        <v>318</v>
      </c>
      <c r="AJ636">
        <v>1</v>
      </c>
      <c r="AK636">
        <v>100</v>
      </c>
    </row>
    <row r="637" spans="1:37">
      <c r="A637" t="s">
        <v>1068</v>
      </c>
      <c r="B637" t="s">
        <v>309</v>
      </c>
      <c r="C637">
        <v>2021</v>
      </c>
      <c r="D637">
        <v>6</v>
      </c>
      <c r="E637" t="s">
        <v>1074</v>
      </c>
      <c r="F637" t="s">
        <v>326</v>
      </c>
      <c r="G637">
        <v>5.9075709999999999</v>
      </c>
      <c r="H637" s="24">
        <f>IF(AND(A637=A636,F637=F636,F637="Winter wheat"),G637*0.9*'Management details'!$F$46,
IF(AND(OR(A637&lt;&gt;A636,F637&lt;&gt;F636),F637="Winter wheat"),G637*'Management details'!$F$46,
IF(F637="Oilseed Rape",G637*'Management details'!$F$47)))</f>
        <v>20.676498500000001</v>
      </c>
      <c r="I637" t="s">
        <v>312</v>
      </c>
      <c r="J637">
        <v>10</v>
      </c>
      <c r="K637" t="s">
        <v>327</v>
      </c>
      <c r="L637" t="s">
        <v>381</v>
      </c>
      <c r="M637">
        <v>6.2</v>
      </c>
      <c r="N637" t="s">
        <v>314</v>
      </c>
      <c r="O637" t="s">
        <v>315</v>
      </c>
      <c r="P637">
        <v>6.4</v>
      </c>
      <c r="Q637" t="s">
        <v>337</v>
      </c>
      <c r="R637" t="s">
        <v>317</v>
      </c>
      <c r="S637">
        <v>220</v>
      </c>
      <c r="T637" s="56" t="s">
        <v>328</v>
      </c>
      <c r="U637" t="s">
        <v>329</v>
      </c>
      <c r="V637" t="s">
        <v>320</v>
      </c>
      <c r="W637" s="56" t="s">
        <v>330</v>
      </c>
      <c r="X637" s="56">
        <v>0</v>
      </c>
      <c r="Y637" s="56" t="s">
        <v>330</v>
      </c>
      <c r="Z637" s="56">
        <v>0</v>
      </c>
      <c r="AA637" s="56" t="s">
        <v>330</v>
      </c>
      <c r="AB637" s="56">
        <v>0</v>
      </c>
      <c r="AC637" s="56">
        <v>0</v>
      </c>
      <c r="AD637" s="56">
        <v>0</v>
      </c>
      <c r="AE637" s="56" t="s">
        <v>322</v>
      </c>
      <c r="AF637" s="56">
        <v>0</v>
      </c>
      <c r="AG637" s="56" t="s">
        <v>322</v>
      </c>
      <c r="AH637" s="56">
        <v>0</v>
      </c>
      <c r="AI637" s="56" t="s">
        <v>328</v>
      </c>
      <c r="AJ637">
        <v>1</v>
      </c>
      <c r="AK637">
        <v>100</v>
      </c>
    </row>
    <row r="638" spans="1:37">
      <c r="A638" t="s">
        <v>1075</v>
      </c>
      <c r="B638" t="s">
        <v>309</v>
      </c>
      <c r="C638">
        <v>2016</v>
      </c>
      <c r="D638">
        <v>1</v>
      </c>
      <c r="E638" t="s">
        <v>1076</v>
      </c>
      <c r="F638" t="s">
        <v>311</v>
      </c>
      <c r="G638">
        <v>7.513541</v>
      </c>
      <c r="H638" s="24">
        <f>IF(AND(A638=A637,F638=F637,F638="Winter wheat"),G638*0.9*'Management details'!$F$46,
IF(AND(OR(A638&lt;&gt;A637,F638&lt;&gt;F637),F638="Winter wheat"),G638*'Management details'!$F$46,
IF(F638="Oilseed Rape",G638*'Management details'!$F$47)))</f>
        <v>64.616452600000002</v>
      </c>
      <c r="I638" t="s">
        <v>312</v>
      </c>
      <c r="J638">
        <v>10</v>
      </c>
      <c r="K638" t="s">
        <v>311</v>
      </c>
      <c r="L638" t="s">
        <v>345</v>
      </c>
      <c r="M638">
        <v>1.7</v>
      </c>
      <c r="N638" t="s">
        <v>314</v>
      </c>
      <c r="O638" t="s">
        <v>315</v>
      </c>
      <c r="P638">
        <v>7.4</v>
      </c>
      <c r="Q638" t="s">
        <v>316</v>
      </c>
      <c r="R638" t="s">
        <v>317</v>
      </c>
      <c r="S638">
        <v>220</v>
      </c>
      <c r="T638" s="56" t="s">
        <v>318</v>
      </c>
      <c r="U638" t="s">
        <v>319</v>
      </c>
      <c r="V638" t="s">
        <v>320</v>
      </c>
      <c r="W638" s="56" t="s">
        <v>330</v>
      </c>
      <c r="X638" s="56">
        <v>0</v>
      </c>
      <c r="Y638" s="56" t="s">
        <v>321</v>
      </c>
      <c r="Z638" s="56">
        <v>0</v>
      </c>
      <c r="AA638" s="56" t="s">
        <v>322</v>
      </c>
      <c r="AB638" s="56">
        <v>0</v>
      </c>
      <c r="AC638" s="56" t="s">
        <v>322</v>
      </c>
      <c r="AD638" s="56" t="s">
        <v>322</v>
      </c>
      <c r="AE638" s="56" t="s">
        <v>322</v>
      </c>
      <c r="AF638" s="56">
        <v>0</v>
      </c>
      <c r="AG638" s="56">
        <v>0</v>
      </c>
      <c r="AH638" s="56">
        <v>0</v>
      </c>
      <c r="AI638" s="56" t="s">
        <v>318</v>
      </c>
      <c r="AJ638">
        <v>1</v>
      </c>
      <c r="AK638">
        <v>100</v>
      </c>
    </row>
    <row r="639" spans="1:37">
      <c r="A639" t="s">
        <v>1075</v>
      </c>
      <c r="B639" t="s">
        <v>309</v>
      </c>
      <c r="C639">
        <v>2017</v>
      </c>
      <c r="D639">
        <v>2</v>
      </c>
      <c r="E639" t="s">
        <v>1077</v>
      </c>
      <c r="F639" t="s">
        <v>311</v>
      </c>
      <c r="G639">
        <v>7.513541</v>
      </c>
      <c r="H639" s="24">
        <f>IF(AND(A639=A638,F639=F638,F639="Winter wheat"),G639*0.9*'Management details'!$F$46,
IF(AND(OR(A639&lt;&gt;A638,F639&lt;&gt;F638),F639="Winter wheat"),G639*'Management details'!$F$46,
IF(F639="Oilseed Rape",G639*'Management details'!$F$47)))</f>
        <v>58.154807340000005</v>
      </c>
      <c r="I639" t="s">
        <v>312</v>
      </c>
      <c r="J639">
        <v>10</v>
      </c>
      <c r="K639" t="s">
        <v>311</v>
      </c>
      <c r="L639" t="s">
        <v>345</v>
      </c>
      <c r="M639">
        <v>1.7</v>
      </c>
      <c r="N639" t="s">
        <v>314</v>
      </c>
      <c r="O639" t="s">
        <v>315</v>
      </c>
      <c r="P639">
        <v>7.4</v>
      </c>
      <c r="Q639" t="s">
        <v>316</v>
      </c>
      <c r="R639" t="s">
        <v>317</v>
      </c>
      <c r="S639">
        <v>220</v>
      </c>
      <c r="T639" s="56" t="s">
        <v>318</v>
      </c>
      <c r="U639" t="s">
        <v>324</v>
      </c>
      <c r="V639" t="s">
        <v>320</v>
      </c>
      <c r="W639" s="56" t="s">
        <v>330</v>
      </c>
      <c r="X639" s="56">
        <v>0</v>
      </c>
      <c r="Y639" s="56" t="s">
        <v>321</v>
      </c>
      <c r="Z639" s="56">
        <v>0</v>
      </c>
      <c r="AA639" s="56" t="s">
        <v>322</v>
      </c>
      <c r="AB639" s="56">
        <v>0</v>
      </c>
      <c r="AC639" s="56">
        <v>0</v>
      </c>
      <c r="AD639" s="56">
        <v>0</v>
      </c>
      <c r="AE639" s="56" t="s">
        <v>322</v>
      </c>
      <c r="AF639" s="56">
        <v>0</v>
      </c>
      <c r="AG639" s="56">
        <v>0</v>
      </c>
      <c r="AH639" s="56">
        <v>0</v>
      </c>
      <c r="AI639" s="56" t="s">
        <v>318</v>
      </c>
      <c r="AJ639">
        <v>1</v>
      </c>
      <c r="AK639">
        <v>100</v>
      </c>
    </row>
    <row r="640" spans="1:37">
      <c r="A640" t="s">
        <v>1075</v>
      </c>
      <c r="B640" t="s">
        <v>309</v>
      </c>
      <c r="C640">
        <v>2018</v>
      </c>
      <c r="D640">
        <v>3</v>
      </c>
      <c r="E640" t="s">
        <v>1078</v>
      </c>
      <c r="F640" t="s">
        <v>326</v>
      </c>
      <c r="G640">
        <v>7.513541</v>
      </c>
      <c r="H640" s="24">
        <f>IF(AND(A640=A639,F640=F639,F640="Winter wheat"),G640*0.9*'Management details'!$F$46,
IF(AND(OR(A640&lt;&gt;A639,F640&lt;&gt;F639),F640="Winter wheat"),G640*'Management details'!$F$46,
IF(F640="Oilseed Rape",G640*'Management details'!$F$47)))</f>
        <v>26.297393499999998</v>
      </c>
      <c r="I640" t="s">
        <v>312</v>
      </c>
      <c r="J640">
        <v>10</v>
      </c>
      <c r="K640" t="s">
        <v>327</v>
      </c>
      <c r="L640" t="s">
        <v>345</v>
      </c>
      <c r="M640">
        <v>1.7</v>
      </c>
      <c r="N640" t="s">
        <v>314</v>
      </c>
      <c r="O640" t="s">
        <v>315</v>
      </c>
      <c r="P640">
        <v>7.4</v>
      </c>
      <c r="Q640" t="s">
        <v>316</v>
      </c>
      <c r="R640" t="s">
        <v>317</v>
      </c>
      <c r="S640">
        <v>220</v>
      </c>
      <c r="T640" s="56" t="s">
        <v>328</v>
      </c>
      <c r="U640" t="s">
        <v>329</v>
      </c>
      <c r="V640" t="s">
        <v>320</v>
      </c>
      <c r="W640" s="56" t="s">
        <v>330</v>
      </c>
      <c r="X640" s="56">
        <v>0</v>
      </c>
      <c r="Y640" s="56" t="s">
        <v>330</v>
      </c>
      <c r="Z640" s="56">
        <v>0</v>
      </c>
      <c r="AA640" s="56" t="s">
        <v>330</v>
      </c>
      <c r="AB640" s="56">
        <v>0</v>
      </c>
      <c r="AC640" s="56">
        <v>0</v>
      </c>
      <c r="AD640" s="56">
        <v>0</v>
      </c>
      <c r="AE640" s="56" t="s">
        <v>322</v>
      </c>
      <c r="AF640" s="56">
        <v>0</v>
      </c>
      <c r="AG640" s="56" t="s">
        <v>322</v>
      </c>
      <c r="AH640" s="56">
        <v>0</v>
      </c>
      <c r="AI640" s="56" t="s">
        <v>328</v>
      </c>
      <c r="AJ640">
        <v>1</v>
      </c>
      <c r="AK640">
        <v>100</v>
      </c>
    </row>
    <row r="641" spans="1:37">
      <c r="A641" t="s">
        <v>1075</v>
      </c>
      <c r="B641" t="s">
        <v>309</v>
      </c>
      <c r="C641">
        <v>2019</v>
      </c>
      <c r="D641">
        <v>4</v>
      </c>
      <c r="E641" t="s">
        <v>1079</v>
      </c>
      <c r="F641" t="s">
        <v>311</v>
      </c>
      <c r="G641">
        <v>7.513541</v>
      </c>
      <c r="H641" s="24">
        <f>IF(AND(A641=A640,F641=F640,F641="Winter wheat"),G641*0.9*'Management details'!$F$46,
IF(AND(OR(A641&lt;&gt;A640,F641&lt;&gt;F640),F641="Winter wheat"),G641*'Management details'!$F$46,
IF(F641="Oilseed Rape",G641*'Management details'!$F$47)))</f>
        <v>64.616452600000002</v>
      </c>
      <c r="I641" t="s">
        <v>312</v>
      </c>
      <c r="J641">
        <v>10</v>
      </c>
      <c r="K641" t="s">
        <v>311</v>
      </c>
      <c r="L641" t="s">
        <v>345</v>
      </c>
      <c r="M641">
        <v>1.7</v>
      </c>
      <c r="N641" t="s">
        <v>314</v>
      </c>
      <c r="O641" t="s">
        <v>315</v>
      </c>
      <c r="P641">
        <v>7.4</v>
      </c>
      <c r="Q641" t="s">
        <v>316</v>
      </c>
      <c r="R641" t="s">
        <v>317</v>
      </c>
      <c r="S641">
        <v>220</v>
      </c>
      <c r="T641" s="56" t="s">
        <v>318</v>
      </c>
      <c r="U641" t="s">
        <v>319</v>
      </c>
      <c r="V641" t="s">
        <v>320</v>
      </c>
      <c r="W641" s="56" t="s">
        <v>330</v>
      </c>
      <c r="X641" s="56">
        <v>0</v>
      </c>
      <c r="Y641" s="56" t="s">
        <v>321</v>
      </c>
      <c r="Z641" s="56">
        <v>0</v>
      </c>
      <c r="AA641" s="56" t="s">
        <v>322</v>
      </c>
      <c r="AB641" s="56">
        <v>0</v>
      </c>
      <c r="AC641" s="56" t="s">
        <v>322</v>
      </c>
      <c r="AD641" s="56" t="s">
        <v>322</v>
      </c>
      <c r="AE641" s="56" t="s">
        <v>322</v>
      </c>
      <c r="AF641" s="56">
        <v>0</v>
      </c>
      <c r="AG641" s="56">
        <v>0</v>
      </c>
      <c r="AH641" s="56">
        <v>0</v>
      </c>
      <c r="AI641" s="56" t="s">
        <v>318</v>
      </c>
      <c r="AJ641">
        <v>1</v>
      </c>
      <c r="AK641">
        <v>100</v>
      </c>
    </row>
    <row r="642" spans="1:37">
      <c r="A642" t="s">
        <v>1075</v>
      </c>
      <c r="B642" t="s">
        <v>309</v>
      </c>
      <c r="C642">
        <v>2020</v>
      </c>
      <c r="D642">
        <v>5</v>
      </c>
      <c r="E642" t="s">
        <v>1080</v>
      </c>
      <c r="F642" t="s">
        <v>311</v>
      </c>
      <c r="G642">
        <v>7.513541</v>
      </c>
      <c r="H642" s="24">
        <f>IF(AND(A642=A641,F642=F641,F642="Winter wheat"),G642*0.9*'Management details'!$F$46,
IF(AND(OR(A642&lt;&gt;A641,F642&lt;&gt;F641),F642="Winter wheat"),G642*'Management details'!$F$46,
IF(F642="Oilseed Rape",G642*'Management details'!$F$47)))</f>
        <v>58.154807340000005</v>
      </c>
      <c r="I642" t="s">
        <v>312</v>
      </c>
      <c r="J642">
        <v>10</v>
      </c>
      <c r="K642" t="s">
        <v>311</v>
      </c>
      <c r="L642" t="s">
        <v>345</v>
      </c>
      <c r="M642">
        <v>1.7</v>
      </c>
      <c r="N642" t="s">
        <v>314</v>
      </c>
      <c r="O642" t="s">
        <v>315</v>
      </c>
      <c r="P642">
        <v>7.4</v>
      </c>
      <c r="Q642" t="s">
        <v>316</v>
      </c>
      <c r="R642" t="s">
        <v>317</v>
      </c>
      <c r="S642">
        <v>220</v>
      </c>
      <c r="T642" s="56" t="s">
        <v>318</v>
      </c>
      <c r="U642" t="s">
        <v>324</v>
      </c>
      <c r="V642" t="s">
        <v>320</v>
      </c>
      <c r="W642" s="56" t="s">
        <v>330</v>
      </c>
      <c r="X642" s="56">
        <v>0</v>
      </c>
      <c r="Y642" s="56" t="s">
        <v>321</v>
      </c>
      <c r="Z642" s="56">
        <v>0</v>
      </c>
      <c r="AA642" s="56" t="s">
        <v>322</v>
      </c>
      <c r="AB642" s="56">
        <v>0</v>
      </c>
      <c r="AC642" s="56">
        <v>0</v>
      </c>
      <c r="AD642" s="56">
        <v>0</v>
      </c>
      <c r="AE642" s="56" t="s">
        <v>322</v>
      </c>
      <c r="AF642" s="56">
        <v>0</v>
      </c>
      <c r="AG642" s="56">
        <v>0</v>
      </c>
      <c r="AH642" s="56">
        <v>0</v>
      </c>
      <c r="AI642" s="56" t="s">
        <v>318</v>
      </c>
      <c r="AJ642">
        <v>1</v>
      </c>
      <c r="AK642">
        <v>100</v>
      </c>
    </row>
    <row r="643" spans="1:37">
      <c r="A643" t="s">
        <v>1075</v>
      </c>
      <c r="B643" t="s">
        <v>309</v>
      </c>
      <c r="C643">
        <v>2021</v>
      </c>
      <c r="D643">
        <v>6</v>
      </c>
      <c r="E643" t="s">
        <v>1081</v>
      </c>
      <c r="F643" t="s">
        <v>326</v>
      </c>
      <c r="G643">
        <v>7.513541</v>
      </c>
      <c r="H643" s="24">
        <f>IF(AND(A643=A642,F643=F642,F643="Winter wheat"),G643*0.9*'Management details'!$F$46,
IF(AND(OR(A643&lt;&gt;A642,F643&lt;&gt;F642),F643="Winter wheat"),G643*'Management details'!$F$46,
IF(F643="Oilseed Rape",G643*'Management details'!$F$47)))</f>
        <v>26.297393499999998</v>
      </c>
      <c r="I643" t="s">
        <v>312</v>
      </c>
      <c r="J643">
        <v>10</v>
      </c>
      <c r="K643" t="s">
        <v>327</v>
      </c>
      <c r="L643" t="s">
        <v>345</v>
      </c>
      <c r="M643">
        <v>1.7</v>
      </c>
      <c r="N643" t="s">
        <v>314</v>
      </c>
      <c r="O643" t="s">
        <v>315</v>
      </c>
      <c r="P643">
        <v>7.4</v>
      </c>
      <c r="Q643" t="s">
        <v>316</v>
      </c>
      <c r="R643" t="s">
        <v>317</v>
      </c>
      <c r="S643">
        <v>220</v>
      </c>
      <c r="T643" s="56" t="s">
        <v>328</v>
      </c>
      <c r="U643" t="s">
        <v>329</v>
      </c>
      <c r="V643" t="s">
        <v>320</v>
      </c>
      <c r="W643" s="56" t="s">
        <v>330</v>
      </c>
      <c r="X643" s="56">
        <v>0</v>
      </c>
      <c r="Y643" s="56" t="s">
        <v>330</v>
      </c>
      <c r="Z643" s="56">
        <v>0</v>
      </c>
      <c r="AA643" s="56" t="s">
        <v>330</v>
      </c>
      <c r="AB643" s="56">
        <v>0</v>
      </c>
      <c r="AC643" s="56">
        <v>0</v>
      </c>
      <c r="AD643" s="56">
        <v>0</v>
      </c>
      <c r="AE643" s="56" t="s">
        <v>322</v>
      </c>
      <c r="AF643" s="56">
        <v>0</v>
      </c>
      <c r="AG643" s="56" t="s">
        <v>322</v>
      </c>
      <c r="AH643" s="56">
        <v>0</v>
      </c>
      <c r="AI643" s="56" t="s">
        <v>328</v>
      </c>
      <c r="AJ643">
        <v>1</v>
      </c>
      <c r="AK643">
        <v>100</v>
      </c>
    </row>
    <row r="644" spans="1:37">
      <c r="A644" t="s">
        <v>1082</v>
      </c>
      <c r="B644" t="s">
        <v>309</v>
      </c>
      <c r="C644">
        <v>2016</v>
      </c>
      <c r="D644">
        <v>1</v>
      </c>
      <c r="E644" t="s">
        <v>1083</v>
      </c>
      <c r="F644" t="s">
        <v>311</v>
      </c>
      <c r="G644">
        <v>4.7715269999999999</v>
      </c>
      <c r="H644" s="24">
        <f>IF(AND(A644=A643,F644=F643,F644="Winter wheat"),G644*0.9*'Management details'!$F$46,
IF(AND(OR(A644&lt;&gt;A643,F644&lt;&gt;F643),F644="Winter wheat"),G644*'Management details'!$F$46,
IF(F644="Oilseed Rape",G644*'Management details'!$F$47)))</f>
        <v>41.0351322</v>
      </c>
      <c r="I644" t="s">
        <v>312</v>
      </c>
      <c r="J644">
        <v>10</v>
      </c>
      <c r="K644" t="s">
        <v>311</v>
      </c>
      <c r="L644" t="s">
        <v>345</v>
      </c>
      <c r="M644">
        <v>1.7</v>
      </c>
      <c r="N644" t="s">
        <v>314</v>
      </c>
      <c r="O644" t="s">
        <v>315</v>
      </c>
      <c r="P644">
        <v>7.4</v>
      </c>
      <c r="Q644" t="s">
        <v>316</v>
      </c>
      <c r="R644" t="s">
        <v>317</v>
      </c>
      <c r="S644">
        <v>220</v>
      </c>
      <c r="T644" s="56" t="s">
        <v>318</v>
      </c>
      <c r="U644" t="s">
        <v>319</v>
      </c>
      <c r="V644" t="s">
        <v>320</v>
      </c>
      <c r="W644" s="56" t="s">
        <v>330</v>
      </c>
      <c r="X644" s="56">
        <v>0</v>
      </c>
      <c r="Y644" s="56" t="s">
        <v>321</v>
      </c>
      <c r="Z644" s="56">
        <v>0</v>
      </c>
      <c r="AA644" s="56" t="s">
        <v>322</v>
      </c>
      <c r="AB644" s="56">
        <v>0</v>
      </c>
      <c r="AC644" s="56" t="s">
        <v>322</v>
      </c>
      <c r="AD644" s="56" t="s">
        <v>322</v>
      </c>
      <c r="AE644" s="56" t="s">
        <v>322</v>
      </c>
      <c r="AF644" s="56">
        <v>0</v>
      </c>
      <c r="AG644" s="56">
        <v>0</v>
      </c>
      <c r="AH644" s="56">
        <v>0</v>
      </c>
      <c r="AI644" s="56" t="s">
        <v>318</v>
      </c>
      <c r="AJ644">
        <v>1</v>
      </c>
      <c r="AK644">
        <v>100</v>
      </c>
    </row>
    <row r="645" spans="1:37">
      <c r="A645" t="s">
        <v>1082</v>
      </c>
      <c r="B645" t="s">
        <v>309</v>
      </c>
      <c r="C645">
        <v>2017</v>
      </c>
      <c r="D645">
        <v>2</v>
      </c>
      <c r="E645" t="s">
        <v>1084</v>
      </c>
      <c r="F645" t="s">
        <v>311</v>
      </c>
      <c r="G645">
        <v>4.7715269999999999</v>
      </c>
      <c r="H645" s="24">
        <f>IF(AND(A645=A644,F645=F644,F645="Winter wheat"),G645*0.9*'Management details'!$F$46,
IF(AND(OR(A645&lt;&gt;A644,F645&lt;&gt;F644),F645="Winter wheat"),G645*'Management details'!$F$46,
IF(F645="Oilseed Rape",G645*'Management details'!$F$47)))</f>
        <v>36.931618980000003</v>
      </c>
      <c r="I645" t="s">
        <v>312</v>
      </c>
      <c r="J645">
        <v>10</v>
      </c>
      <c r="K645" t="s">
        <v>311</v>
      </c>
      <c r="L645" t="s">
        <v>345</v>
      </c>
      <c r="M645">
        <v>1.7</v>
      </c>
      <c r="N645" t="s">
        <v>314</v>
      </c>
      <c r="O645" t="s">
        <v>315</v>
      </c>
      <c r="P645">
        <v>7.4</v>
      </c>
      <c r="Q645" t="s">
        <v>316</v>
      </c>
      <c r="R645" t="s">
        <v>317</v>
      </c>
      <c r="S645">
        <v>220</v>
      </c>
      <c r="T645" s="56" t="s">
        <v>318</v>
      </c>
      <c r="U645" t="s">
        <v>324</v>
      </c>
      <c r="V645" t="s">
        <v>320</v>
      </c>
      <c r="W645" s="56" t="s">
        <v>330</v>
      </c>
      <c r="X645" s="56">
        <v>0</v>
      </c>
      <c r="Y645" s="56" t="s">
        <v>321</v>
      </c>
      <c r="Z645" s="56">
        <v>0</v>
      </c>
      <c r="AA645" s="56" t="s">
        <v>322</v>
      </c>
      <c r="AB645" s="56">
        <v>0</v>
      </c>
      <c r="AC645" s="56">
        <v>0</v>
      </c>
      <c r="AD645" s="56">
        <v>0</v>
      </c>
      <c r="AE645" s="56" t="s">
        <v>322</v>
      </c>
      <c r="AF645" s="56">
        <v>0</v>
      </c>
      <c r="AG645" s="56">
        <v>0</v>
      </c>
      <c r="AH645" s="56">
        <v>0</v>
      </c>
      <c r="AI645" s="56" t="s">
        <v>318</v>
      </c>
      <c r="AJ645">
        <v>1</v>
      </c>
      <c r="AK645">
        <v>100</v>
      </c>
    </row>
    <row r="646" spans="1:37">
      <c r="A646" t="s">
        <v>1082</v>
      </c>
      <c r="B646" t="s">
        <v>309</v>
      </c>
      <c r="C646">
        <v>2018</v>
      </c>
      <c r="D646">
        <v>3</v>
      </c>
      <c r="E646" t="s">
        <v>1085</v>
      </c>
      <c r="F646" t="s">
        <v>326</v>
      </c>
      <c r="G646">
        <v>4.7715269999999999</v>
      </c>
      <c r="H646" s="24">
        <f>IF(AND(A646=A645,F646=F645,F646="Winter wheat"),G646*0.9*'Management details'!$F$46,
IF(AND(OR(A646&lt;&gt;A645,F646&lt;&gt;F645),F646="Winter wheat"),G646*'Management details'!$F$46,
IF(F646="Oilseed Rape",G646*'Management details'!$F$47)))</f>
        <v>16.7003445</v>
      </c>
      <c r="I646" t="s">
        <v>312</v>
      </c>
      <c r="J646">
        <v>10</v>
      </c>
      <c r="K646" t="s">
        <v>327</v>
      </c>
      <c r="L646" t="s">
        <v>345</v>
      </c>
      <c r="M646">
        <v>1.7</v>
      </c>
      <c r="N646" t="s">
        <v>314</v>
      </c>
      <c r="O646" t="s">
        <v>315</v>
      </c>
      <c r="P646">
        <v>7.4</v>
      </c>
      <c r="Q646" t="s">
        <v>316</v>
      </c>
      <c r="R646" t="s">
        <v>317</v>
      </c>
      <c r="S646">
        <v>220</v>
      </c>
      <c r="T646" s="56" t="s">
        <v>328</v>
      </c>
      <c r="U646" t="s">
        <v>329</v>
      </c>
      <c r="V646" t="s">
        <v>320</v>
      </c>
      <c r="W646" s="56" t="s">
        <v>330</v>
      </c>
      <c r="X646" s="56">
        <v>0</v>
      </c>
      <c r="Y646" s="56" t="s">
        <v>330</v>
      </c>
      <c r="Z646" s="56">
        <v>0</v>
      </c>
      <c r="AA646" s="56" t="s">
        <v>330</v>
      </c>
      <c r="AB646" s="56">
        <v>0</v>
      </c>
      <c r="AC646" s="56">
        <v>0</v>
      </c>
      <c r="AD646" s="56">
        <v>0</v>
      </c>
      <c r="AE646" s="56" t="s">
        <v>322</v>
      </c>
      <c r="AF646" s="56">
        <v>0</v>
      </c>
      <c r="AG646" s="56" t="s">
        <v>322</v>
      </c>
      <c r="AH646" s="56">
        <v>0</v>
      </c>
      <c r="AI646" s="56" t="s">
        <v>328</v>
      </c>
      <c r="AJ646">
        <v>1</v>
      </c>
      <c r="AK646">
        <v>100</v>
      </c>
    </row>
    <row r="647" spans="1:37">
      <c r="A647" t="s">
        <v>1082</v>
      </c>
      <c r="B647" t="s">
        <v>309</v>
      </c>
      <c r="C647">
        <v>2019</v>
      </c>
      <c r="D647">
        <v>4</v>
      </c>
      <c r="E647" t="s">
        <v>1086</v>
      </c>
      <c r="F647" t="s">
        <v>311</v>
      </c>
      <c r="G647">
        <v>4.7715269999999999</v>
      </c>
      <c r="H647" s="24">
        <f>IF(AND(A647=A646,F647=F646,F647="Winter wheat"),G647*0.9*'Management details'!$F$46,
IF(AND(OR(A647&lt;&gt;A646,F647&lt;&gt;F646),F647="Winter wheat"),G647*'Management details'!$F$46,
IF(F647="Oilseed Rape",G647*'Management details'!$F$47)))</f>
        <v>41.0351322</v>
      </c>
      <c r="I647" t="s">
        <v>312</v>
      </c>
      <c r="J647">
        <v>10</v>
      </c>
      <c r="K647" t="s">
        <v>311</v>
      </c>
      <c r="L647" t="s">
        <v>345</v>
      </c>
      <c r="M647">
        <v>1.7</v>
      </c>
      <c r="N647" t="s">
        <v>314</v>
      </c>
      <c r="O647" t="s">
        <v>315</v>
      </c>
      <c r="P647">
        <v>7.4</v>
      </c>
      <c r="Q647" t="s">
        <v>316</v>
      </c>
      <c r="R647" t="s">
        <v>317</v>
      </c>
      <c r="S647">
        <v>220</v>
      </c>
      <c r="T647" s="56" t="s">
        <v>318</v>
      </c>
      <c r="U647" t="s">
        <v>319</v>
      </c>
      <c r="V647" t="s">
        <v>320</v>
      </c>
      <c r="W647" s="56" t="s">
        <v>330</v>
      </c>
      <c r="X647" s="56">
        <v>0</v>
      </c>
      <c r="Y647" s="56" t="s">
        <v>321</v>
      </c>
      <c r="Z647" s="56">
        <v>0</v>
      </c>
      <c r="AA647" s="56" t="s">
        <v>322</v>
      </c>
      <c r="AB647" s="56">
        <v>0</v>
      </c>
      <c r="AC647" s="56" t="s">
        <v>322</v>
      </c>
      <c r="AD647" s="56" t="s">
        <v>322</v>
      </c>
      <c r="AE647" s="56" t="s">
        <v>322</v>
      </c>
      <c r="AF647" s="56">
        <v>0</v>
      </c>
      <c r="AG647" s="56">
        <v>0</v>
      </c>
      <c r="AH647" s="56">
        <v>0</v>
      </c>
      <c r="AI647" s="56" t="s">
        <v>318</v>
      </c>
      <c r="AJ647">
        <v>1</v>
      </c>
      <c r="AK647">
        <v>100</v>
      </c>
    </row>
    <row r="648" spans="1:37">
      <c r="A648" t="s">
        <v>1082</v>
      </c>
      <c r="B648" t="s">
        <v>309</v>
      </c>
      <c r="C648">
        <v>2020</v>
      </c>
      <c r="D648">
        <v>5</v>
      </c>
      <c r="E648" t="s">
        <v>1087</v>
      </c>
      <c r="F648" t="s">
        <v>311</v>
      </c>
      <c r="G648">
        <v>4.7715269999999999</v>
      </c>
      <c r="H648" s="24">
        <f>IF(AND(A648=A647,F648=F647,F648="Winter wheat"),G648*0.9*'Management details'!$F$46,
IF(AND(OR(A648&lt;&gt;A647,F648&lt;&gt;F647),F648="Winter wheat"),G648*'Management details'!$F$46,
IF(F648="Oilseed Rape",G648*'Management details'!$F$47)))</f>
        <v>36.931618980000003</v>
      </c>
      <c r="I648" t="s">
        <v>312</v>
      </c>
      <c r="J648">
        <v>10</v>
      </c>
      <c r="K648" t="s">
        <v>311</v>
      </c>
      <c r="L648" t="s">
        <v>345</v>
      </c>
      <c r="M648">
        <v>1.7</v>
      </c>
      <c r="N648" t="s">
        <v>314</v>
      </c>
      <c r="O648" t="s">
        <v>315</v>
      </c>
      <c r="P648">
        <v>7.4</v>
      </c>
      <c r="Q648" t="s">
        <v>316</v>
      </c>
      <c r="R648" t="s">
        <v>317</v>
      </c>
      <c r="S648">
        <v>220</v>
      </c>
      <c r="T648" s="56" t="s">
        <v>318</v>
      </c>
      <c r="U648" t="s">
        <v>324</v>
      </c>
      <c r="V648" t="s">
        <v>320</v>
      </c>
      <c r="W648" s="56" t="s">
        <v>330</v>
      </c>
      <c r="X648" s="56">
        <v>0</v>
      </c>
      <c r="Y648" s="56" t="s">
        <v>321</v>
      </c>
      <c r="Z648" s="56">
        <v>0</v>
      </c>
      <c r="AA648" s="56" t="s">
        <v>322</v>
      </c>
      <c r="AB648" s="56">
        <v>0</v>
      </c>
      <c r="AC648" s="56">
        <v>0</v>
      </c>
      <c r="AD648" s="56">
        <v>0</v>
      </c>
      <c r="AE648" s="56" t="s">
        <v>322</v>
      </c>
      <c r="AF648" s="56">
        <v>0</v>
      </c>
      <c r="AG648" s="56">
        <v>0</v>
      </c>
      <c r="AH648" s="56">
        <v>0</v>
      </c>
      <c r="AI648" s="56" t="s">
        <v>318</v>
      </c>
      <c r="AJ648">
        <v>1</v>
      </c>
      <c r="AK648">
        <v>100</v>
      </c>
    </row>
    <row r="649" spans="1:37">
      <c r="A649" t="s">
        <v>1082</v>
      </c>
      <c r="B649" t="s">
        <v>309</v>
      </c>
      <c r="C649">
        <v>2021</v>
      </c>
      <c r="D649">
        <v>6</v>
      </c>
      <c r="E649" t="s">
        <v>1088</v>
      </c>
      <c r="F649" t="s">
        <v>326</v>
      </c>
      <c r="G649">
        <v>4.7715269999999999</v>
      </c>
      <c r="H649" s="24">
        <f>IF(AND(A649=A648,F649=F648,F649="Winter wheat"),G649*0.9*'Management details'!$F$46,
IF(AND(OR(A649&lt;&gt;A648,F649&lt;&gt;F648),F649="Winter wheat"),G649*'Management details'!$F$46,
IF(F649="Oilseed Rape",G649*'Management details'!$F$47)))</f>
        <v>16.7003445</v>
      </c>
      <c r="I649" t="s">
        <v>312</v>
      </c>
      <c r="J649">
        <v>10</v>
      </c>
      <c r="K649" t="s">
        <v>327</v>
      </c>
      <c r="L649" t="s">
        <v>345</v>
      </c>
      <c r="M649">
        <v>1.7</v>
      </c>
      <c r="N649" t="s">
        <v>314</v>
      </c>
      <c r="O649" t="s">
        <v>315</v>
      </c>
      <c r="P649">
        <v>7.4</v>
      </c>
      <c r="Q649" t="s">
        <v>316</v>
      </c>
      <c r="R649" t="s">
        <v>317</v>
      </c>
      <c r="S649">
        <v>220</v>
      </c>
      <c r="T649" s="56" t="s">
        <v>328</v>
      </c>
      <c r="U649" t="s">
        <v>329</v>
      </c>
      <c r="V649" t="s">
        <v>320</v>
      </c>
      <c r="W649" s="56" t="s">
        <v>330</v>
      </c>
      <c r="X649" s="56">
        <v>0</v>
      </c>
      <c r="Y649" s="56" t="s">
        <v>330</v>
      </c>
      <c r="Z649" s="56">
        <v>0</v>
      </c>
      <c r="AA649" s="56" t="s">
        <v>330</v>
      </c>
      <c r="AB649" s="56">
        <v>0</v>
      </c>
      <c r="AC649" s="56">
        <v>0</v>
      </c>
      <c r="AD649" s="56">
        <v>0</v>
      </c>
      <c r="AE649" s="56" t="s">
        <v>322</v>
      </c>
      <c r="AF649" s="56">
        <v>0</v>
      </c>
      <c r="AG649" s="56" t="s">
        <v>322</v>
      </c>
      <c r="AH649" s="56">
        <v>0</v>
      </c>
      <c r="AI649" s="56" t="s">
        <v>328</v>
      </c>
      <c r="AJ649">
        <v>1</v>
      </c>
      <c r="AK649">
        <v>100</v>
      </c>
    </row>
    <row r="650" spans="1:37">
      <c r="A650" t="s">
        <v>1089</v>
      </c>
      <c r="B650" t="s">
        <v>309</v>
      </c>
      <c r="C650">
        <v>2016</v>
      </c>
      <c r="D650">
        <v>1</v>
      </c>
      <c r="E650" t="s">
        <v>1090</v>
      </c>
      <c r="F650" t="s">
        <v>311</v>
      </c>
      <c r="G650">
        <v>8.2080380000000002</v>
      </c>
      <c r="H650" s="24">
        <f>IF(AND(A650=A649,F650=F649,F650="Winter wheat"),G650*0.9*'Management details'!$F$46,
IF(AND(OR(A650&lt;&gt;A649,F650&lt;&gt;F649),F650="Winter wheat"),G650*'Management details'!$F$46,
IF(F650="Oilseed Rape",G650*'Management details'!$F$47)))</f>
        <v>70.589126800000003</v>
      </c>
      <c r="I650" t="s">
        <v>312</v>
      </c>
      <c r="J650">
        <v>10</v>
      </c>
      <c r="K650" t="s">
        <v>311</v>
      </c>
      <c r="L650" t="s">
        <v>345</v>
      </c>
      <c r="M650">
        <v>3.7</v>
      </c>
      <c r="N650" t="s">
        <v>314</v>
      </c>
      <c r="O650" t="s">
        <v>315</v>
      </c>
      <c r="P650">
        <v>7</v>
      </c>
      <c r="Q650" t="s">
        <v>337</v>
      </c>
      <c r="R650" t="s">
        <v>317</v>
      </c>
      <c r="S650">
        <v>220</v>
      </c>
      <c r="T650" s="56" t="s">
        <v>318</v>
      </c>
      <c r="U650" t="s">
        <v>319</v>
      </c>
      <c r="V650" t="s">
        <v>320</v>
      </c>
      <c r="W650" s="56" t="s">
        <v>330</v>
      </c>
      <c r="X650" s="56">
        <v>0</v>
      </c>
      <c r="Y650" s="56" t="s">
        <v>321</v>
      </c>
      <c r="Z650" s="56">
        <v>0</v>
      </c>
      <c r="AA650" s="56" t="s">
        <v>322</v>
      </c>
      <c r="AB650" s="56">
        <v>0</v>
      </c>
      <c r="AC650" s="56" t="s">
        <v>322</v>
      </c>
      <c r="AD650" s="56" t="s">
        <v>322</v>
      </c>
      <c r="AE650" s="56" t="s">
        <v>322</v>
      </c>
      <c r="AF650" s="56">
        <v>0</v>
      </c>
      <c r="AG650" s="56">
        <v>0</v>
      </c>
      <c r="AH650" s="56">
        <v>0</v>
      </c>
      <c r="AI650" s="56" t="s">
        <v>318</v>
      </c>
      <c r="AJ650">
        <v>1</v>
      </c>
      <c r="AK650">
        <v>100</v>
      </c>
    </row>
    <row r="651" spans="1:37">
      <c r="A651" t="s">
        <v>1089</v>
      </c>
      <c r="B651" t="s">
        <v>309</v>
      </c>
      <c r="C651">
        <v>2017</v>
      </c>
      <c r="D651">
        <v>2</v>
      </c>
      <c r="E651" t="s">
        <v>1091</v>
      </c>
      <c r="F651" t="s">
        <v>311</v>
      </c>
      <c r="G651">
        <v>8.2080380000000002</v>
      </c>
      <c r="H651" s="24">
        <f>IF(AND(A651=A650,F651=F650,F651="Winter wheat"),G651*0.9*'Management details'!$F$46,
IF(AND(OR(A651&lt;&gt;A650,F651&lt;&gt;F650),F651="Winter wheat"),G651*'Management details'!$F$46,
IF(F651="Oilseed Rape",G651*'Management details'!$F$47)))</f>
        <v>63.530214119999997</v>
      </c>
      <c r="I651" t="s">
        <v>312</v>
      </c>
      <c r="J651">
        <v>10</v>
      </c>
      <c r="K651" t="s">
        <v>311</v>
      </c>
      <c r="L651" t="s">
        <v>345</v>
      </c>
      <c r="M651">
        <v>3.7</v>
      </c>
      <c r="N651" t="s">
        <v>314</v>
      </c>
      <c r="O651" t="s">
        <v>315</v>
      </c>
      <c r="P651">
        <v>7</v>
      </c>
      <c r="Q651" t="s">
        <v>337</v>
      </c>
      <c r="R651" t="s">
        <v>317</v>
      </c>
      <c r="S651">
        <v>220</v>
      </c>
      <c r="T651" s="56" t="s">
        <v>318</v>
      </c>
      <c r="U651" t="s">
        <v>324</v>
      </c>
      <c r="V651" t="s">
        <v>320</v>
      </c>
      <c r="W651" s="56" t="s">
        <v>330</v>
      </c>
      <c r="X651" s="56">
        <v>0</v>
      </c>
      <c r="Y651" s="56" t="s">
        <v>321</v>
      </c>
      <c r="Z651" s="56">
        <v>0</v>
      </c>
      <c r="AA651" s="56" t="s">
        <v>322</v>
      </c>
      <c r="AB651" s="56">
        <v>0</v>
      </c>
      <c r="AC651" s="56">
        <v>0</v>
      </c>
      <c r="AD651" s="56">
        <v>0</v>
      </c>
      <c r="AE651" s="56" t="s">
        <v>322</v>
      </c>
      <c r="AF651" s="56">
        <v>0</v>
      </c>
      <c r="AG651" s="56">
        <v>0</v>
      </c>
      <c r="AH651" s="56">
        <v>0</v>
      </c>
      <c r="AI651" s="56" t="s">
        <v>318</v>
      </c>
      <c r="AJ651">
        <v>1</v>
      </c>
      <c r="AK651">
        <v>100</v>
      </c>
    </row>
    <row r="652" spans="1:37">
      <c r="A652" t="s">
        <v>1089</v>
      </c>
      <c r="B652" t="s">
        <v>309</v>
      </c>
      <c r="C652">
        <v>2018</v>
      </c>
      <c r="D652">
        <v>3</v>
      </c>
      <c r="E652" t="s">
        <v>1092</v>
      </c>
      <c r="F652" t="s">
        <v>326</v>
      </c>
      <c r="G652">
        <v>8.2080380000000002</v>
      </c>
      <c r="H652" s="24">
        <f>IF(AND(A652=A651,F652=F651,F652="Winter wheat"),G652*0.9*'Management details'!$F$46,
IF(AND(OR(A652&lt;&gt;A651,F652&lt;&gt;F651),F652="Winter wheat"),G652*'Management details'!$F$46,
IF(F652="Oilseed Rape",G652*'Management details'!$F$47)))</f>
        <v>28.728133</v>
      </c>
      <c r="I652" t="s">
        <v>312</v>
      </c>
      <c r="J652">
        <v>10</v>
      </c>
      <c r="K652" t="s">
        <v>327</v>
      </c>
      <c r="L652" t="s">
        <v>345</v>
      </c>
      <c r="M652">
        <v>3.7</v>
      </c>
      <c r="N652" t="s">
        <v>314</v>
      </c>
      <c r="O652" t="s">
        <v>315</v>
      </c>
      <c r="P652">
        <v>7</v>
      </c>
      <c r="Q652" t="s">
        <v>337</v>
      </c>
      <c r="R652" t="s">
        <v>317</v>
      </c>
      <c r="S652">
        <v>220</v>
      </c>
      <c r="T652" s="56" t="s">
        <v>328</v>
      </c>
      <c r="U652" t="s">
        <v>329</v>
      </c>
      <c r="V652" t="s">
        <v>320</v>
      </c>
      <c r="W652" s="56" t="s">
        <v>330</v>
      </c>
      <c r="X652" s="56">
        <v>0</v>
      </c>
      <c r="Y652" s="56" t="s">
        <v>330</v>
      </c>
      <c r="Z652" s="56">
        <v>0</v>
      </c>
      <c r="AA652" s="56" t="s">
        <v>330</v>
      </c>
      <c r="AB652" s="56">
        <v>0</v>
      </c>
      <c r="AC652" s="56">
        <v>0</v>
      </c>
      <c r="AD652" s="56">
        <v>0</v>
      </c>
      <c r="AE652" s="56" t="s">
        <v>322</v>
      </c>
      <c r="AF652" s="56">
        <v>0</v>
      </c>
      <c r="AG652" s="56" t="s">
        <v>322</v>
      </c>
      <c r="AH652" s="56">
        <v>0</v>
      </c>
      <c r="AI652" s="56" t="s">
        <v>328</v>
      </c>
      <c r="AJ652">
        <v>1</v>
      </c>
      <c r="AK652">
        <v>100</v>
      </c>
    </row>
    <row r="653" spans="1:37">
      <c r="A653" t="s">
        <v>1089</v>
      </c>
      <c r="B653" t="s">
        <v>309</v>
      </c>
      <c r="C653">
        <v>2019</v>
      </c>
      <c r="D653">
        <v>4</v>
      </c>
      <c r="E653" t="s">
        <v>1093</v>
      </c>
      <c r="F653" t="s">
        <v>311</v>
      </c>
      <c r="G653">
        <v>8.2080380000000002</v>
      </c>
      <c r="H653" s="24">
        <f>IF(AND(A653=A652,F653=F652,F653="Winter wheat"),G653*0.9*'Management details'!$F$46,
IF(AND(OR(A653&lt;&gt;A652,F653&lt;&gt;F652),F653="Winter wheat"),G653*'Management details'!$F$46,
IF(F653="Oilseed Rape",G653*'Management details'!$F$47)))</f>
        <v>70.589126800000003</v>
      </c>
      <c r="I653" t="s">
        <v>312</v>
      </c>
      <c r="J653">
        <v>10</v>
      </c>
      <c r="K653" t="s">
        <v>311</v>
      </c>
      <c r="L653" t="s">
        <v>345</v>
      </c>
      <c r="M653">
        <v>3.7</v>
      </c>
      <c r="N653" t="s">
        <v>314</v>
      </c>
      <c r="O653" t="s">
        <v>315</v>
      </c>
      <c r="P653">
        <v>7</v>
      </c>
      <c r="Q653" t="s">
        <v>337</v>
      </c>
      <c r="R653" t="s">
        <v>317</v>
      </c>
      <c r="S653">
        <v>220</v>
      </c>
      <c r="T653" s="56" t="s">
        <v>318</v>
      </c>
      <c r="U653" t="s">
        <v>319</v>
      </c>
      <c r="V653" t="s">
        <v>320</v>
      </c>
      <c r="W653" s="56" t="s">
        <v>330</v>
      </c>
      <c r="X653" s="56">
        <v>0</v>
      </c>
      <c r="Y653" s="56" t="s">
        <v>321</v>
      </c>
      <c r="Z653" s="56">
        <v>0</v>
      </c>
      <c r="AA653" s="56" t="s">
        <v>322</v>
      </c>
      <c r="AB653" s="56">
        <v>0</v>
      </c>
      <c r="AC653" s="56" t="s">
        <v>322</v>
      </c>
      <c r="AD653" s="56" t="s">
        <v>322</v>
      </c>
      <c r="AE653" s="56" t="s">
        <v>322</v>
      </c>
      <c r="AF653" s="56">
        <v>0</v>
      </c>
      <c r="AG653" s="56">
        <v>0</v>
      </c>
      <c r="AH653" s="56">
        <v>0</v>
      </c>
      <c r="AI653" s="56" t="s">
        <v>318</v>
      </c>
      <c r="AJ653">
        <v>1</v>
      </c>
      <c r="AK653">
        <v>100</v>
      </c>
    </row>
    <row r="654" spans="1:37">
      <c r="A654" t="s">
        <v>1089</v>
      </c>
      <c r="B654" t="s">
        <v>309</v>
      </c>
      <c r="C654">
        <v>2020</v>
      </c>
      <c r="D654">
        <v>5</v>
      </c>
      <c r="E654" t="s">
        <v>1094</v>
      </c>
      <c r="F654" t="s">
        <v>311</v>
      </c>
      <c r="G654">
        <v>8.2080380000000002</v>
      </c>
      <c r="H654" s="24">
        <f>IF(AND(A654=A653,F654=F653,F654="Winter wheat"),G654*0.9*'Management details'!$F$46,
IF(AND(OR(A654&lt;&gt;A653,F654&lt;&gt;F653),F654="Winter wheat"),G654*'Management details'!$F$46,
IF(F654="Oilseed Rape",G654*'Management details'!$F$47)))</f>
        <v>63.530214119999997</v>
      </c>
      <c r="I654" t="s">
        <v>312</v>
      </c>
      <c r="J654">
        <v>10</v>
      </c>
      <c r="K654" t="s">
        <v>311</v>
      </c>
      <c r="L654" t="s">
        <v>345</v>
      </c>
      <c r="M654">
        <v>3.7</v>
      </c>
      <c r="N654" t="s">
        <v>314</v>
      </c>
      <c r="O654" t="s">
        <v>315</v>
      </c>
      <c r="P654">
        <v>7</v>
      </c>
      <c r="Q654" t="s">
        <v>337</v>
      </c>
      <c r="R654" t="s">
        <v>317</v>
      </c>
      <c r="S654">
        <v>220</v>
      </c>
      <c r="T654" s="56" t="s">
        <v>318</v>
      </c>
      <c r="U654" t="s">
        <v>324</v>
      </c>
      <c r="V654" t="s">
        <v>320</v>
      </c>
      <c r="W654" s="56" t="s">
        <v>330</v>
      </c>
      <c r="X654" s="56">
        <v>0</v>
      </c>
      <c r="Y654" s="56" t="s">
        <v>321</v>
      </c>
      <c r="Z654" s="56">
        <v>0</v>
      </c>
      <c r="AA654" s="56" t="s">
        <v>322</v>
      </c>
      <c r="AB654" s="56">
        <v>0</v>
      </c>
      <c r="AC654" s="56">
        <v>0</v>
      </c>
      <c r="AD654" s="56">
        <v>0</v>
      </c>
      <c r="AE654" s="56" t="s">
        <v>322</v>
      </c>
      <c r="AF654" s="56">
        <v>0</v>
      </c>
      <c r="AG654" s="56">
        <v>0</v>
      </c>
      <c r="AH654" s="56">
        <v>0</v>
      </c>
      <c r="AI654" s="56" t="s">
        <v>318</v>
      </c>
      <c r="AJ654">
        <v>1</v>
      </c>
      <c r="AK654">
        <v>100</v>
      </c>
    </row>
    <row r="655" spans="1:37">
      <c r="A655" t="s">
        <v>1089</v>
      </c>
      <c r="B655" t="s">
        <v>309</v>
      </c>
      <c r="C655">
        <v>2021</v>
      </c>
      <c r="D655">
        <v>6</v>
      </c>
      <c r="E655" t="s">
        <v>1095</v>
      </c>
      <c r="F655" t="s">
        <v>326</v>
      </c>
      <c r="G655">
        <v>8.2080380000000002</v>
      </c>
      <c r="H655" s="24">
        <f>IF(AND(A655=A654,F655=F654,F655="Winter wheat"),G655*0.9*'Management details'!$F$46,
IF(AND(OR(A655&lt;&gt;A654,F655&lt;&gt;F654),F655="Winter wheat"),G655*'Management details'!$F$46,
IF(F655="Oilseed Rape",G655*'Management details'!$F$47)))</f>
        <v>28.728133</v>
      </c>
      <c r="I655" t="s">
        <v>312</v>
      </c>
      <c r="J655">
        <v>10</v>
      </c>
      <c r="K655" t="s">
        <v>327</v>
      </c>
      <c r="L655" t="s">
        <v>345</v>
      </c>
      <c r="M655">
        <v>3.7</v>
      </c>
      <c r="N655" t="s">
        <v>314</v>
      </c>
      <c r="O655" t="s">
        <v>315</v>
      </c>
      <c r="P655">
        <v>7</v>
      </c>
      <c r="Q655" t="s">
        <v>337</v>
      </c>
      <c r="R655" t="s">
        <v>317</v>
      </c>
      <c r="S655">
        <v>220</v>
      </c>
      <c r="T655" s="56" t="s">
        <v>328</v>
      </c>
      <c r="U655" t="s">
        <v>329</v>
      </c>
      <c r="V655" t="s">
        <v>320</v>
      </c>
      <c r="W655" s="56" t="s">
        <v>330</v>
      </c>
      <c r="X655" s="56">
        <v>0</v>
      </c>
      <c r="Y655" s="56" t="s">
        <v>330</v>
      </c>
      <c r="Z655" s="56">
        <v>0</v>
      </c>
      <c r="AA655" s="56" t="s">
        <v>330</v>
      </c>
      <c r="AB655" s="56">
        <v>0</v>
      </c>
      <c r="AC655" s="56">
        <v>0</v>
      </c>
      <c r="AD655" s="56">
        <v>0</v>
      </c>
      <c r="AE655" s="56" t="s">
        <v>322</v>
      </c>
      <c r="AF655" s="56">
        <v>0</v>
      </c>
      <c r="AG655" s="56" t="s">
        <v>322</v>
      </c>
      <c r="AH655" s="56">
        <v>0</v>
      </c>
      <c r="AI655" s="56" t="s">
        <v>328</v>
      </c>
      <c r="AJ655">
        <v>1</v>
      </c>
      <c r="AK655">
        <v>100</v>
      </c>
    </row>
    <row r="656" spans="1:37">
      <c r="A656" t="s">
        <v>1096</v>
      </c>
      <c r="B656" t="s">
        <v>309</v>
      </c>
      <c r="C656">
        <v>2016</v>
      </c>
      <c r="D656">
        <v>1</v>
      </c>
      <c r="E656" t="s">
        <v>1097</v>
      </c>
      <c r="F656" t="s">
        <v>311</v>
      </c>
      <c r="G656">
        <v>8.1192820000000001</v>
      </c>
      <c r="H656" s="24">
        <f>IF(AND(A656=A655,F656=F655,F656="Winter wheat"),G656*0.9*'Management details'!$F$46,
IF(AND(OR(A656&lt;&gt;A655,F656&lt;&gt;F655),F656="Winter wheat"),G656*'Management details'!$F$46,
IF(F656="Oilseed Rape",G656*'Management details'!$F$47)))</f>
        <v>69.825825199999997</v>
      </c>
      <c r="I656" t="s">
        <v>312</v>
      </c>
      <c r="J656">
        <v>10</v>
      </c>
      <c r="K656" t="s">
        <v>311</v>
      </c>
      <c r="L656" t="s">
        <v>345</v>
      </c>
      <c r="M656">
        <v>3.7</v>
      </c>
      <c r="N656" t="s">
        <v>314</v>
      </c>
      <c r="O656" t="s">
        <v>315</v>
      </c>
      <c r="P656">
        <v>7</v>
      </c>
      <c r="Q656" t="s">
        <v>337</v>
      </c>
      <c r="R656" t="s">
        <v>317</v>
      </c>
      <c r="S656">
        <v>220</v>
      </c>
      <c r="T656" s="56" t="s">
        <v>318</v>
      </c>
      <c r="U656" t="s">
        <v>319</v>
      </c>
      <c r="V656" t="s">
        <v>320</v>
      </c>
      <c r="W656" s="56" t="s">
        <v>330</v>
      </c>
      <c r="X656" s="56">
        <v>0</v>
      </c>
      <c r="Y656" s="56" t="s">
        <v>321</v>
      </c>
      <c r="Z656" s="56">
        <v>0</v>
      </c>
      <c r="AA656" s="56" t="s">
        <v>322</v>
      </c>
      <c r="AB656" s="56">
        <v>0</v>
      </c>
      <c r="AC656" s="56" t="s">
        <v>322</v>
      </c>
      <c r="AD656" s="56" t="s">
        <v>322</v>
      </c>
      <c r="AE656" s="56" t="s">
        <v>322</v>
      </c>
      <c r="AF656" s="56">
        <v>0</v>
      </c>
      <c r="AG656" s="56">
        <v>0</v>
      </c>
      <c r="AH656" s="56">
        <v>0</v>
      </c>
      <c r="AI656" s="56" t="s">
        <v>318</v>
      </c>
      <c r="AJ656">
        <v>1</v>
      </c>
      <c r="AK656">
        <v>100</v>
      </c>
    </row>
    <row r="657" spans="1:37">
      <c r="A657" t="s">
        <v>1096</v>
      </c>
      <c r="B657" t="s">
        <v>309</v>
      </c>
      <c r="C657">
        <v>2017</v>
      </c>
      <c r="D657">
        <v>2</v>
      </c>
      <c r="E657" t="s">
        <v>1098</v>
      </c>
      <c r="F657" t="s">
        <v>311</v>
      </c>
      <c r="G657">
        <v>8.1192820000000001</v>
      </c>
      <c r="H657" s="24">
        <f>IF(AND(A657=A656,F657=F656,F657="Winter wheat"),G657*0.9*'Management details'!$F$46,
IF(AND(OR(A657&lt;&gt;A656,F657&lt;&gt;F656),F657="Winter wheat"),G657*'Management details'!$F$46,
IF(F657="Oilseed Rape",G657*'Management details'!$F$47)))</f>
        <v>62.843242680000003</v>
      </c>
      <c r="I657" t="s">
        <v>312</v>
      </c>
      <c r="J657">
        <v>10</v>
      </c>
      <c r="K657" t="s">
        <v>311</v>
      </c>
      <c r="L657" t="s">
        <v>345</v>
      </c>
      <c r="M657">
        <v>3.7</v>
      </c>
      <c r="N657" t="s">
        <v>314</v>
      </c>
      <c r="O657" t="s">
        <v>315</v>
      </c>
      <c r="P657">
        <v>7</v>
      </c>
      <c r="Q657" t="s">
        <v>337</v>
      </c>
      <c r="R657" t="s">
        <v>317</v>
      </c>
      <c r="S657">
        <v>220</v>
      </c>
      <c r="T657" s="56" t="s">
        <v>318</v>
      </c>
      <c r="U657" t="s">
        <v>324</v>
      </c>
      <c r="V657" t="s">
        <v>320</v>
      </c>
      <c r="W657" s="56" t="s">
        <v>330</v>
      </c>
      <c r="X657" s="56">
        <v>0</v>
      </c>
      <c r="Y657" s="56" t="s">
        <v>321</v>
      </c>
      <c r="Z657" s="56">
        <v>0</v>
      </c>
      <c r="AA657" s="56" t="s">
        <v>322</v>
      </c>
      <c r="AB657" s="56">
        <v>0</v>
      </c>
      <c r="AC657" s="56">
        <v>0</v>
      </c>
      <c r="AD657" s="56">
        <v>0</v>
      </c>
      <c r="AE657" s="56" t="s">
        <v>322</v>
      </c>
      <c r="AF657" s="56">
        <v>0</v>
      </c>
      <c r="AG657" s="56">
        <v>0</v>
      </c>
      <c r="AH657" s="56">
        <v>0</v>
      </c>
      <c r="AI657" s="56" t="s">
        <v>318</v>
      </c>
      <c r="AJ657">
        <v>1</v>
      </c>
      <c r="AK657">
        <v>100</v>
      </c>
    </row>
    <row r="658" spans="1:37">
      <c r="A658" t="s">
        <v>1096</v>
      </c>
      <c r="B658" t="s">
        <v>309</v>
      </c>
      <c r="C658">
        <v>2018</v>
      </c>
      <c r="D658">
        <v>3</v>
      </c>
      <c r="E658" t="s">
        <v>1099</v>
      </c>
      <c r="F658" t="s">
        <v>326</v>
      </c>
      <c r="G658">
        <v>8.1192820000000001</v>
      </c>
      <c r="H658" s="24">
        <f>IF(AND(A658=A657,F658=F657,F658="Winter wheat"),G658*0.9*'Management details'!$F$46,
IF(AND(OR(A658&lt;&gt;A657,F658&lt;&gt;F657),F658="Winter wheat"),G658*'Management details'!$F$46,
IF(F658="Oilseed Rape",G658*'Management details'!$F$47)))</f>
        <v>28.417487000000001</v>
      </c>
      <c r="I658" t="s">
        <v>312</v>
      </c>
      <c r="J658">
        <v>10</v>
      </c>
      <c r="K658" t="s">
        <v>327</v>
      </c>
      <c r="L658" t="s">
        <v>345</v>
      </c>
      <c r="M658">
        <v>3.7</v>
      </c>
      <c r="N658" t="s">
        <v>314</v>
      </c>
      <c r="O658" t="s">
        <v>315</v>
      </c>
      <c r="P658">
        <v>7</v>
      </c>
      <c r="Q658" t="s">
        <v>337</v>
      </c>
      <c r="R658" t="s">
        <v>317</v>
      </c>
      <c r="S658">
        <v>220</v>
      </c>
      <c r="T658" s="56" t="s">
        <v>328</v>
      </c>
      <c r="U658" t="s">
        <v>329</v>
      </c>
      <c r="V658" t="s">
        <v>320</v>
      </c>
      <c r="W658" s="56" t="s">
        <v>330</v>
      </c>
      <c r="X658" s="56">
        <v>0</v>
      </c>
      <c r="Y658" s="56" t="s">
        <v>330</v>
      </c>
      <c r="Z658" s="56">
        <v>0</v>
      </c>
      <c r="AA658" s="56" t="s">
        <v>330</v>
      </c>
      <c r="AB658" s="56">
        <v>0</v>
      </c>
      <c r="AC658" s="56">
        <v>0</v>
      </c>
      <c r="AD658" s="56">
        <v>0</v>
      </c>
      <c r="AE658" s="56" t="s">
        <v>322</v>
      </c>
      <c r="AF658" s="56">
        <v>0</v>
      </c>
      <c r="AG658" s="56" t="s">
        <v>322</v>
      </c>
      <c r="AH658" s="56">
        <v>0</v>
      </c>
      <c r="AI658" s="56" t="s">
        <v>328</v>
      </c>
      <c r="AJ658">
        <v>1</v>
      </c>
      <c r="AK658">
        <v>100</v>
      </c>
    </row>
    <row r="659" spans="1:37">
      <c r="A659" t="s">
        <v>1096</v>
      </c>
      <c r="B659" t="s">
        <v>309</v>
      </c>
      <c r="C659">
        <v>2019</v>
      </c>
      <c r="D659">
        <v>4</v>
      </c>
      <c r="E659" t="s">
        <v>1100</v>
      </c>
      <c r="F659" t="s">
        <v>311</v>
      </c>
      <c r="G659">
        <v>8.1192820000000001</v>
      </c>
      <c r="H659" s="24">
        <f>IF(AND(A659=A658,F659=F658,F659="Winter wheat"),G659*0.9*'Management details'!$F$46,
IF(AND(OR(A659&lt;&gt;A658,F659&lt;&gt;F658),F659="Winter wheat"),G659*'Management details'!$F$46,
IF(F659="Oilseed Rape",G659*'Management details'!$F$47)))</f>
        <v>69.825825199999997</v>
      </c>
      <c r="I659" t="s">
        <v>312</v>
      </c>
      <c r="J659">
        <v>10</v>
      </c>
      <c r="K659" t="s">
        <v>311</v>
      </c>
      <c r="L659" t="s">
        <v>345</v>
      </c>
      <c r="M659">
        <v>3.7</v>
      </c>
      <c r="N659" t="s">
        <v>314</v>
      </c>
      <c r="O659" t="s">
        <v>315</v>
      </c>
      <c r="P659">
        <v>7</v>
      </c>
      <c r="Q659" t="s">
        <v>337</v>
      </c>
      <c r="R659" t="s">
        <v>317</v>
      </c>
      <c r="S659">
        <v>220</v>
      </c>
      <c r="T659" s="56" t="s">
        <v>318</v>
      </c>
      <c r="U659" t="s">
        <v>319</v>
      </c>
      <c r="V659" t="s">
        <v>320</v>
      </c>
      <c r="W659" s="56" t="s">
        <v>330</v>
      </c>
      <c r="X659" s="56">
        <v>0</v>
      </c>
      <c r="Y659" s="56" t="s">
        <v>321</v>
      </c>
      <c r="Z659" s="56">
        <v>0</v>
      </c>
      <c r="AA659" s="56" t="s">
        <v>322</v>
      </c>
      <c r="AB659" s="56">
        <v>0</v>
      </c>
      <c r="AC659" s="56" t="s">
        <v>322</v>
      </c>
      <c r="AD659" s="56" t="s">
        <v>322</v>
      </c>
      <c r="AE659" s="56" t="s">
        <v>322</v>
      </c>
      <c r="AF659" s="56">
        <v>0</v>
      </c>
      <c r="AG659" s="56">
        <v>0</v>
      </c>
      <c r="AH659" s="56">
        <v>0</v>
      </c>
      <c r="AI659" s="56" t="s">
        <v>318</v>
      </c>
      <c r="AJ659">
        <v>1</v>
      </c>
      <c r="AK659">
        <v>100</v>
      </c>
    </row>
    <row r="660" spans="1:37">
      <c r="A660" t="s">
        <v>1096</v>
      </c>
      <c r="B660" t="s">
        <v>309</v>
      </c>
      <c r="C660">
        <v>2020</v>
      </c>
      <c r="D660">
        <v>5</v>
      </c>
      <c r="E660" t="s">
        <v>1101</v>
      </c>
      <c r="F660" t="s">
        <v>311</v>
      </c>
      <c r="G660">
        <v>8.1192820000000001</v>
      </c>
      <c r="H660" s="24">
        <f>IF(AND(A660=A659,F660=F659,F660="Winter wheat"),G660*0.9*'Management details'!$F$46,
IF(AND(OR(A660&lt;&gt;A659,F660&lt;&gt;F659),F660="Winter wheat"),G660*'Management details'!$F$46,
IF(F660="Oilseed Rape",G660*'Management details'!$F$47)))</f>
        <v>62.843242680000003</v>
      </c>
      <c r="I660" t="s">
        <v>312</v>
      </c>
      <c r="J660">
        <v>10</v>
      </c>
      <c r="K660" t="s">
        <v>311</v>
      </c>
      <c r="L660" t="s">
        <v>345</v>
      </c>
      <c r="M660">
        <v>3.7</v>
      </c>
      <c r="N660" t="s">
        <v>314</v>
      </c>
      <c r="O660" t="s">
        <v>315</v>
      </c>
      <c r="P660">
        <v>7</v>
      </c>
      <c r="Q660" t="s">
        <v>337</v>
      </c>
      <c r="R660" t="s">
        <v>317</v>
      </c>
      <c r="S660">
        <v>220</v>
      </c>
      <c r="T660" s="56" t="s">
        <v>318</v>
      </c>
      <c r="U660" t="s">
        <v>324</v>
      </c>
      <c r="V660" t="s">
        <v>320</v>
      </c>
      <c r="W660" s="56" t="s">
        <v>330</v>
      </c>
      <c r="X660" s="56">
        <v>0</v>
      </c>
      <c r="Y660" s="56" t="s">
        <v>321</v>
      </c>
      <c r="Z660" s="56">
        <v>0</v>
      </c>
      <c r="AA660" s="56" t="s">
        <v>322</v>
      </c>
      <c r="AB660" s="56">
        <v>0</v>
      </c>
      <c r="AC660" s="56">
        <v>0</v>
      </c>
      <c r="AD660" s="56">
        <v>0</v>
      </c>
      <c r="AE660" s="56" t="s">
        <v>322</v>
      </c>
      <c r="AF660" s="56">
        <v>0</v>
      </c>
      <c r="AG660" s="56">
        <v>0</v>
      </c>
      <c r="AH660" s="56">
        <v>0</v>
      </c>
      <c r="AI660" s="56" t="s">
        <v>318</v>
      </c>
      <c r="AJ660">
        <v>1</v>
      </c>
      <c r="AK660">
        <v>100</v>
      </c>
    </row>
    <row r="661" spans="1:37">
      <c r="A661" t="s">
        <v>1096</v>
      </c>
      <c r="B661" t="s">
        <v>309</v>
      </c>
      <c r="C661">
        <v>2021</v>
      </c>
      <c r="D661">
        <v>6</v>
      </c>
      <c r="E661" t="s">
        <v>1102</v>
      </c>
      <c r="F661" t="s">
        <v>326</v>
      </c>
      <c r="G661">
        <v>8.1192820000000001</v>
      </c>
      <c r="H661" s="24">
        <f>IF(AND(A661=A660,F661=F660,F661="Winter wheat"),G661*0.9*'Management details'!$F$46,
IF(AND(OR(A661&lt;&gt;A660,F661&lt;&gt;F660),F661="Winter wheat"),G661*'Management details'!$F$46,
IF(F661="Oilseed Rape",G661*'Management details'!$F$47)))</f>
        <v>28.417487000000001</v>
      </c>
      <c r="I661" t="s">
        <v>312</v>
      </c>
      <c r="J661">
        <v>10</v>
      </c>
      <c r="K661" t="s">
        <v>327</v>
      </c>
      <c r="L661" t="s">
        <v>345</v>
      </c>
      <c r="M661">
        <v>3.7</v>
      </c>
      <c r="N661" t="s">
        <v>314</v>
      </c>
      <c r="O661" t="s">
        <v>315</v>
      </c>
      <c r="P661">
        <v>7</v>
      </c>
      <c r="Q661" t="s">
        <v>337</v>
      </c>
      <c r="R661" t="s">
        <v>317</v>
      </c>
      <c r="S661">
        <v>220</v>
      </c>
      <c r="T661" s="56" t="s">
        <v>328</v>
      </c>
      <c r="U661" t="s">
        <v>329</v>
      </c>
      <c r="V661" t="s">
        <v>320</v>
      </c>
      <c r="W661" s="56" t="s">
        <v>330</v>
      </c>
      <c r="X661" s="56">
        <v>0</v>
      </c>
      <c r="Y661" s="56" t="s">
        <v>330</v>
      </c>
      <c r="Z661" s="56">
        <v>0</v>
      </c>
      <c r="AA661" s="56" t="s">
        <v>330</v>
      </c>
      <c r="AB661" s="56">
        <v>0</v>
      </c>
      <c r="AC661" s="56">
        <v>0</v>
      </c>
      <c r="AD661" s="56">
        <v>0</v>
      </c>
      <c r="AE661" s="56" t="s">
        <v>322</v>
      </c>
      <c r="AF661" s="56">
        <v>0</v>
      </c>
      <c r="AG661" s="56" t="s">
        <v>322</v>
      </c>
      <c r="AH661" s="56">
        <v>0</v>
      </c>
      <c r="AI661" s="56" t="s">
        <v>328</v>
      </c>
      <c r="AJ661">
        <v>1</v>
      </c>
      <c r="AK661">
        <v>100</v>
      </c>
    </row>
    <row r="662" spans="1:37">
      <c r="A662" t="s">
        <v>1103</v>
      </c>
      <c r="B662" t="s">
        <v>309</v>
      </c>
      <c r="C662">
        <v>2016</v>
      </c>
      <c r="D662">
        <v>1</v>
      </c>
      <c r="E662" t="s">
        <v>1104</v>
      </c>
      <c r="F662" t="s">
        <v>311</v>
      </c>
      <c r="G662">
        <v>5.2331060000000003</v>
      </c>
      <c r="H662" s="24">
        <f>IF(AND(A662=A661,F662=F661,F662="Winter wheat"),G662*0.9*'Management details'!$F$46,
IF(AND(OR(A662&lt;&gt;A661,F662&lt;&gt;F661),F662="Winter wheat"),G662*'Management details'!$F$46,
IF(F662="Oilseed Rape",G662*'Management details'!$F$47)))</f>
        <v>45.0047116</v>
      </c>
      <c r="I662" t="s">
        <v>312</v>
      </c>
      <c r="J662">
        <v>10</v>
      </c>
      <c r="K662" t="s">
        <v>311</v>
      </c>
      <c r="L662" t="s">
        <v>313</v>
      </c>
      <c r="M662">
        <v>2.7</v>
      </c>
      <c r="N662" t="s">
        <v>314</v>
      </c>
      <c r="O662" t="s">
        <v>336</v>
      </c>
      <c r="P662">
        <v>6.8</v>
      </c>
      <c r="Q662" t="s">
        <v>337</v>
      </c>
      <c r="R662" t="s">
        <v>317</v>
      </c>
      <c r="S662">
        <v>220</v>
      </c>
      <c r="T662" s="56" t="s">
        <v>318</v>
      </c>
      <c r="U662" t="s">
        <v>319</v>
      </c>
      <c r="V662" t="s">
        <v>320</v>
      </c>
      <c r="W662" s="56" t="s">
        <v>330</v>
      </c>
      <c r="X662" s="56">
        <v>0</v>
      </c>
      <c r="Y662" s="56" t="s">
        <v>321</v>
      </c>
      <c r="Z662" s="56">
        <v>0</v>
      </c>
      <c r="AA662" s="56" t="s">
        <v>322</v>
      </c>
      <c r="AB662" s="56">
        <v>0</v>
      </c>
      <c r="AC662" s="56" t="s">
        <v>322</v>
      </c>
      <c r="AD662" s="56" t="s">
        <v>322</v>
      </c>
      <c r="AE662" s="56" t="s">
        <v>322</v>
      </c>
      <c r="AF662" s="56">
        <v>0</v>
      </c>
      <c r="AG662" s="56">
        <v>0</v>
      </c>
      <c r="AH662" s="56">
        <v>0</v>
      </c>
      <c r="AI662" s="56" t="s">
        <v>318</v>
      </c>
      <c r="AJ662">
        <v>1</v>
      </c>
      <c r="AK662">
        <v>100</v>
      </c>
    </row>
    <row r="663" spans="1:37">
      <c r="A663" t="s">
        <v>1103</v>
      </c>
      <c r="B663" t="s">
        <v>309</v>
      </c>
      <c r="C663">
        <v>2017</v>
      </c>
      <c r="D663">
        <v>2</v>
      </c>
      <c r="E663" t="s">
        <v>1105</v>
      </c>
      <c r="F663" t="s">
        <v>311</v>
      </c>
      <c r="G663">
        <v>5.2331060000000003</v>
      </c>
      <c r="H663" s="24">
        <f>IF(AND(A663=A662,F663=F662,F663="Winter wheat"),G663*0.9*'Management details'!$F$46,
IF(AND(OR(A663&lt;&gt;A662,F663&lt;&gt;F662),F663="Winter wheat"),G663*'Management details'!$F$46,
IF(F663="Oilseed Rape",G663*'Management details'!$F$47)))</f>
        <v>40.504240439999997</v>
      </c>
      <c r="I663" t="s">
        <v>312</v>
      </c>
      <c r="J663">
        <v>10</v>
      </c>
      <c r="K663" t="s">
        <v>311</v>
      </c>
      <c r="L663" t="s">
        <v>313</v>
      </c>
      <c r="M663">
        <v>2.7</v>
      </c>
      <c r="N663" t="s">
        <v>314</v>
      </c>
      <c r="O663" t="s">
        <v>336</v>
      </c>
      <c r="P663">
        <v>6.8</v>
      </c>
      <c r="Q663" t="s">
        <v>337</v>
      </c>
      <c r="R663" t="s">
        <v>317</v>
      </c>
      <c r="S663">
        <v>220</v>
      </c>
      <c r="T663" s="56" t="s">
        <v>318</v>
      </c>
      <c r="U663" t="s">
        <v>324</v>
      </c>
      <c r="V663" t="s">
        <v>320</v>
      </c>
      <c r="W663" s="56" t="s">
        <v>330</v>
      </c>
      <c r="X663" s="56">
        <v>0</v>
      </c>
      <c r="Y663" s="56" t="s">
        <v>321</v>
      </c>
      <c r="Z663" s="56">
        <v>0</v>
      </c>
      <c r="AA663" s="56" t="s">
        <v>322</v>
      </c>
      <c r="AB663" s="56">
        <v>0</v>
      </c>
      <c r="AC663" s="56">
        <v>0</v>
      </c>
      <c r="AD663" s="56">
        <v>0</v>
      </c>
      <c r="AE663" s="56" t="s">
        <v>322</v>
      </c>
      <c r="AF663" s="56">
        <v>0</v>
      </c>
      <c r="AG663" s="56">
        <v>0</v>
      </c>
      <c r="AH663" s="56">
        <v>0</v>
      </c>
      <c r="AI663" s="56" t="s">
        <v>318</v>
      </c>
      <c r="AJ663">
        <v>1</v>
      </c>
      <c r="AK663">
        <v>100</v>
      </c>
    </row>
    <row r="664" spans="1:37">
      <c r="A664" t="s">
        <v>1103</v>
      </c>
      <c r="B664" t="s">
        <v>309</v>
      </c>
      <c r="C664">
        <v>2018</v>
      </c>
      <c r="D664">
        <v>3</v>
      </c>
      <c r="E664" t="s">
        <v>1106</v>
      </c>
      <c r="F664" t="s">
        <v>326</v>
      </c>
      <c r="G664">
        <v>5.2331060000000003</v>
      </c>
      <c r="H664" s="24">
        <f>IF(AND(A664=A663,F664=F663,F664="Winter wheat"),G664*0.9*'Management details'!$F$46,
IF(AND(OR(A664&lt;&gt;A663,F664&lt;&gt;F663),F664="Winter wheat"),G664*'Management details'!$F$46,
IF(F664="Oilseed Rape",G664*'Management details'!$F$47)))</f>
        <v>18.315871000000001</v>
      </c>
      <c r="I664" t="s">
        <v>312</v>
      </c>
      <c r="J664">
        <v>10</v>
      </c>
      <c r="K664" t="s">
        <v>327</v>
      </c>
      <c r="L664" t="s">
        <v>313</v>
      </c>
      <c r="M664">
        <v>2.7</v>
      </c>
      <c r="N664" t="s">
        <v>314</v>
      </c>
      <c r="O664" t="s">
        <v>336</v>
      </c>
      <c r="P664">
        <v>6.8</v>
      </c>
      <c r="Q664" t="s">
        <v>337</v>
      </c>
      <c r="R664" t="s">
        <v>317</v>
      </c>
      <c r="S664">
        <v>220</v>
      </c>
      <c r="T664" s="56" t="s">
        <v>328</v>
      </c>
      <c r="U664" t="s">
        <v>329</v>
      </c>
      <c r="V664" t="s">
        <v>320</v>
      </c>
      <c r="W664" s="56" t="s">
        <v>330</v>
      </c>
      <c r="X664" s="56">
        <v>0</v>
      </c>
      <c r="Y664" s="56" t="s">
        <v>330</v>
      </c>
      <c r="Z664" s="56">
        <v>0</v>
      </c>
      <c r="AA664" s="56" t="s">
        <v>330</v>
      </c>
      <c r="AB664" s="56">
        <v>0</v>
      </c>
      <c r="AC664" s="56">
        <v>0</v>
      </c>
      <c r="AD664" s="56">
        <v>0</v>
      </c>
      <c r="AE664" s="56" t="s">
        <v>322</v>
      </c>
      <c r="AF664" s="56">
        <v>0</v>
      </c>
      <c r="AG664" s="56" t="s">
        <v>322</v>
      </c>
      <c r="AH664" s="56">
        <v>0</v>
      </c>
      <c r="AI664" s="56" t="s">
        <v>328</v>
      </c>
      <c r="AJ664">
        <v>1</v>
      </c>
      <c r="AK664">
        <v>100</v>
      </c>
    </row>
    <row r="665" spans="1:37">
      <c r="A665" t="s">
        <v>1103</v>
      </c>
      <c r="B665" t="s">
        <v>309</v>
      </c>
      <c r="C665">
        <v>2019</v>
      </c>
      <c r="D665">
        <v>4</v>
      </c>
      <c r="E665" t="s">
        <v>1107</v>
      </c>
      <c r="F665" t="s">
        <v>311</v>
      </c>
      <c r="G665">
        <v>5.2331060000000003</v>
      </c>
      <c r="H665" s="24">
        <f>IF(AND(A665=A664,F665=F664,F665="Winter wheat"),G665*0.9*'Management details'!$F$46,
IF(AND(OR(A665&lt;&gt;A664,F665&lt;&gt;F664),F665="Winter wheat"),G665*'Management details'!$F$46,
IF(F665="Oilseed Rape",G665*'Management details'!$F$47)))</f>
        <v>45.0047116</v>
      </c>
      <c r="I665" t="s">
        <v>312</v>
      </c>
      <c r="J665">
        <v>10</v>
      </c>
      <c r="K665" t="s">
        <v>311</v>
      </c>
      <c r="L665" t="s">
        <v>313</v>
      </c>
      <c r="M665">
        <v>2.7</v>
      </c>
      <c r="N665" t="s">
        <v>314</v>
      </c>
      <c r="O665" t="s">
        <v>336</v>
      </c>
      <c r="P665">
        <v>6.8</v>
      </c>
      <c r="Q665" t="s">
        <v>337</v>
      </c>
      <c r="R665" t="s">
        <v>317</v>
      </c>
      <c r="S665">
        <v>220</v>
      </c>
      <c r="T665" s="56" t="s">
        <v>318</v>
      </c>
      <c r="U665" t="s">
        <v>319</v>
      </c>
      <c r="V665" t="s">
        <v>320</v>
      </c>
      <c r="W665" s="56" t="s">
        <v>330</v>
      </c>
      <c r="X665" s="56">
        <v>0</v>
      </c>
      <c r="Y665" s="56" t="s">
        <v>321</v>
      </c>
      <c r="Z665" s="56">
        <v>0</v>
      </c>
      <c r="AA665" s="56" t="s">
        <v>322</v>
      </c>
      <c r="AB665" s="56">
        <v>0</v>
      </c>
      <c r="AC665" s="56" t="s">
        <v>322</v>
      </c>
      <c r="AD665" s="56" t="s">
        <v>322</v>
      </c>
      <c r="AE665" s="56" t="s">
        <v>322</v>
      </c>
      <c r="AF665" s="56">
        <v>0</v>
      </c>
      <c r="AG665" s="56">
        <v>0</v>
      </c>
      <c r="AH665" s="56">
        <v>0</v>
      </c>
      <c r="AI665" s="56" t="s">
        <v>318</v>
      </c>
      <c r="AJ665">
        <v>1</v>
      </c>
      <c r="AK665">
        <v>100</v>
      </c>
    </row>
    <row r="666" spans="1:37">
      <c r="A666" t="s">
        <v>1103</v>
      </c>
      <c r="B666" t="s">
        <v>309</v>
      </c>
      <c r="C666">
        <v>2020</v>
      </c>
      <c r="D666">
        <v>5</v>
      </c>
      <c r="E666" t="s">
        <v>1108</v>
      </c>
      <c r="F666" t="s">
        <v>311</v>
      </c>
      <c r="G666">
        <v>5.2331060000000003</v>
      </c>
      <c r="H666" s="24">
        <f>IF(AND(A666=A665,F666=F665,F666="Winter wheat"),G666*0.9*'Management details'!$F$46,
IF(AND(OR(A666&lt;&gt;A665,F666&lt;&gt;F665),F666="Winter wheat"),G666*'Management details'!$F$46,
IF(F666="Oilseed Rape",G666*'Management details'!$F$47)))</f>
        <v>40.504240439999997</v>
      </c>
      <c r="I666" t="s">
        <v>312</v>
      </c>
      <c r="J666">
        <v>10</v>
      </c>
      <c r="K666" t="s">
        <v>311</v>
      </c>
      <c r="L666" t="s">
        <v>313</v>
      </c>
      <c r="M666">
        <v>2.7</v>
      </c>
      <c r="N666" t="s">
        <v>314</v>
      </c>
      <c r="O666" t="s">
        <v>336</v>
      </c>
      <c r="P666">
        <v>6.8</v>
      </c>
      <c r="Q666" t="s">
        <v>337</v>
      </c>
      <c r="R666" t="s">
        <v>317</v>
      </c>
      <c r="S666">
        <v>220</v>
      </c>
      <c r="T666" s="56" t="s">
        <v>318</v>
      </c>
      <c r="U666" t="s">
        <v>324</v>
      </c>
      <c r="V666" t="s">
        <v>320</v>
      </c>
      <c r="W666" s="56" t="s">
        <v>330</v>
      </c>
      <c r="X666" s="56">
        <v>0</v>
      </c>
      <c r="Y666" s="56" t="s">
        <v>321</v>
      </c>
      <c r="Z666" s="56">
        <v>0</v>
      </c>
      <c r="AA666" s="56" t="s">
        <v>322</v>
      </c>
      <c r="AB666" s="56">
        <v>0</v>
      </c>
      <c r="AC666" s="56">
        <v>0</v>
      </c>
      <c r="AD666" s="56">
        <v>0</v>
      </c>
      <c r="AE666" s="56" t="s">
        <v>322</v>
      </c>
      <c r="AF666" s="56">
        <v>0</v>
      </c>
      <c r="AG666" s="56">
        <v>0</v>
      </c>
      <c r="AH666" s="56">
        <v>0</v>
      </c>
      <c r="AI666" s="56" t="s">
        <v>318</v>
      </c>
      <c r="AJ666">
        <v>1</v>
      </c>
      <c r="AK666">
        <v>100</v>
      </c>
    </row>
    <row r="667" spans="1:37">
      <c r="A667" t="s">
        <v>1103</v>
      </c>
      <c r="B667" t="s">
        <v>309</v>
      </c>
      <c r="C667">
        <v>2021</v>
      </c>
      <c r="D667">
        <v>6</v>
      </c>
      <c r="E667" t="s">
        <v>1109</v>
      </c>
      <c r="F667" t="s">
        <v>326</v>
      </c>
      <c r="G667">
        <v>5.2331060000000003</v>
      </c>
      <c r="H667" s="24">
        <f>IF(AND(A667=A666,F667=F666,F667="Winter wheat"),G667*0.9*'Management details'!$F$46,
IF(AND(OR(A667&lt;&gt;A666,F667&lt;&gt;F666),F667="Winter wheat"),G667*'Management details'!$F$46,
IF(F667="Oilseed Rape",G667*'Management details'!$F$47)))</f>
        <v>18.315871000000001</v>
      </c>
      <c r="I667" t="s">
        <v>312</v>
      </c>
      <c r="J667">
        <v>10</v>
      </c>
      <c r="K667" t="s">
        <v>327</v>
      </c>
      <c r="L667" t="s">
        <v>313</v>
      </c>
      <c r="M667">
        <v>2.7</v>
      </c>
      <c r="N667" t="s">
        <v>314</v>
      </c>
      <c r="O667" t="s">
        <v>336</v>
      </c>
      <c r="P667">
        <v>6.8</v>
      </c>
      <c r="Q667" t="s">
        <v>337</v>
      </c>
      <c r="R667" t="s">
        <v>317</v>
      </c>
      <c r="S667">
        <v>220</v>
      </c>
      <c r="T667" s="56" t="s">
        <v>328</v>
      </c>
      <c r="U667" t="s">
        <v>329</v>
      </c>
      <c r="V667" t="s">
        <v>320</v>
      </c>
      <c r="W667" s="56" t="s">
        <v>330</v>
      </c>
      <c r="X667" s="56">
        <v>0</v>
      </c>
      <c r="Y667" s="56" t="s">
        <v>321</v>
      </c>
      <c r="Z667" s="56">
        <v>0</v>
      </c>
      <c r="AA667" s="56" t="s">
        <v>322</v>
      </c>
      <c r="AB667" s="56">
        <v>0</v>
      </c>
      <c r="AC667" s="56" t="s">
        <v>322</v>
      </c>
      <c r="AD667" s="56" t="s">
        <v>322</v>
      </c>
      <c r="AE667" s="56" t="s">
        <v>322</v>
      </c>
      <c r="AF667" s="56">
        <v>0</v>
      </c>
      <c r="AG667" s="56">
        <v>0</v>
      </c>
      <c r="AH667" s="56">
        <v>0</v>
      </c>
      <c r="AI667" s="56" t="s">
        <v>328</v>
      </c>
      <c r="AJ667">
        <v>1</v>
      </c>
      <c r="AK667">
        <v>100</v>
      </c>
    </row>
  </sheetData>
  <autoFilter ref="A1:AK667" xr:uid="{B462A193-3071-42FB-9FC9-99ED1DEAE56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08B9-88E1-40B1-8977-20722BDF884B}">
  <dimension ref="B2:Q36"/>
  <sheetViews>
    <sheetView showGridLines="0" workbookViewId="0">
      <selection activeCell="G14" sqref="G14"/>
    </sheetView>
  </sheetViews>
  <sheetFormatPr defaultRowHeight="15"/>
  <cols>
    <col min="2" max="2" width="16" bestFit="1" customWidth="1"/>
    <col min="3" max="3" width="17.140625" customWidth="1"/>
    <col min="4" max="4" width="17.42578125" customWidth="1"/>
    <col min="5" max="5" width="8.85546875" customWidth="1"/>
    <col min="6" max="6" width="20.85546875" customWidth="1"/>
    <col min="7" max="7" width="12.7109375" customWidth="1"/>
    <col min="8" max="9" width="8.85546875" customWidth="1"/>
    <col min="10" max="10" width="20.140625" customWidth="1"/>
    <col min="11" max="11" width="8.85546875" customWidth="1"/>
    <col min="12" max="12" width="32.7109375" customWidth="1"/>
    <col min="13" max="13" width="8.85546875" customWidth="1"/>
    <col min="14" max="14" width="23.140625" customWidth="1"/>
    <col min="16" max="16" width="1.42578125" customWidth="1"/>
    <col min="17" max="17" width="21.140625" bestFit="1" customWidth="1"/>
  </cols>
  <sheetData>
    <row r="2" spans="2:17" ht="15.75">
      <c r="B2" s="61" t="s">
        <v>1204</v>
      </c>
      <c r="C2" s="72"/>
      <c r="D2" s="73"/>
      <c r="F2" s="61" t="s">
        <v>1202</v>
      </c>
      <c r="G2" s="62"/>
      <c r="H2" s="62"/>
      <c r="J2" s="113" t="s">
        <v>1203</v>
      </c>
      <c r="L2" s="113" t="s">
        <v>1267</v>
      </c>
      <c r="M2" s="113"/>
      <c r="N2" s="113" t="s">
        <v>1206</v>
      </c>
      <c r="Q2" s="113" t="s">
        <v>1341</v>
      </c>
    </row>
    <row r="3" spans="2:17">
      <c r="B3" s="74"/>
      <c r="C3" s="74"/>
      <c r="D3" s="62"/>
      <c r="F3" s="63"/>
      <c r="G3" s="62"/>
      <c r="H3" s="62"/>
    </row>
    <row r="4" spans="2:17" ht="45.75" thickBot="1">
      <c r="B4" s="64" t="s">
        <v>1140</v>
      </c>
      <c r="C4" s="75" t="s">
        <v>1141</v>
      </c>
      <c r="D4" s="75" t="s">
        <v>1142</v>
      </c>
      <c r="F4" s="64" t="s">
        <v>1126</v>
      </c>
      <c r="G4" s="65" t="s">
        <v>1127</v>
      </c>
      <c r="H4" s="66"/>
      <c r="J4" s="114" t="s">
        <v>1196</v>
      </c>
      <c r="L4" s="157" t="s">
        <v>1268</v>
      </c>
      <c r="M4" s="162"/>
      <c r="N4" s="114" t="s">
        <v>1205</v>
      </c>
      <c r="Q4" s="229" t="s">
        <v>1179</v>
      </c>
    </row>
    <row r="5" spans="2:17" ht="18.399999999999999" customHeight="1" thickTop="1">
      <c r="B5" s="67" t="s">
        <v>1143</v>
      </c>
      <c r="C5" s="68" t="s">
        <v>112</v>
      </c>
      <c r="D5" s="76" t="s">
        <v>1144</v>
      </c>
      <c r="F5" s="67" t="s">
        <v>1128</v>
      </c>
      <c r="G5" s="68" t="s">
        <v>1129</v>
      </c>
      <c r="H5" s="68"/>
      <c r="J5" s="115" t="s">
        <v>1197</v>
      </c>
      <c r="L5" s="158" t="s">
        <v>1261</v>
      </c>
      <c r="M5" s="163"/>
      <c r="N5" s="115" t="s">
        <v>320</v>
      </c>
      <c r="Q5" s="230" t="s">
        <v>1313</v>
      </c>
    </row>
    <row r="6" spans="2:17" ht="18.399999999999999" customHeight="1">
      <c r="B6" s="71" t="s">
        <v>1145</v>
      </c>
      <c r="C6" s="70" t="s">
        <v>1146</v>
      </c>
      <c r="D6" s="77" t="s">
        <v>1147</v>
      </c>
      <c r="F6" s="69" t="s">
        <v>1130</v>
      </c>
      <c r="G6" s="70" t="s">
        <v>1131</v>
      </c>
      <c r="H6" s="70"/>
      <c r="J6" s="116" t="s">
        <v>329</v>
      </c>
      <c r="L6" s="159" t="s">
        <v>1262</v>
      </c>
      <c r="M6" s="161"/>
      <c r="N6" s="116" t="s">
        <v>410</v>
      </c>
      <c r="Q6" s="231" t="s">
        <v>1314</v>
      </c>
    </row>
    <row r="7" spans="2:17" ht="18.399999999999999" customHeight="1">
      <c r="B7" s="71" t="s">
        <v>1148</v>
      </c>
      <c r="C7" s="70" t="s">
        <v>1149</v>
      </c>
      <c r="D7" s="77" t="s">
        <v>238</v>
      </c>
      <c r="F7" s="71" t="s">
        <v>1132</v>
      </c>
      <c r="G7" s="70" t="s">
        <v>1133</v>
      </c>
      <c r="H7" s="70"/>
      <c r="J7" s="117" t="s">
        <v>1198</v>
      </c>
      <c r="L7" s="160" t="s">
        <v>1263</v>
      </c>
      <c r="M7" s="163"/>
      <c r="N7" s="117" t="s">
        <v>412</v>
      </c>
      <c r="Q7" s="231" t="s">
        <v>1315</v>
      </c>
    </row>
    <row r="8" spans="2:17" ht="18.399999999999999" customHeight="1">
      <c r="B8" s="71" t="s">
        <v>1150</v>
      </c>
      <c r="C8" s="70" t="s">
        <v>1151</v>
      </c>
      <c r="D8" s="77" t="s">
        <v>246</v>
      </c>
      <c r="F8" s="71" t="s">
        <v>1134</v>
      </c>
      <c r="G8" s="70" t="s">
        <v>114</v>
      </c>
      <c r="H8" s="70"/>
      <c r="J8" s="117" t="s">
        <v>319</v>
      </c>
      <c r="L8" s="160" t="s">
        <v>1264</v>
      </c>
      <c r="M8" s="163"/>
      <c r="Q8" s="231" t="s">
        <v>1316</v>
      </c>
    </row>
    <row r="9" spans="2:17" ht="18.399999999999999" customHeight="1">
      <c r="B9" s="71" t="s">
        <v>1152</v>
      </c>
      <c r="C9" s="70" t="s">
        <v>1153</v>
      </c>
      <c r="D9" s="77" t="s">
        <v>234</v>
      </c>
      <c r="F9" s="71" t="s">
        <v>1135</v>
      </c>
      <c r="G9" s="70" t="s">
        <v>115</v>
      </c>
      <c r="H9" s="70"/>
      <c r="J9" s="117" t="s">
        <v>1199</v>
      </c>
      <c r="L9" s="160" t="s">
        <v>1265</v>
      </c>
      <c r="M9" s="163"/>
      <c r="Q9" s="231" t="s">
        <v>1317</v>
      </c>
    </row>
    <row r="10" spans="2:17" ht="18.399999999999999" customHeight="1">
      <c r="B10" s="71" t="s">
        <v>1154</v>
      </c>
      <c r="C10" s="70" t="s">
        <v>1155</v>
      </c>
      <c r="D10" s="77" t="s">
        <v>243</v>
      </c>
      <c r="F10" s="71" t="s">
        <v>1136</v>
      </c>
      <c r="G10" s="70" t="s">
        <v>1137</v>
      </c>
      <c r="H10" s="70"/>
      <c r="J10" s="117" t="s">
        <v>1200</v>
      </c>
      <c r="L10" s="160" t="s">
        <v>1266</v>
      </c>
      <c r="M10" s="163"/>
      <c r="Q10" s="231" t="s">
        <v>1318</v>
      </c>
    </row>
    <row r="11" spans="2:17" ht="18.399999999999999" customHeight="1">
      <c r="B11" s="71" t="s">
        <v>1156</v>
      </c>
      <c r="C11" s="70" t="s">
        <v>1157</v>
      </c>
      <c r="D11" s="77" t="s">
        <v>1158</v>
      </c>
      <c r="F11" s="69" t="s">
        <v>1138</v>
      </c>
      <c r="G11" s="70" t="s">
        <v>1139</v>
      </c>
      <c r="H11" s="70"/>
      <c r="J11" s="116" t="s">
        <v>1201</v>
      </c>
      <c r="M11" s="164"/>
      <c r="Q11" s="231" t="s">
        <v>1319</v>
      </c>
    </row>
    <row r="12" spans="2:17" ht="18.399999999999999" customHeight="1">
      <c r="B12" s="71" t="s">
        <v>1159</v>
      </c>
      <c r="C12" s="70" t="s">
        <v>113</v>
      </c>
      <c r="D12" s="77" t="s">
        <v>142</v>
      </c>
      <c r="Q12" s="231" t="s">
        <v>1320</v>
      </c>
    </row>
    <row r="13" spans="2:17" ht="18.399999999999999" customHeight="1">
      <c r="B13" s="71" t="s">
        <v>1160</v>
      </c>
      <c r="C13" s="70" t="s">
        <v>1161</v>
      </c>
      <c r="D13" s="77" t="s">
        <v>241</v>
      </c>
      <c r="Q13" s="231" t="s">
        <v>1321</v>
      </c>
    </row>
    <row r="14" spans="2:17" ht="18.399999999999999" customHeight="1">
      <c r="B14" s="71" t="s">
        <v>1162</v>
      </c>
      <c r="C14" s="70" t="s">
        <v>1163</v>
      </c>
      <c r="D14" s="77" t="s">
        <v>1164</v>
      </c>
      <c r="Q14" s="231" t="s">
        <v>1322</v>
      </c>
    </row>
    <row r="15" spans="2:17" ht="18.399999999999999" customHeight="1">
      <c r="B15" s="71" t="s">
        <v>1165</v>
      </c>
      <c r="C15" s="70" t="s">
        <v>1166</v>
      </c>
      <c r="D15" s="77" t="s">
        <v>1167</v>
      </c>
      <c r="Q15" s="231" t="s">
        <v>1323</v>
      </c>
    </row>
    <row r="16" spans="2:17" ht="18.399999999999999" customHeight="1">
      <c r="B16" s="71" t="s">
        <v>1168</v>
      </c>
      <c r="C16" s="70" t="s">
        <v>1169</v>
      </c>
      <c r="D16" s="77" t="s">
        <v>1170</v>
      </c>
      <c r="Q16" s="231" t="s">
        <v>1324</v>
      </c>
    </row>
    <row r="17" spans="2:17" ht="18.399999999999999" customHeight="1">
      <c r="B17" s="71" t="s">
        <v>1171</v>
      </c>
      <c r="C17" s="70" t="s">
        <v>1172</v>
      </c>
      <c r="D17" s="77" t="s">
        <v>1173</v>
      </c>
      <c r="Q17" s="231" t="s">
        <v>1325</v>
      </c>
    </row>
    <row r="18" spans="2:17" ht="18.399999999999999" customHeight="1">
      <c r="B18" s="71" t="s">
        <v>1174</v>
      </c>
      <c r="C18" s="70" t="s">
        <v>1175</v>
      </c>
      <c r="D18" s="77" t="s">
        <v>1176</v>
      </c>
      <c r="J18" s="118"/>
      <c r="Q18" s="231" t="s">
        <v>1326</v>
      </c>
    </row>
    <row r="19" spans="2:17" ht="18.399999999999999" customHeight="1">
      <c r="J19" s="118"/>
      <c r="Q19" s="231" t="s">
        <v>1327</v>
      </c>
    </row>
    <row r="20" spans="2:17" ht="18.399999999999999" customHeight="1">
      <c r="J20" s="118"/>
      <c r="Q20" s="231" t="s">
        <v>1328</v>
      </c>
    </row>
    <row r="21" spans="2:17" ht="18.399999999999999" customHeight="1">
      <c r="J21" s="119"/>
      <c r="Q21" s="231" t="s">
        <v>1329</v>
      </c>
    </row>
    <row r="22" spans="2:17" ht="18.399999999999999" customHeight="1">
      <c r="Q22" s="231" t="s">
        <v>1330</v>
      </c>
    </row>
    <row r="23" spans="2:17" ht="18.399999999999999" customHeight="1">
      <c r="Q23" s="231" t="s">
        <v>1145</v>
      </c>
    </row>
    <row r="24" spans="2:17" ht="18.399999999999999" customHeight="1">
      <c r="Q24" s="231" t="s">
        <v>1331</v>
      </c>
    </row>
    <row r="25" spans="2:17" ht="18.399999999999999" customHeight="1">
      <c r="Q25" s="231" t="s">
        <v>1332</v>
      </c>
    </row>
    <row r="26" spans="2:17" ht="18.399999999999999" customHeight="1">
      <c r="Q26" s="231" t="s">
        <v>1333</v>
      </c>
    </row>
    <row r="27" spans="2:17" ht="18.399999999999999" customHeight="1">
      <c r="Q27" s="231" t="s">
        <v>1334</v>
      </c>
    </row>
    <row r="28" spans="2:17" ht="18.399999999999999" customHeight="1">
      <c r="Q28" s="231" t="s">
        <v>311</v>
      </c>
    </row>
    <row r="29" spans="2:17" ht="18.399999999999999" customHeight="1">
      <c r="Q29" s="231" t="s">
        <v>1335</v>
      </c>
    </row>
    <row r="30" spans="2:17" ht="18.399999999999999" customHeight="1">
      <c r="Q30" s="231" t="s">
        <v>1336</v>
      </c>
    </row>
    <row r="31" spans="2:17" ht="18.399999999999999" customHeight="1">
      <c r="Q31" s="231" t="s">
        <v>1337</v>
      </c>
    </row>
    <row r="32" spans="2:17" ht="18.399999999999999" customHeight="1">
      <c r="Q32" s="231" t="s">
        <v>1338</v>
      </c>
    </row>
    <row r="33" spans="17:17" ht="18.399999999999999" customHeight="1">
      <c r="Q33" s="231" t="s">
        <v>1339</v>
      </c>
    </row>
    <row r="34" spans="17:17" ht="18.399999999999999" customHeight="1">
      <c r="Q34" s="231" t="s">
        <v>1340</v>
      </c>
    </row>
    <row r="35" spans="17:17" ht="18.399999999999999" customHeight="1">
      <c r="Q35" s="231" t="s">
        <v>327</v>
      </c>
    </row>
    <row r="36" spans="17:17" ht="18.399999999999999" customHeight="1"/>
  </sheetData>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Rotation calendar</vt:lpstr>
      <vt:lpstr>Linear presentation of rotn</vt:lpstr>
      <vt:lpstr>Management details</vt:lpstr>
      <vt:lpstr>ECOMOD input</vt:lpstr>
      <vt:lpstr>CFT input</vt:lpstr>
      <vt:lpstr>CFT input_allfields_superseded</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Alexa Varah</cp:lastModifiedBy>
  <dcterms:created xsi:type="dcterms:W3CDTF">2020-02-13T12:46:44Z</dcterms:created>
  <dcterms:modified xsi:type="dcterms:W3CDTF">2023-06-21T12:30:04Z</dcterms:modified>
</cp:coreProperties>
</file>